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U80859875\AppData\Local\Microsoft\Windows\INetCache\Content.Outlook\C5X9QIR5\"/>
    </mc:Choice>
  </mc:AlternateContent>
  <xr:revisionPtr revIDLastSave="0" documentId="13_ncr:1_{8302B69C-6E2A-4299-8791-CF7D68BD4418}" xr6:coauthVersionLast="47" xr6:coauthVersionMax="47" xr10:uidLastSave="{00000000-0000-0000-0000-000000000000}"/>
  <bookViews>
    <workbookView xWindow="-120" yWindow="-120" windowWidth="29040" windowHeight="15720" xr2:uid="{00000000-000D-0000-FFFF-FFFF00000000}"/>
  </bookViews>
  <sheets>
    <sheet name="Information" sheetId="12" r:id="rId1"/>
    <sheet name="Budget" sheetId="1" r:id="rId2"/>
    <sheet name="Rechnung" sheetId="16" r:id="rId3"/>
    <sheet name="Übersicht" sheetId="4" r:id="rId4"/>
    <sheet name="Tabelle1" sheetId="18" state="hidden" r:id="rId5"/>
    <sheet name="Tabelle2" sheetId="19" state="hidden" r:id="rId6"/>
    <sheet name="Metadaten" sheetId="8" state="hidden" r:id="rId7"/>
    <sheet name="Übersetzungen" sheetId="17" state="hidden" r:id="rId8"/>
    <sheet name="Fördersystematik" sheetId="2" r:id="rId9"/>
  </sheets>
  <definedNames>
    <definedName name="_xlnm.Print_Area" localSheetId="1">Budget!$B$1:$W$62</definedName>
    <definedName name="_xlnm.Print_Area" localSheetId="0">Information!$B$1:$E$17</definedName>
    <definedName name="_xlnm.Print_Area" localSheetId="2">Rechnung!$B$1:$W$93</definedName>
    <definedName name="_xlnm.Print_Area" localSheetId="3">Übersicht!$B$1:$Q$48</definedName>
    <definedName name="Sprache">Information!$AZ$2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16" l="1"/>
  <c r="U8" i="16"/>
  <c r="M8" i="16"/>
  <c r="N8" i="16"/>
  <c r="O8" i="16"/>
  <c r="P8" i="16"/>
  <c r="Q8" i="16"/>
  <c r="R8" i="16"/>
  <c r="S8" i="16"/>
  <c r="T8" i="16"/>
  <c r="V8" i="16"/>
  <c r="W8" i="16"/>
  <c r="R28" i="16" l="1"/>
  <c r="M7" i="16" l="1"/>
  <c r="M9" i="16"/>
  <c r="M10" i="16"/>
  <c r="M13" i="16"/>
  <c r="M14" i="16"/>
  <c r="M17" i="16"/>
  <c r="M20" i="16"/>
  <c r="M28" i="16"/>
  <c r="B8" i="17"/>
  <c r="B21" i="17"/>
  <c r="C13" i="12" s="1"/>
  <c r="B19" i="17" l="1"/>
  <c r="C14" i="12" s="1"/>
  <c r="B20" i="17"/>
  <c r="C16" i="12" s="1"/>
  <c r="L39" i="16"/>
  <c r="L28" i="16"/>
  <c r="L24" i="16"/>
  <c r="L20" i="16"/>
  <c r="L17" i="16"/>
  <c r="L14" i="16"/>
  <c r="L13" i="16"/>
  <c r="L11" i="16"/>
  <c r="L10" i="16"/>
  <c r="L9" i="16"/>
  <c r="L66" i="16"/>
  <c r="E3" i="16" l="1"/>
  <c r="L46" i="16" l="1"/>
  <c r="M24" i="16"/>
  <c r="B97" i="17"/>
  <c r="B93" i="16" s="1"/>
  <c r="AE39" i="16" l="1"/>
  <c r="AD39" i="16"/>
  <c r="AC39" i="16"/>
  <c r="AB39" i="16"/>
  <c r="AA39" i="16"/>
  <c r="Z39" i="16"/>
  <c r="Y39" i="16"/>
  <c r="X39" i="16"/>
  <c r="W39" i="16"/>
  <c r="V39" i="16"/>
  <c r="U39" i="16"/>
  <c r="T39" i="16"/>
  <c r="S39" i="16"/>
  <c r="R39" i="16"/>
  <c r="Q39" i="16"/>
  <c r="P39" i="16"/>
  <c r="O39" i="16"/>
  <c r="N39" i="16"/>
  <c r="M39" i="16"/>
  <c r="AE28" i="16"/>
  <c r="AD28" i="16"/>
  <c r="AC28" i="16"/>
  <c r="AB28" i="16"/>
  <c r="AA28" i="16"/>
  <c r="Z28" i="16"/>
  <c r="Y28" i="16"/>
  <c r="X28" i="16"/>
  <c r="W28" i="16"/>
  <c r="V28" i="16"/>
  <c r="U28" i="16"/>
  <c r="T28" i="16"/>
  <c r="S28" i="16"/>
  <c r="Q28" i="16"/>
  <c r="P28" i="16"/>
  <c r="O28" i="16"/>
  <c r="N28" i="16"/>
  <c r="AE24" i="16"/>
  <c r="AD24" i="16"/>
  <c r="AC24" i="16"/>
  <c r="AB24" i="16"/>
  <c r="AA24" i="16"/>
  <c r="Z24" i="16"/>
  <c r="Y24" i="16"/>
  <c r="X24" i="16"/>
  <c r="W24" i="16"/>
  <c r="V24" i="16"/>
  <c r="U24" i="16"/>
  <c r="T24" i="16"/>
  <c r="S24" i="16"/>
  <c r="R24" i="16"/>
  <c r="Q24" i="16"/>
  <c r="P24" i="16"/>
  <c r="O24" i="16"/>
  <c r="N24" i="16"/>
  <c r="AE20" i="16"/>
  <c r="AD20" i="16"/>
  <c r="AC20" i="16"/>
  <c r="AB20" i="16"/>
  <c r="AA20" i="16"/>
  <c r="Z20" i="16"/>
  <c r="Y20" i="16"/>
  <c r="X20" i="16"/>
  <c r="W20" i="16"/>
  <c r="V20" i="16"/>
  <c r="U20" i="16"/>
  <c r="T20" i="16"/>
  <c r="S20" i="16"/>
  <c r="R20" i="16"/>
  <c r="Q20" i="16"/>
  <c r="P20" i="16"/>
  <c r="O20" i="16"/>
  <c r="N20" i="16"/>
  <c r="AE53" i="1"/>
  <c r="AD53" i="1"/>
  <c r="AC53" i="1"/>
  <c r="AB53" i="1"/>
  <c r="AA53" i="1"/>
  <c r="Z53" i="1"/>
  <c r="Y53" i="1"/>
  <c r="X53" i="1"/>
  <c r="W53" i="1"/>
  <c r="V53" i="1"/>
  <c r="U53" i="1"/>
  <c r="T53" i="1"/>
  <c r="S53" i="1"/>
  <c r="R53" i="1"/>
  <c r="Q53" i="1"/>
  <c r="P53" i="1"/>
  <c r="O53" i="1"/>
  <c r="N53" i="1"/>
  <c r="M53" i="1"/>
  <c r="L53" i="1"/>
  <c r="B68" i="17"/>
  <c r="B2" i="16" s="1"/>
  <c r="B64" i="17" l="1"/>
  <c r="C59" i="1" s="1"/>
  <c r="C59" i="16" s="1"/>
  <c r="B66" i="17"/>
  <c r="C61" i="16" s="1"/>
  <c r="AE11" i="16" l="1"/>
  <c r="AE53" i="16" s="1"/>
  <c r="AD11" i="16"/>
  <c r="AD53" i="16" s="1"/>
  <c r="AC11" i="16"/>
  <c r="AC53" i="16" s="1"/>
  <c r="AB11" i="16"/>
  <c r="AB53" i="16" s="1"/>
  <c r="AA11" i="16"/>
  <c r="AA53" i="16" s="1"/>
  <c r="Z11" i="16"/>
  <c r="Z53" i="16" s="1"/>
  <c r="Y11" i="16"/>
  <c r="Y53" i="16" s="1"/>
  <c r="X11" i="16"/>
  <c r="X53" i="16" s="1"/>
  <c r="W11" i="16"/>
  <c r="W53" i="16" s="1"/>
  <c r="V11" i="16"/>
  <c r="V53" i="16" s="1"/>
  <c r="U11" i="16"/>
  <c r="U53" i="16" s="1"/>
  <c r="T11" i="16"/>
  <c r="T53" i="16" s="1"/>
  <c r="S11" i="16"/>
  <c r="S53" i="16" s="1"/>
  <c r="R11" i="16"/>
  <c r="R53" i="16" s="1"/>
  <c r="Q11" i="16"/>
  <c r="Q53" i="16" s="1"/>
  <c r="P11" i="16"/>
  <c r="P53" i="16" s="1"/>
  <c r="O11" i="16"/>
  <c r="O53" i="16" s="1"/>
  <c r="N11" i="16"/>
  <c r="N53" i="16" s="1"/>
  <c r="M11" i="16"/>
  <c r="M53" i="16" s="1"/>
  <c r="AE10" i="16"/>
  <c r="AD10" i="16"/>
  <c r="AC10" i="16"/>
  <c r="AB10" i="16"/>
  <c r="AA10" i="16"/>
  <c r="Z10" i="16"/>
  <c r="Y10" i="16"/>
  <c r="X10" i="16"/>
  <c r="W10" i="16"/>
  <c r="V10" i="16"/>
  <c r="U10" i="16"/>
  <c r="T10" i="16"/>
  <c r="S10" i="16"/>
  <c r="R10" i="16"/>
  <c r="Q10" i="16"/>
  <c r="P10" i="16"/>
  <c r="O10" i="16"/>
  <c r="N10" i="16"/>
  <c r="AE9" i="16"/>
  <c r="AD9" i="16"/>
  <c r="AC9" i="16"/>
  <c r="AB9" i="16"/>
  <c r="AA9" i="16"/>
  <c r="Z9" i="16"/>
  <c r="Y9" i="16"/>
  <c r="X9" i="16"/>
  <c r="W9" i="16"/>
  <c r="V9" i="16"/>
  <c r="U9" i="16"/>
  <c r="T9" i="16"/>
  <c r="S9" i="16"/>
  <c r="R9" i="16"/>
  <c r="Q9" i="16"/>
  <c r="P9" i="16"/>
  <c r="O9" i="16"/>
  <c r="N9" i="16"/>
  <c r="AE7" i="16"/>
  <c r="AD7" i="16"/>
  <c r="AC7" i="16"/>
  <c r="AB7" i="16"/>
  <c r="AA7" i="16"/>
  <c r="Z7" i="16"/>
  <c r="Y7" i="16"/>
  <c r="X7" i="16"/>
  <c r="W7" i="16"/>
  <c r="V7" i="16"/>
  <c r="U7" i="16"/>
  <c r="T7" i="16"/>
  <c r="S7" i="16"/>
  <c r="R7" i="16"/>
  <c r="Q7" i="16"/>
  <c r="P7" i="16"/>
  <c r="O7" i="16"/>
  <c r="N7" i="16"/>
  <c r="AE14" i="16" l="1"/>
  <c r="AD14" i="16"/>
  <c r="AC14" i="16"/>
  <c r="AB14" i="16"/>
  <c r="AA14" i="16"/>
  <c r="Z14" i="16"/>
  <c r="Y14" i="16"/>
  <c r="X14" i="16"/>
  <c r="W14" i="16"/>
  <c r="V14" i="16"/>
  <c r="U14" i="16"/>
  <c r="T14" i="16"/>
  <c r="S14" i="16"/>
  <c r="R14" i="16"/>
  <c r="Q14" i="16"/>
  <c r="P14" i="16"/>
  <c r="O14" i="16"/>
  <c r="N14" i="16"/>
  <c r="AE13" i="16"/>
  <c r="AD13" i="16"/>
  <c r="AC13" i="16"/>
  <c r="AB13" i="16"/>
  <c r="AA13" i="16"/>
  <c r="Z13" i="16"/>
  <c r="Y13" i="16"/>
  <c r="X13" i="16"/>
  <c r="W13" i="16"/>
  <c r="V13" i="16"/>
  <c r="U13" i="16"/>
  <c r="T13" i="16"/>
  <c r="S13" i="16"/>
  <c r="R13" i="16"/>
  <c r="Q13" i="16"/>
  <c r="P13" i="16"/>
  <c r="O13" i="16"/>
  <c r="N13" i="16"/>
  <c r="B74" i="17" l="1"/>
  <c r="AE15" i="1" l="1"/>
  <c r="AE15" i="16" s="1"/>
  <c r="AD15" i="1"/>
  <c r="AD15" i="16" s="1"/>
  <c r="AC15" i="1"/>
  <c r="AC15" i="16" s="1"/>
  <c r="AB15" i="1"/>
  <c r="AB15" i="16" s="1"/>
  <c r="AA15" i="1"/>
  <c r="AA15" i="16" s="1"/>
  <c r="Z15" i="1"/>
  <c r="Z15" i="16" s="1"/>
  <c r="Y15" i="1"/>
  <c r="Y15" i="16" s="1"/>
  <c r="X15" i="1"/>
  <c r="X15" i="16" s="1"/>
  <c r="W15" i="1"/>
  <c r="W15" i="16" s="1"/>
  <c r="V15" i="1"/>
  <c r="V15" i="16" s="1"/>
  <c r="AE17" i="16"/>
  <c r="AD17" i="16"/>
  <c r="AC17" i="16"/>
  <c r="AB17" i="16"/>
  <c r="AA17" i="16"/>
  <c r="Z17" i="16"/>
  <c r="Y17" i="16"/>
  <c r="X17" i="16"/>
  <c r="W17" i="16"/>
  <c r="V17" i="16"/>
  <c r="U17" i="16"/>
  <c r="T17" i="16"/>
  <c r="S17" i="16"/>
  <c r="R17" i="16"/>
  <c r="Q17" i="16"/>
  <c r="P17" i="16"/>
  <c r="O17" i="16"/>
  <c r="N17" i="16"/>
  <c r="U15" i="1"/>
  <c r="U15" i="16" s="1"/>
  <c r="T15" i="1"/>
  <c r="T15" i="16" s="1"/>
  <c r="S15" i="1"/>
  <c r="S15" i="16" s="1"/>
  <c r="R15" i="1"/>
  <c r="R15" i="16" s="1"/>
  <c r="Q15" i="1"/>
  <c r="Q15" i="16" s="1"/>
  <c r="P15" i="1"/>
  <c r="P15" i="16" s="1"/>
  <c r="O15" i="1"/>
  <c r="O15" i="16" s="1"/>
  <c r="N15" i="1"/>
  <c r="N15" i="16" s="1"/>
  <c r="M15" i="1"/>
  <c r="M15" i="16" s="1"/>
  <c r="L15" i="1" l="1"/>
  <c r="L15" i="16" s="1"/>
  <c r="B63" i="17" l="1"/>
  <c r="B57" i="1" s="1"/>
  <c r="B57" i="16" s="1"/>
  <c r="AE40" i="1" l="1"/>
  <c r="AE41" i="1" s="1"/>
  <c r="AD40" i="1"/>
  <c r="AD41" i="1" s="1"/>
  <c r="AC40" i="1"/>
  <c r="AC41" i="1" s="1"/>
  <c r="AB40" i="1"/>
  <c r="AB41" i="1" s="1"/>
  <c r="AA40" i="1"/>
  <c r="AA41" i="1" s="1"/>
  <c r="Z40" i="1"/>
  <c r="Z41" i="1" s="1"/>
  <c r="Y40" i="1"/>
  <c r="Y41" i="1" s="1"/>
  <c r="X40" i="1"/>
  <c r="X41" i="1" s="1"/>
  <c r="W40" i="1"/>
  <c r="W41" i="1" s="1"/>
  <c r="V40" i="1"/>
  <c r="V41" i="1" s="1"/>
  <c r="U40" i="1"/>
  <c r="U41" i="1" s="1"/>
  <c r="T40" i="1"/>
  <c r="T41" i="1" s="1"/>
  <c r="S40" i="1"/>
  <c r="S41" i="1" s="1"/>
  <c r="R40" i="1"/>
  <c r="R41" i="1" s="1"/>
  <c r="Q40" i="1"/>
  <c r="Q41" i="1" s="1"/>
  <c r="P40" i="1"/>
  <c r="P41" i="1" s="1"/>
  <c r="O40" i="1"/>
  <c r="O41" i="1" s="1"/>
  <c r="N40" i="1"/>
  <c r="N41" i="1" s="1"/>
  <c r="M40" i="1"/>
  <c r="M41" i="1" s="1"/>
  <c r="L40" i="1"/>
  <c r="L41" i="1" s="1"/>
  <c r="L53" i="16" l="1"/>
  <c r="B124" i="17"/>
  <c r="B125" i="17"/>
  <c r="B95" i="17"/>
  <c r="B96" i="17"/>
  <c r="K35" i="4" l="1"/>
  <c r="C4" i="4"/>
  <c r="K4" i="4"/>
  <c r="C35" i="4"/>
  <c r="F3" i="8" l="1"/>
  <c r="F2" i="8"/>
  <c r="I3" i="16"/>
  <c r="B123" i="17"/>
  <c r="B122" i="17"/>
  <c r="B121" i="17"/>
  <c r="B120" i="17"/>
  <c r="B119" i="17"/>
  <c r="B118" i="17"/>
  <c r="B117" i="17"/>
  <c r="B116" i="17"/>
  <c r="B41" i="4" s="1"/>
  <c r="B115" i="17"/>
  <c r="B114" i="17"/>
  <c r="B113" i="17"/>
  <c r="B112" i="17"/>
  <c r="B111" i="17"/>
  <c r="B110" i="17"/>
  <c r="B109" i="17"/>
  <c r="B108" i="17"/>
  <c r="B107" i="17"/>
  <c r="B106" i="17"/>
  <c r="B105" i="17"/>
  <c r="B104" i="17"/>
  <c r="B103" i="17"/>
  <c r="B102" i="17"/>
  <c r="B101" i="17"/>
  <c r="B100" i="17"/>
  <c r="B92" i="16"/>
  <c r="B91" i="16"/>
  <c r="B94" i="17"/>
  <c r="B89" i="16" s="1"/>
  <c r="B93" i="17"/>
  <c r="B88" i="16" s="1"/>
  <c r="B92" i="17"/>
  <c r="B87" i="16" s="1"/>
  <c r="B91" i="17"/>
  <c r="B86" i="16" s="1"/>
  <c r="B90" i="17"/>
  <c r="B85" i="16" s="1"/>
  <c r="B89" i="17"/>
  <c r="B84" i="16" s="1"/>
  <c r="B88" i="17"/>
  <c r="B83" i="16" s="1"/>
  <c r="B87" i="17"/>
  <c r="B82" i="16" s="1"/>
  <c r="B86" i="17"/>
  <c r="B81" i="16" s="1"/>
  <c r="B85" i="17"/>
  <c r="B80" i="16" s="1"/>
  <c r="B84" i="17"/>
  <c r="B79" i="16" s="1"/>
  <c r="B83" i="17"/>
  <c r="B78" i="16" s="1"/>
  <c r="B82" i="17"/>
  <c r="B77" i="16" s="1"/>
  <c r="B81" i="17"/>
  <c r="B76" i="16" s="1"/>
  <c r="B80" i="17"/>
  <c r="B75" i="16" s="1"/>
  <c r="B79" i="17"/>
  <c r="B74" i="16" s="1"/>
  <c r="B78" i="17"/>
  <c r="B73" i="16" s="1"/>
  <c r="B77" i="17"/>
  <c r="B72" i="16" s="1"/>
  <c r="B76" i="17"/>
  <c r="B71" i="16" s="1"/>
  <c r="B75" i="17"/>
  <c r="B70" i="16" s="1"/>
  <c r="B69" i="16"/>
  <c r="B73" i="17"/>
  <c r="B68" i="16" s="1"/>
  <c r="B72" i="17"/>
  <c r="B67" i="16" s="1"/>
  <c r="B71" i="17"/>
  <c r="B66" i="16" s="1"/>
  <c r="B70" i="17"/>
  <c r="B65" i="16" s="1"/>
  <c r="B69" i="17"/>
  <c r="B64" i="16" s="1"/>
  <c r="B54" i="17"/>
  <c r="B56" i="1" s="1"/>
  <c r="B56" i="16" s="1"/>
  <c r="B22" i="17"/>
  <c r="B2" i="1" s="1"/>
  <c r="B65" i="17"/>
  <c r="C44" i="1" s="1"/>
  <c r="C44" i="16" s="1"/>
  <c r="B62" i="17"/>
  <c r="C58" i="1" s="1"/>
  <c r="C58" i="16" s="1"/>
  <c r="B61" i="17"/>
  <c r="C55" i="1" s="1"/>
  <c r="C55" i="16" s="1"/>
  <c r="B60" i="17"/>
  <c r="B59" i="17"/>
  <c r="B62" i="1" s="1"/>
  <c r="B62" i="16" s="1"/>
  <c r="B58" i="17"/>
  <c r="B61" i="1" s="1"/>
  <c r="B61" i="16" s="1"/>
  <c r="B57" i="17"/>
  <c r="B60" i="1" s="1"/>
  <c r="B60" i="16" s="1"/>
  <c r="B56" i="17"/>
  <c r="B59" i="1" s="1"/>
  <c r="B59" i="16" s="1"/>
  <c r="B55" i="17"/>
  <c r="B58" i="1" s="1"/>
  <c r="B58" i="16" s="1"/>
  <c r="B53" i="17"/>
  <c r="B55" i="1" s="1"/>
  <c r="B55" i="16" s="1"/>
  <c r="B52" i="17"/>
  <c r="B54" i="1" s="1"/>
  <c r="B54" i="16" s="1"/>
  <c r="B51" i="17"/>
  <c r="B53" i="1" s="1"/>
  <c r="B53" i="16" s="1"/>
  <c r="B50" i="17"/>
  <c r="B52" i="1" s="1"/>
  <c r="B52" i="16" s="1"/>
  <c r="B49" i="17"/>
  <c r="B51" i="1" s="1"/>
  <c r="B51" i="16" s="1"/>
  <c r="B48" i="17"/>
  <c r="B50" i="1" s="1"/>
  <c r="B50" i="16" s="1"/>
  <c r="B47" i="17"/>
  <c r="B49" i="1" s="1"/>
  <c r="B49" i="16" s="1"/>
  <c r="B46" i="17"/>
  <c r="B47" i="1" s="1"/>
  <c r="B47" i="16" s="1"/>
  <c r="B45" i="17"/>
  <c r="B46" i="1" s="1"/>
  <c r="B46" i="16" s="1"/>
  <c r="B44" i="17"/>
  <c r="B45" i="1" s="1"/>
  <c r="B45" i="16" s="1"/>
  <c r="B43" i="17"/>
  <c r="B44" i="1" s="1"/>
  <c r="B44" i="16" s="1"/>
  <c r="B42" i="17"/>
  <c r="B42" i="1" s="1"/>
  <c r="B42" i="16" s="1"/>
  <c r="B41" i="17"/>
  <c r="B41" i="1" s="1"/>
  <c r="B41" i="16" s="1"/>
  <c r="B40" i="17"/>
  <c r="B40" i="1" s="1"/>
  <c r="B40" i="16" s="1"/>
  <c r="B39" i="17"/>
  <c r="B39" i="1" s="1"/>
  <c r="B39" i="16" s="1"/>
  <c r="B38" i="17"/>
  <c r="B28" i="1" s="1"/>
  <c r="B28" i="16" s="1"/>
  <c r="B37" i="17"/>
  <c r="B24" i="1" s="1"/>
  <c r="B24" i="16" s="1"/>
  <c r="B36" i="17"/>
  <c r="B20" i="1" s="1"/>
  <c r="B20" i="16" s="1"/>
  <c r="B35" i="17"/>
  <c r="B19" i="1" s="1"/>
  <c r="B19" i="16" s="1"/>
  <c r="B34" i="17"/>
  <c r="B17" i="1" s="1"/>
  <c r="B17" i="16" s="1"/>
  <c r="B33" i="17"/>
  <c r="B16" i="1" s="1"/>
  <c r="B16" i="16" s="1"/>
  <c r="B32" i="17"/>
  <c r="B31" i="17"/>
  <c r="B30" i="17"/>
  <c r="B13" i="1" s="1"/>
  <c r="B13" i="16" s="1"/>
  <c r="B29" i="17"/>
  <c r="B11" i="1" s="1"/>
  <c r="B11" i="16" s="1"/>
  <c r="B28" i="17"/>
  <c r="B10" i="1" s="1"/>
  <c r="B10" i="16" s="1"/>
  <c r="B27" i="17"/>
  <c r="B9" i="1" s="1"/>
  <c r="B9" i="16" s="1"/>
  <c r="B26" i="17"/>
  <c r="B8" i="1" s="1"/>
  <c r="B8" i="16" s="1"/>
  <c r="B25" i="17"/>
  <c r="B7" i="1" s="1"/>
  <c r="B7" i="16" s="1"/>
  <c r="B24" i="17"/>
  <c r="B5" i="1" s="1"/>
  <c r="B5" i="16" s="1"/>
  <c r="B23" i="17"/>
  <c r="B3" i="1" s="1"/>
  <c r="B3" i="16" s="1"/>
  <c r="B18" i="17"/>
  <c r="D17" i="12" s="1"/>
  <c r="B9" i="17"/>
  <c r="C8" i="12" s="1"/>
  <c r="C7" i="12"/>
  <c r="B6" i="17"/>
  <c r="C17" i="12" s="1"/>
  <c r="B17" i="17"/>
  <c r="D15" i="12" s="1"/>
  <c r="B16" i="17"/>
  <c r="D6" i="12" s="1"/>
  <c r="B15" i="17"/>
  <c r="B14" i="17"/>
  <c r="B13" i="17"/>
  <c r="C11" i="12" s="1"/>
  <c r="B12" i="17"/>
  <c r="C10" i="12" s="1"/>
  <c r="B11" i="17"/>
  <c r="B10" i="17"/>
  <c r="C9" i="12" s="1"/>
  <c r="B7" i="17"/>
  <c r="C5" i="12" s="1"/>
  <c r="B4" i="17"/>
  <c r="C6" i="12" s="1"/>
  <c r="B5" i="17"/>
  <c r="C15" i="12" s="1"/>
  <c r="B3" i="17"/>
  <c r="B3" i="12" s="1"/>
  <c r="E48" i="1"/>
  <c r="L16" i="16" l="1"/>
  <c r="AC50" i="1"/>
  <c r="U50" i="1"/>
  <c r="M50" i="1"/>
  <c r="Y50" i="16"/>
  <c r="Q50" i="16"/>
  <c r="AB50" i="1"/>
  <c r="T50" i="1"/>
  <c r="L50" i="1"/>
  <c r="X50" i="16"/>
  <c r="P50" i="16"/>
  <c r="AA50" i="1"/>
  <c r="S50" i="1"/>
  <c r="AE50" i="16"/>
  <c r="W50" i="16"/>
  <c r="O50" i="16"/>
  <c r="Z50" i="1"/>
  <c r="R50" i="1"/>
  <c r="AD50" i="16"/>
  <c r="N50" i="16"/>
  <c r="V50" i="16"/>
  <c r="Y50" i="1"/>
  <c r="Q50" i="1"/>
  <c r="AC50" i="16"/>
  <c r="U50" i="16"/>
  <c r="M50" i="16"/>
  <c r="X50" i="1"/>
  <c r="P50" i="1"/>
  <c r="AB50" i="16"/>
  <c r="T50" i="16"/>
  <c r="AE50" i="1"/>
  <c r="W50" i="1"/>
  <c r="O50" i="1"/>
  <c r="AA50" i="16"/>
  <c r="S50" i="16"/>
  <c r="AD50" i="1"/>
  <c r="V50" i="1"/>
  <c r="N50" i="1"/>
  <c r="Z50" i="16"/>
  <c r="R50" i="16"/>
  <c r="L50" i="16"/>
  <c r="AB51" i="16"/>
  <c r="T51" i="16"/>
  <c r="AE51" i="1"/>
  <c r="W51" i="1"/>
  <c r="O51" i="1"/>
  <c r="AA51" i="16"/>
  <c r="S51" i="16"/>
  <c r="AD51" i="1"/>
  <c r="V51" i="1"/>
  <c r="N51" i="1"/>
  <c r="Z51" i="16"/>
  <c r="R51" i="16"/>
  <c r="AC51" i="1"/>
  <c r="U51" i="1"/>
  <c r="M51" i="1"/>
  <c r="Y51" i="16"/>
  <c r="Q51" i="16"/>
  <c r="AB51" i="1"/>
  <c r="T51" i="1"/>
  <c r="L51" i="1"/>
  <c r="X51" i="1"/>
  <c r="X51" i="16"/>
  <c r="P51" i="16"/>
  <c r="AA51" i="1"/>
  <c r="S51" i="1"/>
  <c r="AE51" i="16"/>
  <c r="W51" i="16"/>
  <c r="O51" i="16"/>
  <c r="Z51" i="1"/>
  <c r="R51" i="1"/>
  <c r="AD51" i="16"/>
  <c r="V51" i="16"/>
  <c r="N51" i="16"/>
  <c r="Y51" i="1"/>
  <c r="Q51" i="1"/>
  <c r="AC51" i="16"/>
  <c r="U51" i="16"/>
  <c r="M51" i="16"/>
  <c r="P51" i="1"/>
  <c r="L51" i="16"/>
  <c r="Z40" i="16"/>
  <c r="Z41" i="16" s="1"/>
  <c r="R40" i="16"/>
  <c r="R41" i="16" s="1"/>
  <c r="Y40" i="16"/>
  <c r="Y41" i="16" s="1"/>
  <c r="P40" i="16"/>
  <c r="P41" i="16" s="1"/>
  <c r="AE40" i="16"/>
  <c r="AE41" i="16" s="1"/>
  <c r="W40" i="16"/>
  <c r="W41" i="16" s="1"/>
  <c r="O40" i="16"/>
  <c r="O41" i="16" s="1"/>
  <c r="AD40" i="16"/>
  <c r="AD41" i="16" s="1"/>
  <c r="AC40" i="16"/>
  <c r="AC41" i="16" s="1"/>
  <c r="Q40" i="16"/>
  <c r="Q41" i="16" s="1"/>
  <c r="V40" i="16"/>
  <c r="V41" i="16" s="1"/>
  <c r="U40" i="16"/>
  <c r="U41" i="16" s="1"/>
  <c r="X40" i="16"/>
  <c r="X41" i="16" s="1"/>
  <c r="N40" i="16"/>
  <c r="N41" i="16" s="1"/>
  <c r="M40" i="16"/>
  <c r="M41" i="16" s="1"/>
  <c r="AA40" i="16"/>
  <c r="AA41" i="16" s="1"/>
  <c r="AB40" i="16"/>
  <c r="AB41" i="16" s="1"/>
  <c r="T40" i="16"/>
  <c r="T41" i="16" s="1"/>
  <c r="L40" i="16"/>
  <c r="L41" i="16" s="1"/>
  <c r="S40" i="16"/>
  <c r="S41" i="16" s="1"/>
  <c r="W16" i="16"/>
  <c r="P16" i="16"/>
  <c r="X16" i="16"/>
  <c r="N16" i="16"/>
  <c r="O16" i="16"/>
  <c r="Q16" i="16"/>
  <c r="Y16" i="16"/>
  <c r="V16" i="16"/>
  <c r="AD16" i="16"/>
  <c r="AE16" i="16"/>
  <c r="R16" i="16"/>
  <c r="T16" i="16"/>
  <c r="AC16" i="16"/>
  <c r="U16" i="16"/>
  <c r="Z16" i="16"/>
  <c r="AB16" i="16"/>
  <c r="S16" i="16"/>
  <c r="M16" i="16"/>
  <c r="AA16" i="16"/>
  <c r="B10" i="4"/>
  <c r="B39" i="4"/>
  <c r="B48" i="4"/>
  <c r="B2" i="4"/>
  <c r="B11" i="4"/>
  <c r="B4" i="4"/>
  <c r="B12" i="4"/>
  <c r="B43" i="4"/>
  <c r="C3" i="4"/>
  <c r="B9" i="4"/>
  <c r="B38" i="4"/>
  <c r="K3" i="4"/>
  <c r="B5" i="4"/>
  <c r="B33" i="4"/>
  <c r="B44" i="4"/>
  <c r="B8" i="4"/>
  <c r="B6" i="4"/>
  <c r="B35" i="4"/>
  <c r="B45" i="4"/>
  <c r="B7" i="4"/>
  <c r="B36" i="4"/>
  <c r="B46" i="4"/>
  <c r="C13" i="1"/>
  <c r="C13" i="16"/>
  <c r="C14" i="1"/>
  <c r="C14" i="16"/>
  <c r="B90" i="16"/>
  <c r="B32" i="4"/>
  <c r="B31" i="4"/>
  <c r="B30" i="4"/>
  <c r="B29" i="4"/>
  <c r="B28" i="4"/>
  <c r="B27" i="4"/>
  <c r="B26" i="4"/>
  <c r="B25" i="4"/>
  <c r="B24" i="4"/>
  <c r="B23" i="4"/>
  <c r="B22" i="4"/>
  <c r="B21" i="4"/>
  <c r="B20" i="4"/>
  <c r="B19" i="4"/>
  <c r="B18" i="4"/>
  <c r="B17" i="4"/>
  <c r="B16" i="4"/>
  <c r="B15" i="4"/>
  <c r="B14" i="4"/>
  <c r="B13" i="4"/>
  <c r="AE90" i="16" l="1"/>
  <c r="AD90" i="16"/>
  <c r="AC90" i="16"/>
  <c r="AB90" i="16"/>
  <c r="AA90" i="16"/>
  <c r="Z90" i="16"/>
  <c r="Y90" i="16"/>
  <c r="X90" i="16"/>
  <c r="W90" i="16"/>
  <c r="V90" i="16"/>
  <c r="U90" i="16"/>
  <c r="T90" i="16"/>
  <c r="S90" i="16"/>
  <c r="R90" i="16"/>
  <c r="Q90" i="16"/>
  <c r="P90" i="16"/>
  <c r="O90" i="16"/>
  <c r="N90" i="16"/>
  <c r="AE92" i="16"/>
  <c r="AD92" i="16"/>
  <c r="AC92" i="16"/>
  <c r="AB92" i="16"/>
  <c r="AA92" i="16"/>
  <c r="Z92" i="16"/>
  <c r="Y92" i="16"/>
  <c r="X92" i="16"/>
  <c r="W92" i="16"/>
  <c r="V92" i="16"/>
  <c r="U92" i="16"/>
  <c r="T92" i="16"/>
  <c r="S92" i="16"/>
  <c r="R92" i="16"/>
  <c r="Q92" i="16"/>
  <c r="P92" i="16"/>
  <c r="O92" i="16"/>
  <c r="N92" i="16"/>
  <c r="M92" i="16"/>
  <c r="L92" i="16"/>
  <c r="AE66" i="16"/>
  <c r="AD66" i="16"/>
  <c r="AC66" i="16"/>
  <c r="AB66" i="16"/>
  <c r="AA66" i="16"/>
  <c r="Z66" i="16"/>
  <c r="Y66" i="16"/>
  <c r="X66" i="16"/>
  <c r="W66" i="16"/>
  <c r="V66" i="16"/>
  <c r="U66" i="16"/>
  <c r="T66" i="16"/>
  <c r="S66" i="16"/>
  <c r="R66" i="16"/>
  <c r="Q66" i="16"/>
  <c r="P66" i="16"/>
  <c r="O66" i="16"/>
  <c r="N66" i="16"/>
  <c r="M66" i="16"/>
  <c r="C47" i="16"/>
  <c r="C46" i="16"/>
  <c r="AE47" i="16"/>
  <c r="AD47" i="16"/>
  <c r="AC47" i="16"/>
  <c r="AB47" i="16"/>
  <c r="AA47" i="16"/>
  <c r="Z47" i="16"/>
  <c r="Y47" i="16"/>
  <c r="X47" i="16"/>
  <c r="W47" i="16"/>
  <c r="V47" i="16"/>
  <c r="U47" i="16"/>
  <c r="T47" i="16"/>
  <c r="S47" i="16"/>
  <c r="R47" i="16"/>
  <c r="Q47" i="16"/>
  <c r="P47" i="16"/>
  <c r="O47" i="16"/>
  <c r="N47" i="16"/>
  <c r="M47" i="16"/>
  <c r="AE46" i="16"/>
  <c r="AD46" i="16"/>
  <c r="AC46" i="16"/>
  <c r="AB46" i="16"/>
  <c r="AA46" i="16"/>
  <c r="Z46" i="16"/>
  <c r="Y46" i="16"/>
  <c r="X46" i="16"/>
  <c r="W46" i="16"/>
  <c r="V46" i="16"/>
  <c r="U46" i="16"/>
  <c r="T46" i="16"/>
  <c r="S46" i="16"/>
  <c r="R46" i="16"/>
  <c r="Q46" i="16"/>
  <c r="P46" i="16"/>
  <c r="O46" i="16"/>
  <c r="N46" i="16"/>
  <c r="M46" i="16"/>
  <c r="L47" i="16"/>
  <c r="AE68" i="16"/>
  <c r="AD68" i="16"/>
  <c r="AC68" i="16"/>
  <c r="AB68" i="16"/>
  <c r="AA68" i="16"/>
  <c r="Z68" i="16"/>
  <c r="Y68" i="16"/>
  <c r="X68" i="16"/>
  <c r="W68" i="16"/>
  <c r="V68" i="16"/>
  <c r="U68" i="16"/>
  <c r="T68" i="16"/>
  <c r="S68" i="16"/>
  <c r="R68" i="16"/>
  <c r="Q68" i="16"/>
  <c r="P68" i="16"/>
  <c r="O68" i="16"/>
  <c r="N68" i="16"/>
  <c r="M68" i="16"/>
  <c r="L68" i="16"/>
  <c r="AE5" i="16"/>
  <c r="AD5" i="16"/>
  <c r="AC5" i="16"/>
  <c r="AB5" i="16"/>
  <c r="AA5" i="16"/>
  <c r="Z5" i="16"/>
  <c r="Y5" i="16"/>
  <c r="X5" i="16"/>
  <c r="W5" i="16"/>
  <c r="V5" i="16"/>
  <c r="U5" i="16"/>
  <c r="T5" i="16"/>
  <c r="S5" i="16"/>
  <c r="R5" i="16"/>
  <c r="Q5" i="16"/>
  <c r="P5" i="16"/>
  <c r="O5" i="16"/>
  <c r="N5" i="16"/>
  <c r="M5" i="16"/>
  <c r="L5" i="16"/>
  <c r="Y52" i="16" l="1"/>
  <c r="Z45" i="16"/>
  <c r="Z49" i="16" s="1"/>
  <c r="AA52" i="16"/>
  <c r="AB52" i="16"/>
  <c r="U45" i="16"/>
  <c r="U49" i="16" s="1"/>
  <c r="AD52" i="16"/>
  <c r="X45" i="16"/>
  <c r="X49" i="16" s="1"/>
  <c r="N45" i="16"/>
  <c r="N49" i="16" s="1"/>
  <c r="O45" i="16"/>
  <c r="O49" i="16" s="1"/>
  <c r="P45" i="16"/>
  <c r="P49" i="16" s="1"/>
  <c r="R45" i="16"/>
  <c r="R49" i="16" s="1"/>
  <c r="M52" i="16"/>
  <c r="T45" i="16"/>
  <c r="T49" i="16" s="1"/>
  <c r="S45" i="16"/>
  <c r="S49" i="16" s="1"/>
  <c r="AA45" i="16"/>
  <c r="AA49" i="16" s="1"/>
  <c r="AC45" i="16"/>
  <c r="AC49" i="16" s="1"/>
  <c r="Q45" i="16"/>
  <c r="Q49" i="16" s="1"/>
  <c r="AC52" i="16"/>
  <c r="AE45" i="16"/>
  <c r="AE49" i="16" s="1"/>
  <c r="Y45" i="16"/>
  <c r="Y49" i="16" s="1"/>
  <c r="O52" i="16"/>
  <c r="AE52" i="16"/>
  <c r="V52" i="16"/>
  <c r="X52" i="16"/>
  <c r="U52" i="16"/>
  <c r="V45" i="16"/>
  <c r="V49" i="16" s="1"/>
  <c r="S52" i="16"/>
  <c r="W45" i="16"/>
  <c r="W49" i="16" s="1"/>
  <c r="W52" i="16"/>
  <c r="L42" i="16"/>
  <c r="L45" i="16"/>
  <c r="L49" i="16" s="1"/>
  <c r="T52" i="16"/>
  <c r="N52" i="16"/>
  <c r="Q52" i="16"/>
  <c r="L52" i="16"/>
  <c r="N42" i="16" l="1"/>
  <c r="AA42" i="16"/>
  <c r="S42" i="16"/>
  <c r="AB42" i="16"/>
  <c r="AC42" i="16"/>
  <c r="R42" i="16"/>
  <c r="U42" i="16"/>
  <c r="X42" i="16"/>
  <c r="AD42" i="16"/>
  <c r="AE42" i="16"/>
  <c r="Z42" i="16"/>
  <c r="V42" i="16"/>
  <c r="T42" i="16"/>
  <c r="W42" i="16"/>
  <c r="Y42" i="16"/>
  <c r="R52" i="16"/>
  <c r="R54" i="16" s="1"/>
  <c r="AB45" i="16"/>
  <c r="AB49" i="16" s="1"/>
  <c r="AD45" i="16"/>
  <c r="AD49" i="16" s="1"/>
  <c r="Z52" i="16"/>
  <c r="Z54" i="16" s="1"/>
  <c r="Q42" i="16"/>
  <c r="O42" i="16"/>
  <c r="P42" i="16"/>
  <c r="P52" i="16"/>
  <c r="P54" i="16" s="1"/>
  <c r="M45" i="16"/>
  <c r="M49" i="16" s="1"/>
  <c r="M42" i="16"/>
  <c r="X54" i="16"/>
  <c r="O54" i="16"/>
  <c r="AA54" i="16"/>
  <c r="AE54" i="16"/>
  <c r="AC54" i="16"/>
  <c r="V54" i="16"/>
  <c r="T54" i="16"/>
  <c r="AB54" i="16"/>
  <c r="Y54" i="16"/>
  <c r="U54" i="16"/>
  <c r="S54" i="16"/>
  <c r="Q54" i="16"/>
  <c r="M54" i="16"/>
  <c r="N54" i="16"/>
  <c r="AD54" i="16"/>
  <c r="W54" i="16"/>
  <c r="L54" i="16"/>
  <c r="O55" i="16" l="1"/>
  <c r="O56" i="16" s="1"/>
  <c r="O96" i="16" s="1"/>
  <c r="O97" i="16" s="1"/>
  <c r="O98" i="16" s="1"/>
  <c r="O58" i="16" s="1"/>
  <c r="O57" i="16"/>
  <c r="M57" i="16"/>
  <c r="P57" i="16"/>
  <c r="L55" i="16"/>
  <c r="L56" i="16" s="1"/>
  <c r="L96" i="16" s="1"/>
  <c r="L97" i="16" s="1"/>
  <c r="L98" i="16" s="1"/>
  <c r="L58" i="16" s="1"/>
  <c r="Z57" i="16"/>
  <c r="AE55" i="16"/>
  <c r="AE56" i="16" s="1"/>
  <c r="AE96" i="16" s="1"/>
  <c r="AE97" i="16" s="1"/>
  <c r="AE98" i="16" s="1"/>
  <c r="AE58" i="16" s="1"/>
  <c r="W57" i="16"/>
  <c r="AA57" i="16"/>
  <c r="AD55" i="16"/>
  <c r="AD56" i="16" s="1"/>
  <c r="AD96" i="16" s="1"/>
  <c r="AD97" i="16" s="1"/>
  <c r="AD98" i="16" s="1"/>
  <c r="AD58" i="16" s="1"/>
  <c r="R55" i="16"/>
  <c r="R56" i="16" s="1"/>
  <c r="R96" i="16" s="1"/>
  <c r="R97" i="16" s="1"/>
  <c r="R98" i="16" s="1"/>
  <c r="R58" i="16" s="1"/>
  <c r="N57" i="16"/>
  <c r="T55" i="16"/>
  <c r="T56" i="16" s="1"/>
  <c r="T96" i="16" s="1"/>
  <c r="T97" i="16" s="1"/>
  <c r="T98" i="16" s="1"/>
  <c r="T58" i="16" s="1"/>
  <c r="AC55" i="16"/>
  <c r="AC56" i="16" s="1"/>
  <c r="AC96" i="16" s="1"/>
  <c r="AC97" i="16" s="1"/>
  <c r="AC98" i="16" s="1"/>
  <c r="AC58" i="16" s="1"/>
  <c r="Q57" i="16"/>
  <c r="S55" i="16"/>
  <c r="S56" i="16" s="1"/>
  <c r="S96" i="16" s="1"/>
  <c r="S97" i="16" s="1"/>
  <c r="S98" i="16" s="1"/>
  <c r="S58" i="16" s="1"/>
  <c r="U57" i="16"/>
  <c r="Y57" i="16"/>
  <c r="AB57" i="16"/>
  <c r="V57" i="16"/>
  <c r="X57" i="16"/>
  <c r="X55" i="16"/>
  <c r="X56" i="16" s="1"/>
  <c r="X96" i="16" s="1"/>
  <c r="X97" i="16" s="1"/>
  <c r="X98" i="16" s="1"/>
  <c r="X58" i="16" s="1"/>
  <c r="Z55" i="16"/>
  <c r="Z56" i="16" s="1"/>
  <c r="Z96" i="16" s="1"/>
  <c r="Z97" i="16" s="1"/>
  <c r="Z98" i="16" s="1"/>
  <c r="Z58" i="16" s="1"/>
  <c r="V55" i="16"/>
  <c r="V56" i="16" s="1"/>
  <c r="V96" i="16" s="1"/>
  <c r="V97" i="16" s="1"/>
  <c r="V98" i="16" s="1"/>
  <c r="V58" i="16" s="1"/>
  <c r="R57" i="16"/>
  <c r="AA55" i="16"/>
  <c r="AA56" i="16" s="1"/>
  <c r="AA96" i="16" s="1"/>
  <c r="AA97" i="16" s="1"/>
  <c r="AA98" i="16" s="1"/>
  <c r="AA58" i="16" s="1"/>
  <c r="S57" i="16"/>
  <c r="AE57" i="16"/>
  <c r="U55" i="16"/>
  <c r="U56" i="16" s="1"/>
  <c r="U96" i="16" s="1"/>
  <c r="U97" i="16" s="1"/>
  <c r="U98" i="16" s="1"/>
  <c r="U58" i="16" s="1"/>
  <c r="AC57" i="16"/>
  <c r="P55" i="16"/>
  <c r="P56" i="16" s="1"/>
  <c r="P96" i="16" s="1"/>
  <c r="P97" i="16" s="1"/>
  <c r="P98" i="16" s="1"/>
  <c r="P58" i="16" s="1"/>
  <c r="T57" i="16"/>
  <c r="AB55" i="16"/>
  <c r="AB56" i="16" s="1"/>
  <c r="AB96" i="16" s="1"/>
  <c r="AB97" i="16" s="1"/>
  <c r="AB98" i="16" s="1"/>
  <c r="AB58" i="16" s="1"/>
  <c r="M55" i="16"/>
  <c r="M56" i="16" s="1"/>
  <c r="M96" i="16" s="1"/>
  <c r="M97" i="16" s="1"/>
  <c r="M98" i="16" s="1"/>
  <c r="M58" i="16" s="1"/>
  <c r="Y55" i="16"/>
  <c r="Y56" i="16" s="1"/>
  <c r="Y96" i="16" s="1"/>
  <c r="Y97" i="16" s="1"/>
  <c r="Y98" i="16" s="1"/>
  <c r="Y58" i="16" s="1"/>
  <c r="Q55" i="16"/>
  <c r="Q56" i="16" s="1"/>
  <c r="Q96" i="16" s="1"/>
  <c r="Q97" i="16" s="1"/>
  <c r="Q98" i="16" s="1"/>
  <c r="Q58" i="16" s="1"/>
  <c r="AD57" i="16"/>
  <c r="N55" i="16"/>
  <c r="N56" i="16" s="1"/>
  <c r="N96" i="16" s="1"/>
  <c r="N97" i="16" s="1"/>
  <c r="N98" i="16" s="1"/>
  <c r="N58" i="16" s="1"/>
  <c r="W55" i="16"/>
  <c r="W56" i="16" s="1"/>
  <c r="W96" i="16" s="1"/>
  <c r="W97" i="16" s="1"/>
  <c r="W98" i="16" s="1"/>
  <c r="W58" i="16" s="1"/>
  <c r="L57" i="16"/>
  <c r="N59" i="16" l="1"/>
  <c r="P59" i="16"/>
  <c r="S59" i="16"/>
  <c r="R59" i="16"/>
  <c r="U59" i="16"/>
  <c r="AA59" i="16"/>
  <c r="L59" i="16"/>
  <c r="V59" i="16"/>
  <c r="O59" i="16"/>
  <c r="Q59" i="16"/>
  <c r="X59" i="16"/>
  <c r="M59" i="16"/>
  <c r="AB59" i="16"/>
  <c r="T59" i="16"/>
  <c r="Y59" i="16"/>
  <c r="AD59" i="16"/>
  <c r="W59" i="16"/>
  <c r="Z59" i="16"/>
  <c r="AE59" i="16"/>
  <c r="AE62" i="16" s="1"/>
  <c r="AC59" i="16"/>
  <c r="X61" i="16" l="1"/>
  <c r="X62" i="16"/>
  <c r="AD61" i="16"/>
  <c r="AD62" i="16"/>
  <c r="V61" i="16"/>
  <c r="V62" i="16"/>
  <c r="Y61" i="16"/>
  <c r="Y62" i="16"/>
  <c r="L61" i="16"/>
  <c r="L62" i="16"/>
  <c r="T61" i="16"/>
  <c r="T62" i="16"/>
  <c r="AA61" i="16"/>
  <c r="AA62" i="16"/>
  <c r="AB61" i="16"/>
  <c r="AB62" i="16"/>
  <c r="U61" i="16"/>
  <c r="U62" i="16"/>
  <c r="AC61" i="16"/>
  <c r="AC62" i="16"/>
  <c r="M61" i="16"/>
  <c r="M62" i="16"/>
  <c r="R61" i="16"/>
  <c r="R62" i="16"/>
  <c r="S61" i="16"/>
  <c r="S62" i="16"/>
  <c r="Z61" i="16"/>
  <c r="Z62" i="16"/>
  <c r="Q61" i="16"/>
  <c r="Q62" i="16"/>
  <c r="P61" i="16"/>
  <c r="P62" i="16"/>
  <c r="W61" i="16"/>
  <c r="W62" i="16"/>
  <c r="O61" i="16"/>
  <c r="O62" i="16"/>
  <c r="N61" i="16"/>
  <c r="N62" i="16"/>
  <c r="AE61" i="16"/>
  <c r="AE65" i="16"/>
  <c r="AE67" i="16" s="1"/>
  <c r="AD65" i="16"/>
  <c r="AD67" i="16" s="1"/>
  <c r="AC65" i="16" l="1"/>
  <c r="AC67" i="16" s="1"/>
  <c r="AB65" i="16" l="1"/>
  <c r="AB67" i="16" s="1"/>
  <c r="AA65" i="16" l="1"/>
  <c r="AA67" i="16" s="1"/>
  <c r="AE52" i="1"/>
  <c r="AD52" i="1"/>
  <c r="AC52" i="1"/>
  <c r="AB52" i="1"/>
  <c r="AA52" i="1"/>
  <c r="Z52" i="1"/>
  <c r="Y52" i="1"/>
  <c r="X52" i="1"/>
  <c r="W52" i="1"/>
  <c r="V52" i="1"/>
  <c r="U52" i="1"/>
  <c r="T52" i="1"/>
  <c r="S52" i="1"/>
  <c r="R52" i="1"/>
  <c r="Q52" i="1"/>
  <c r="P52" i="1"/>
  <c r="O52" i="1"/>
  <c r="N52" i="1"/>
  <c r="M52" i="1"/>
  <c r="L52" i="1"/>
  <c r="AE42" i="1"/>
  <c r="AD42" i="1"/>
  <c r="AC42" i="1"/>
  <c r="AB42" i="1"/>
  <c r="AA42" i="1"/>
  <c r="Z42" i="1"/>
  <c r="Y42" i="1"/>
  <c r="X42" i="1"/>
  <c r="W42" i="1"/>
  <c r="V42" i="1"/>
  <c r="U42" i="1"/>
  <c r="T42" i="1"/>
  <c r="S42" i="1"/>
  <c r="R42" i="1"/>
  <c r="Q42" i="1"/>
  <c r="P42" i="1"/>
  <c r="O42" i="1"/>
  <c r="N42" i="1"/>
  <c r="M42" i="1"/>
  <c r="L42" i="1"/>
  <c r="AE45" i="1"/>
  <c r="AE49" i="1" s="1"/>
  <c r="AD45" i="1"/>
  <c r="AD49" i="1" s="1"/>
  <c r="AC45" i="1"/>
  <c r="AC49" i="1" s="1"/>
  <c r="AB45" i="1"/>
  <c r="AB49" i="1" s="1"/>
  <c r="AA45" i="1"/>
  <c r="AA49" i="1" s="1"/>
  <c r="Z45" i="1"/>
  <c r="Z49" i="1" s="1"/>
  <c r="Y45" i="1"/>
  <c r="Y49" i="1" s="1"/>
  <c r="X45" i="1"/>
  <c r="X49" i="1" s="1"/>
  <c r="W45" i="1"/>
  <c r="W49" i="1" s="1"/>
  <c r="V45" i="1"/>
  <c r="V49" i="1" s="1"/>
  <c r="U45" i="1"/>
  <c r="U49" i="1" s="1"/>
  <c r="T45" i="1"/>
  <c r="T49" i="1" s="1"/>
  <c r="S45" i="1"/>
  <c r="S49" i="1" s="1"/>
  <c r="R45" i="1"/>
  <c r="R49" i="1" s="1"/>
  <c r="Q45" i="1"/>
  <c r="Q49" i="1" s="1"/>
  <c r="P45" i="1"/>
  <c r="P49" i="1" s="1"/>
  <c r="O45" i="1"/>
  <c r="O49" i="1" s="1"/>
  <c r="N45" i="1"/>
  <c r="N49" i="1" s="1"/>
  <c r="M45" i="1"/>
  <c r="M49" i="1" s="1"/>
  <c r="L45" i="1"/>
  <c r="B7" i="8"/>
  <c r="B6" i="8"/>
  <c r="Y54" i="1" l="1"/>
  <c r="Q54" i="1"/>
  <c r="Z65" i="16"/>
  <c r="Z67" i="16" s="1"/>
  <c r="R54" i="1"/>
  <c r="S54" i="1"/>
  <c r="AA54" i="1"/>
  <c r="T54" i="1"/>
  <c r="AB54" i="1"/>
  <c r="Z54" i="1"/>
  <c r="U54" i="1"/>
  <c r="N54" i="1"/>
  <c r="V54" i="1"/>
  <c r="AD54" i="1"/>
  <c r="AC54" i="1"/>
  <c r="AE54" i="1"/>
  <c r="M54" i="1"/>
  <c r="O54" i="1"/>
  <c r="W54" i="1"/>
  <c r="P54" i="1"/>
  <c r="X54" i="1"/>
  <c r="L54" i="1"/>
  <c r="F19" i="1"/>
  <c r="L49" i="1"/>
  <c r="D12" i="4" l="1"/>
  <c r="F20" i="1"/>
  <c r="I23" i="1"/>
  <c r="I26" i="1"/>
  <c r="F25" i="1"/>
  <c r="F24" i="1"/>
  <c r="I27" i="1"/>
  <c r="F23" i="1"/>
  <c r="I22" i="1"/>
  <c r="I21" i="1"/>
  <c r="F21" i="1"/>
  <c r="F27" i="1"/>
  <c r="F26" i="1"/>
  <c r="F22" i="1"/>
  <c r="I25" i="1"/>
  <c r="F39" i="1"/>
  <c r="Z55" i="1"/>
  <c r="Z56" i="1" s="1"/>
  <c r="Z64" i="1" s="1"/>
  <c r="Z65" i="1" s="1"/>
  <c r="Z66" i="1" s="1"/>
  <c r="Z58" i="1" s="1"/>
  <c r="U55" i="1"/>
  <c r="U56" i="1" s="1"/>
  <c r="U64" i="1" s="1"/>
  <c r="U65" i="1" s="1"/>
  <c r="U66" i="1" s="1"/>
  <c r="U58" i="1" s="1"/>
  <c r="Q57" i="1"/>
  <c r="Y55" i="1"/>
  <c r="Y56" i="1" s="1"/>
  <c r="Y64" i="1" s="1"/>
  <c r="Y65" i="1" s="1"/>
  <c r="Y66" i="1" s="1"/>
  <c r="Y58" i="1" s="1"/>
  <c r="F19" i="16"/>
  <c r="Y57" i="1"/>
  <c r="Q55" i="1"/>
  <c r="Q56" i="1" s="1"/>
  <c r="Q64" i="1" s="1"/>
  <c r="Q65" i="1" s="1"/>
  <c r="Q66" i="1" s="1"/>
  <c r="Q58" i="1" s="1"/>
  <c r="Y65" i="16"/>
  <c r="Y67" i="16" s="1"/>
  <c r="L12" i="4"/>
  <c r="L4" i="4"/>
  <c r="AC55" i="1"/>
  <c r="AC56" i="1" s="1"/>
  <c r="AC64" i="1" s="1"/>
  <c r="AC65" i="1" s="1"/>
  <c r="AC66" i="1" s="1"/>
  <c r="AC58" i="1" s="1"/>
  <c r="AC57" i="1"/>
  <c r="S55" i="1"/>
  <c r="S56" i="1" s="1"/>
  <c r="S64" i="1" s="1"/>
  <c r="S65" i="1" s="1"/>
  <c r="S66" i="1" s="1"/>
  <c r="S58" i="1" s="1"/>
  <c r="S57" i="1"/>
  <c r="L57" i="1"/>
  <c r="AD55" i="1"/>
  <c r="AD56" i="1" s="1"/>
  <c r="AD64" i="1" s="1"/>
  <c r="AD65" i="1" s="1"/>
  <c r="AD66" i="1" s="1"/>
  <c r="AD58" i="1" s="1"/>
  <c r="AD57" i="1"/>
  <c r="AB57" i="1"/>
  <c r="R57" i="1"/>
  <c r="R55" i="1"/>
  <c r="R56" i="1" s="1"/>
  <c r="R64" i="1" s="1"/>
  <c r="R65" i="1" s="1"/>
  <c r="R66" i="1" s="1"/>
  <c r="R58" i="1" s="1"/>
  <c r="P57" i="1"/>
  <c r="N55" i="1"/>
  <c r="N56" i="1" s="1"/>
  <c r="N64" i="1" s="1"/>
  <c r="N65" i="1" s="1"/>
  <c r="N66" i="1" s="1"/>
  <c r="N58" i="1" s="1"/>
  <c r="N57" i="1"/>
  <c r="AE55" i="1"/>
  <c r="AE56" i="1" s="1"/>
  <c r="AE64" i="1" s="1"/>
  <c r="AE65" i="1" s="1"/>
  <c r="AE66" i="1" s="1"/>
  <c r="AE58" i="1" s="1"/>
  <c r="AE57" i="1"/>
  <c r="AA57" i="1"/>
  <c r="X55" i="1"/>
  <c r="X56" i="1" s="1"/>
  <c r="X64" i="1" s="1"/>
  <c r="X65" i="1" s="1"/>
  <c r="X66" i="1" s="1"/>
  <c r="X58" i="1" s="1"/>
  <c r="X57" i="1"/>
  <c r="U57" i="1"/>
  <c r="T55" i="1"/>
  <c r="T56" i="1" s="1"/>
  <c r="T64" i="1" s="1"/>
  <c r="T65" i="1" s="1"/>
  <c r="T66" i="1" s="1"/>
  <c r="T58" i="1" s="1"/>
  <c r="T57" i="1"/>
  <c r="V55" i="1"/>
  <c r="V56" i="1" s="1"/>
  <c r="V64" i="1" s="1"/>
  <c r="V65" i="1" s="1"/>
  <c r="V66" i="1" s="1"/>
  <c r="V58" i="1" s="1"/>
  <c r="V57" i="1"/>
  <c r="O55" i="1"/>
  <c r="O56" i="1" s="1"/>
  <c r="O64" i="1" s="1"/>
  <c r="O65" i="1" s="1"/>
  <c r="O66" i="1" s="1"/>
  <c r="O58" i="1" s="1"/>
  <c r="O57" i="1"/>
  <c r="Z57" i="1"/>
  <c r="P55" i="1"/>
  <c r="P56" i="1" s="1"/>
  <c r="P64" i="1" s="1"/>
  <c r="P65" i="1" s="1"/>
  <c r="P66" i="1" s="1"/>
  <c r="P58" i="1" s="1"/>
  <c r="AA55" i="1"/>
  <c r="AA56" i="1" s="1"/>
  <c r="AA64" i="1" s="1"/>
  <c r="AA65" i="1" s="1"/>
  <c r="AA66" i="1" s="1"/>
  <c r="AA58" i="1" s="1"/>
  <c r="AB55" i="1"/>
  <c r="AB56" i="1" s="1"/>
  <c r="AB64" i="1" s="1"/>
  <c r="AB65" i="1" s="1"/>
  <c r="AB66" i="1" s="1"/>
  <c r="AB58" i="1" s="1"/>
  <c r="W55" i="1"/>
  <c r="W56" i="1" s="1"/>
  <c r="W64" i="1" s="1"/>
  <c r="W65" i="1" s="1"/>
  <c r="W66" i="1" s="1"/>
  <c r="W58" i="1" s="1"/>
  <c r="W57" i="1"/>
  <c r="M55" i="1"/>
  <c r="M56" i="1" s="1"/>
  <c r="M64" i="1" s="1"/>
  <c r="M65" i="1" s="1"/>
  <c r="M66" i="1" s="1"/>
  <c r="M58" i="1" s="1"/>
  <c r="M57" i="1"/>
  <c r="L55" i="1"/>
  <c r="F30" i="1"/>
  <c r="I33" i="1"/>
  <c r="F38" i="1"/>
  <c r="F29" i="1"/>
  <c r="I32" i="1"/>
  <c r="F37" i="1"/>
  <c r="I31" i="1"/>
  <c r="F36" i="1"/>
  <c r="F34" i="1"/>
  <c r="I37" i="1"/>
  <c r="F31" i="1"/>
  <c r="I30" i="1"/>
  <c r="F35" i="1"/>
  <c r="I38" i="1"/>
  <c r="I29" i="1"/>
  <c r="F33" i="1"/>
  <c r="I36" i="1"/>
  <c r="I35" i="1"/>
  <c r="F32" i="1"/>
  <c r="I34" i="1"/>
  <c r="G19" i="1"/>
  <c r="F44" i="1"/>
  <c r="F28" i="1"/>
  <c r="D4" i="4"/>
  <c r="G24" i="1" l="1"/>
  <c r="G27" i="1"/>
  <c r="J22" i="1"/>
  <c r="G22" i="1"/>
  <c r="J25" i="1"/>
  <c r="J21" i="1"/>
  <c r="G21" i="1"/>
  <c r="J27" i="1"/>
  <c r="G20" i="1"/>
  <c r="J23" i="1"/>
  <c r="G25" i="1"/>
  <c r="G23" i="1"/>
  <c r="J26" i="1"/>
  <c r="G26" i="1"/>
  <c r="L8" i="4"/>
  <c r="D7" i="4"/>
  <c r="D6" i="4"/>
  <c r="L6" i="4"/>
  <c r="L7" i="4"/>
  <c r="K27" i="16"/>
  <c r="F24" i="16"/>
  <c r="I27" i="16"/>
  <c r="F23" i="16"/>
  <c r="J25" i="16"/>
  <c r="I25" i="16"/>
  <c r="F21" i="16"/>
  <c r="G25" i="16"/>
  <c r="K23" i="16"/>
  <c r="I23" i="16"/>
  <c r="J27" i="16"/>
  <c r="F25" i="16"/>
  <c r="J23" i="16"/>
  <c r="F20" i="16"/>
  <c r="H25" i="16"/>
  <c r="H27" i="16"/>
  <c r="H23" i="16"/>
  <c r="H21" i="16"/>
  <c r="G23" i="16"/>
  <c r="G27" i="16"/>
  <c r="F27" i="16"/>
  <c r="I22" i="16"/>
  <c r="K26" i="16"/>
  <c r="H22" i="16"/>
  <c r="J26" i="16"/>
  <c r="G22" i="16"/>
  <c r="I26" i="16"/>
  <c r="F22" i="16"/>
  <c r="H26" i="16"/>
  <c r="K21" i="16"/>
  <c r="G26" i="16"/>
  <c r="J21" i="16"/>
  <c r="F26" i="16"/>
  <c r="I21" i="16"/>
  <c r="K22" i="16"/>
  <c r="J22" i="16"/>
  <c r="K25" i="16"/>
  <c r="G21" i="16"/>
  <c r="P59" i="1"/>
  <c r="L13" i="4"/>
  <c r="L9" i="4"/>
  <c r="L5" i="4"/>
  <c r="L10" i="4"/>
  <c r="L15" i="4"/>
  <c r="L19" i="4"/>
  <c r="L28" i="4"/>
  <c r="L30" i="4"/>
  <c r="L23" i="4"/>
  <c r="L22" i="4"/>
  <c r="L25" i="4"/>
  <c r="L18" i="4"/>
  <c r="L29" i="4"/>
  <c r="L20" i="4"/>
  <c r="L17" i="4"/>
  <c r="L16" i="4"/>
  <c r="L31" i="4"/>
  <c r="L21" i="4"/>
  <c r="L14" i="4"/>
  <c r="L32" i="4"/>
  <c r="L26" i="4"/>
  <c r="L27" i="4"/>
  <c r="L24" i="4"/>
  <c r="I37" i="16"/>
  <c r="K35" i="16"/>
  <c r="H34" i="16"/>
  <c r="J32" i="16"/>
  <c r="G31" i="16"/>
  <c r="I29" i="16"/>
  <c r="K38" i="16"/>
  <c r="H37" i="16"/>
  <c r="J35" i="16"/>
  <c r="G34" i="16"/>
  <c r="I32" i="16"/>
  <c r="K30" i="16"/>
  <c r="H29" i="16"/>
  <c r="K37" i="16"/>
  <c r="J38" i="16"/>
  <c r="G37" i="16"/>
  <c r="I35" i="16"/>
  <c r="K33" i="16"/>
  <c r="H32" i="16"/>
  <c r="J30" i="16"/>
  <c r="G29" i="16"/>
  <c r="J34" i="16"/>
  <c r="I38" i="16"/>
  <c r="K36" i="16"/>
  <c r="H35" i="16"/>
  <c r="J33" i="16"/>
  <c r="G32" i="16"/>
  <c r="I30" i="16"/>
  <c r="F39" i="16"/>
  <c r="K29" i="16"/>
  <c r="H38" i="16"/>
  <c r="J36" i="16"/>
  <c r="G35" i="16"/>
  <c r="I33" i="16"/>
  <c r="K31" i="16"/>
  <c r="H30" i="16"/>
  <c r="F28" i="16"/>
  <c r="H36" i="16"/>
  <c r="G38" i="16"/>
  <c r="I36" i="16"/>
  <c r="K34" i="16"/>
  <c r="H33" i="16"/>
  <c r="J31" i="16"/>
  <c r="G30" i="16"/>
  <c r="I31" i="16"/>
  <c r="J37" i="16"/>
  <c r="G36" i="16"/>
  <c r="I34" i="16"/>
  <c r="K32" i="16"/>
  <c r="H31" i="16"/>
  <c r="J29" i="16"/>
  <c r="G33" i="16"/>
  <c r="R59" i="1"/>
  <c r="W59" i="1"/>
  <c r="V59" i="1"/>
  <c r="AE59" i="1"/>
  <c r="AD59" i="1"/>
  <c r="M59" i="1"/>
  <c r="S59" i="1"/>
  <c r="AB59" i="1"/>
  <c r="Y59" i="1"/>
  <c r="AA59" i="1"/>
  <c r="T59" i="1"/>
  <c r="N59" i="1"/>
  <c r="Z59" i="1"/>
  <c r="U59" i="1"/>
  <c r="X59" i="1"/>
  <c r="AC59" i="1"/>
  <c r="Q59" i="1"/>
  <c r="O59" i="1"/>
  <c r="F44" i="16"/>
  <c r="G19" i="16"/>
  <c r="F33" i="16"/>
  <c r="F38" i="16"/>
  <c r="F37" i="16"/>
  <c r="F40" i="1"/>
  <c r="F35" i="16"/>
  <c r="F32" i="16"/>
  <c r="F29" i="16"/>
  <c r="F34" i="16"/>
  <c r="F31" i="16"/>
  <c r="F36" i="16"/>
  <c r="F30" i="16"/>
  <c r="X65" i="16"/>
  <c r="X67" i="16" s="1"/>
  <c r="D5" i="4"/>
  <c r="D10" i="4"/>
  <c r="D9" i="4"/>
  <c r="D8" i="4"/>
  <c r="E4" i="4"/>
  <c r="E12" i="4"/>
  <c r="M12" i="4"/>
  <c r="M4" i="4"/>
  <c r="L56" i="1"/>
  <c r="L64" i="1" s="1"/>
  <c r="L65" i="1" s="1"/>
  <c r="L66" i="1" s="1"/>
  <c r="L58" i="1" s="1"/>
  <c r="G31" i="1"/>
  <c r="J34" i="1"/>
  <c r="J38" i="1"/>
  <c r="G32" i="1"/>
  <c r="G30" i="1"/>
  <c r="J33" i="1"/>
  <c r="G38" i="1"/>
  <c r="G35" i="1"/>
  <c r="G29" i="1"/>
  <c r="J32" i="1"/>
  <c r="G37" i="1"/>
  <c r="J30" i="1"/>
  <c r="J35" i="1"/>
  <c r="J31" i="1"/>
  <c r="G36" i="1"/>
  <c r="J29" i="1"/>
  <c r="G34" i="1"/>
  <c r="J37" i="1"/>
  <c r="G33" i="1"/>
  <c r="J36" i="1"/>
  <c r="F50" i="1"/>
  <c r="F47" i="1"/>
  <c r="F46" i="1"/>
  <c r="F51" i="1"/>
  <c r="F52" i="1"/>
  <c r="F45" i="1"/>
  <c r="F53" i="1"/>
  <c r="G28" i="1"/>
  <c r="H19" i="1"/>
  <c r="G44" i="1"/>
  <c r="G39" i="1"/>
  <c r="L35" i="4"/>
  <c r="D35" i="4"/>
  <c r="D32" i="4"/>
  <c r="D24" i="4"/>
  <c r="D16" i="4"/>
  <c r="D29" i="4"/>
  <c r="D21" i="4"/>
  <c r="D13" i="4"/>
  <c r="D26" i="4"/>
  <c r="D18" i="4"/>
  <c r="D31" i="4"/>
  <c r="D23" i="4"/>
  <c r="D15" i="4"/>
  <c r="D28" i="4"/>
  <c r="D20" i="4"/>
  <c r="D25" i="4"/>
  <c r="D17" i="4"/>
  <c r="D30" i="4"/>
  <c r="D22" i="4"/>
  <c r="D27" i="4"/>
  <c r="D19" i="4"/>
  <c r="M8" i="4" l="1"/>
  <c r="E7" i="4"/>
  <c r="E6" i="4"/>
  <c r="M7" i="4"/>
  <c r="M6" i="4"/>
  <c r="K27" i="1"/>
  <c r="K23" i="1"/>
  <c r="H26" i="1"/>
  <c r="E26" i="1" s="1"/>
  <c r="K25" i="1"/>
  <c r="K21" i="1"/>
  <c r="H25" i="1"/>
  <c r="E25" i="1" s="1"/>
  <c r="H20" i="1"/>
  <c r="H27" i="1"/>
  <c r="E27" i="1" s="1"/>
  <c r="K22" i="1"/>
  <c r="H22" i="1"/>
  <c r="E22" i="1" s="1"/>
  <c r="H21" i="1"/>
  <c r="E21" i="1" s="1"/>
  <c r="H23" i="1"/>
  <c r="E23" i="1" s="1"/>
  <c r="K26" i="1"/>
  <c r="H24" i="1"/>
  <c r="G20" i="16"/>
  <c r="G24" i="16"/>
  <c r="Q61" i="1"/>
  <c r="Q62" i="1"/>
  <c r="Y61" i="1"/>
  <c r="Y62" i="1"/>
  <c r="R61" i="1"/>
  <c r="R62" i="1"/>
  <c r="AC61" i="1"/>
  <c r="AC62" i="1"/>
  <c r="AB61" i="1"/>
  <c r="AB62" i="1"/>
  <c r="X61" i="1"/>
  <c r="X62" i="1"/>
  <c r="S61" i="1"/>
  <c r="S62" i="1"/>
  <c r="O61" i="1"/>
  <c r="O62" i="1"/>
  <c r="U61" i="1"/>
  <c r="U62" i="1"/>
  <c r="M61" i="1"/>
  <c r="M62" i="1"/>
  <c r="W61" i="1"/>
  <c r="W62" i="1"/>
  <c r="Z61" i="1"/>
  <c r="Z62" i="1"/>
  <c r="AD61" i="1"/>
  <c r="AD62" i="1"/>
  <c r="AA61" i="1"/>
  <c r="AA62" i="1"/>
  <c r="N61" i="1"/>
  <c r="N62" i="1"/>
  <c r="AE61" i="1"/>
  <c r="AE62" i="1"/>
  <c r="T61" i="1"/>
  <c r="T62" i="1"/>
  <c r="V61" i="1"/>
  <c r="V62" i="1"/>
  <c r="P61" i="1"/>
  <c r="P62" i="1"/>
  <c r="L59" i="1"/>
  <c r="F41" i="1"/>
  <c r="F42" i="1" s="1"/>
  <c r="F52" i="16"/>
  <c r="F47" i="16"/>
  <c r="F58" i="16"/>
  <c r="F46" i="16"/>
  <c r="F51" i="16"/>
  <c r="F45" i="16"/>
  <c r="F59" i="16"/>
  <c r="F50" i="16"/>
  <c r="F53" i="16"/>
  <c r="M5" i="4"/>
  <c r="M9" i="4"/>
  <c r="M10" i="4"/>
  <c r="M13" i="4"/>
  <c r="M22" i="4"/>
  <c r="M25" i="4"/>
  <c r="M21" i="4"/>
  <c r="M15" i="4"/>
  <c r="M17" i="4"/>
  <c r="M26" i="4"/>
  <c r="M16" i="4"/>
  <c r="M28" i="4"/>
  <c r="M23" i="4"/>
  <c r="M19" i="4"/>
  <c r="M32" i="4"/>
  <c r="M27" i="4"/>
  <c r="M20" i="4"/>
  <c r="M24" i="4"/>
  <c r="M30" i="4"/>
  <c r="M18" i="4"/>
  <c r="M31" i="4"/>
  <c r="M29" i="4"/>
  <c r="M14" i="4"/>
  <c r="G39" i="16"/>
  <c r="G28" i="16"/>
  <c r="F40" i="16"/>
  <c r="F41" i="16" s="1"/>
  <c r="F42" i="16" s="1"/>
  <c r="M35" i="4"/>
  <c r="E35" i="4"/>
  <c r="G44" i="16"/>
  <c r="H19" i="16"/>
  <c r="F64" i="16"/>
  <c r="G59" i="1"/>
  <c r="G58" i="1"/>
  <c r="G40" i="1"/>
  <c r="W65" i="16"/>
  <c r="W67" i="16" s="1"/>
  <c r="E5" i="4"/>
  <c r="E8" i="4"/>
  <c r="E9" i="4"/>
  <c r="E10" i="4"/>
  <c r="D11" i="4"/>
  <c r="L11" i="4"/>
  <c r="F12" i="4"/>
  <c r="N12" i="4"/>
  <c r="F4" i="4"/>
  <c r="N4" i="4"/>
  <c r="H32" i="1"/>
  <c r="E32" i="1" s="1"/>
  <c r="K35" i="1"/>
  <c r="H31" i="1"/>
  <c r="E31" i="1" s="1"/>
  <c r="K34" i="1"/>
  <c r="K31" i="1"/>
  <c r="H33" i="1"/>
  <c r="E33" i="1" s="1"/>
  <c r="H30" i="1"/>
  <c r="E30" i="1" s="1"/>
  <c r="K33" i="1"/>
  <c r="H38" i="1"/>
  <c r="E38" i="1" s="1"/>
  <c r="H29" i="1"/>
  <c r="E29" i="1" s="1"/>
  <c r="K32" i="1"/>
  <c r="H37" i="1"/>
  <c r="E37" i="1" s="1"/>
  <c r="H36" i="1"/>
  <c r="E36" i="1" s="1"/>
  <c r="K36" i="1"/>
  <c r="K30" i="1"/>
  <c r="H35" i="1"/>
  <c r="E35" i="1" s="1"/>
  <c r="K38" i="1"/>
  <c r="K37" i="1"/>
  <c r="K29" i="1"/>
  <c r="H34" i="1"/>
  <c r="E34" i="1" s="1"/>
  <c r="I19" i="1"/>
  <c r="G46" i="1"/>
  <c r="G50" i="1"/>
  <c r="G51" i="1"/>
  <c r="G47" i="1"/>
  <c r="G52" i="1"/>
  <c r="G45" i="1"/>
  <c r="G53" i="1"/>
  <c r="F49" i="1"/>
  <c r="H28" i="1"/>
  <c r="H39" i="1"/>
  <c r="H44" i="1"/>
  <c r="F54" i="1"/>
  <c r="E29" i="4"/>
  <c r="E21" i="4"/>
  <c r="E13" i="4"/>
  <c r="E26" i="4"/>
  <c r="E18" i="4"/>
  <c r="E31" i="4"/>
  <c r="E23" i="4"/>
  <c r="E15" i="4"/>
  <c r="E28" i="4"/>
  <c r="E20" i="4"/>
  <c r="E25" i="4"/>
  <c r="E17" i="4"/>
  <c r="E30" i="4"/>
  <c r="E22" i="4"/>
  <c r="E27" i="4"/>
  <c r="E19" i="4"/>
  <c r="E32" i="4"/>
  <c r="E24" i="4"/>
  <c r="E16" i="4"/>
  <c r="N7" i="4" l="1"/>
  <c r="N6" i="4"/>
  <c r="N8" i="4"/>
  <c r="F7" i="4"/>
  <c r="F6" i="4"/>
  <c r="I20" i="1"/>
  <c r="I24" i="1"/>
  <c r="H20" i="16"/>
  <c r="H24" i="16"/>
  <c r="L61" i="1"/>
  <c r="L62" i="1"/>
  <c r="F58" i="1"/>
  <c r="F59" i="1"/>
  <c r="G41" i="1"/>
  <c r="G64" i="16"/>
  <c r="G53" i="16"/>
  <c r="G45" i="16"/>
  <c r="G58" i="16"/>
  <c r="G46" i="16"/>
  <c r="G51" i="16"/>
  <c r="G59" i="16"/>
  <c r="G47" i="16"/>
  <c r="G52" i="16"/>
  <c r="G50" i="16"/>
  <c r="N13" i="4"/>
  <c r="N9" i="4"/>
  <c r="N10" i="4"/>
  <c r="N5" i="4"/>
  <c r="N20" i="4"/>
  <c r="N21" i="4"/>
  <c r="N15" i="4"/>
  <c r="N17" i="4"/>
  <c r="N16" i="4"/>
  <c r="N14" i="4"/>
  <c r="N23" i="4"/>
  <c r="N32" i="4"/>
  <c r="N27" i="4"/>
  <c r="N28" i="4"/>
  <c r="N24" i="4"/>
  <c r="N31" i="4"/>
  <c r="N30" i="4"/>
  <c r="N18" i="4"/>
  <c r="N19" i="4"/>
  <c r="N22" i="4"/>
  <c r="N25" i="4"/>
  <c r="N26" i="4"/>
  <c r="N29" i="4"/>
  <c r="H28" i="16"/>
  <c r="H39" i="16"/>
  <c r="F74" i="16"/>
  <c r="F76" i="16"/>
  <c r="F73" i="16"/>
  <c r="F72" i="16"/>
  <c r="F91" i="16"/>
  <c r="F71" i="16"/>
  <c r="F78" i="16"/>
  <c r="F70" i="16"/>
  <c r="F77" i="16"/>
  <c r="F69" i="16"/>
  <c r="F75" i="16"/>
  <c r="F49" i="16"/>
  <c r="L36" i="4" s="1"/>
  <c r="G40" i="16"/>
  <c r="F54" i="16"/>
  <c r="N35" i="4"/>
  <c r="F35" i="4"/>
  <c r="F89" i="16"/>
  <c r="F85" i="16"/>
  <c r="F81" i="16"/>
  <c r="F90" i="16"/>
  <c r="F86" i="16"/>
  <c r="F82" i="16"/>
  <c r="F87" i="16"/>
  <c r="F83" i="16"/>
  <c r="F79" i="16"/>
  <c r="F88" i="16"/>
  <c r="F84" i="16"/>
  <c r="F80" i="16"/>
  <c r="E37" i="16"/>
  <c r="E29" i="16"/>
  <c r="E36" i="16"/>
  <c r="E23" i="16"/>
  <c r="E26" i="16"/>
  <c r="E22" i="16"/>
  <c r="E35" i="16"/>
  <c r="E27" i="16"/>
  <c r="E32" i="16"/>
  <c r="E30" i="16"/>
  <c r="E21" i="16"/>
  <c r="E25" i="16"/>
  <c r="I19" i="16"/>
  <c r="E38" i="16"/>
  <c r="H44" i="16"/>
  <c r="E31" i="16"/>
  <c r="E33" i="16"/>
  <c r="E34" i="16"/>
  <c r="H59" i="1"/>
  <c r="H58" i="1"/>
  <c r="H40" i="1"/>
  <c r="V65" i="16"/>
  <c r="V67" i="16" s="1"/>
  <c r="D36" i="4"/>
  <c r="E11" i="4"/>
  <c r="M11" i="4"/>
  <c r="F5" i="4"/>
  <c r="F8" i="4"/>
  <c r="F10" i="4"/>
  <c r="F9" i="4"/>
  <c r="G12" i="4"/>
  <c r="O12" i="4"/>
  <c r="G4" i="4"/>
  <c r="O4" i="4"/>
  <c r="F55" i="1"/>
  <c r="J19" i="1"/>
  <c r="I28" i="1"/>
  <c r="I44" i="1"/>
  <c r="I39" i="1"/>
  <c r="H46" i="1"/>
  <c r="H51" i="1"/>
  <c r="H50" i="1"/>
  <c r="H47" i="1"/>
  <c r="H45" i="1"/>
  <c r="H53" i="1"/>
  <c r="H52" i="1"/>
  <c r="G49" i="1"/>
  <c r="G62" i="1" s="1"/>
  <c r="G54" i="1"/>
  <c r="O7" i="4" l="1"/>
  <c r="O6" i="4"/>
  <c r="O8" i="4"/>
  <c r="G7" i="4"/>
  <c r="G6" i="4"/>
  <c r="J24" i="1"/>
  <c r="J20" i="1"/>
  <c r="I20" i="16"/>
  <c r="I24" i="16"/>
  <c r="G42" i="1"/>
  <c r="E33" i="4" s="1"/>
  <c r="D33" i="4"/>
  <c r="F61" i="1"/>
  <c r="D41" i="4" s="1"/>
  <c r="F62" i="1"/>
  <c r="F62" i="16"/>
  <c r="H41" i="1"/>
  <c r="H58" i="16"/>
  <c r="H46" i="16"/>
  <c r="H51" i="16"/>
  <c r="H59" i="16"/>
  <c r="H50" i="16"/>
  <c r="H47" i="16"/>
  <c r="H52" i="16"/>
  <c r="H45" i="16"/>
  <c r="H53" i="16"/>
  <c r="G49" i="16"/>
  <c r="M36" i="4" s="1"/>
  <c r="O9" i="4"/>
  <c r="O5" i="4"/>
  <c r="O10" i="4"/>
  <c r="O13" i="4"/>
  <c r="O17" i="4"/>
  <c r="O26" i="4"/>
  <c r="O16" i="4"/>
  <c r="O14" i="4"/>
  <c r="O32" i="4"/>
  <c r="O27" i="4"/>
  <c r="O31" i="4"/>
  <c r="O24" i="4"/>
  <c r="O23" i="4"/>
  <c r="O30" i="4"/>
  <c r="O18" i="4"/>
  <c r="O19" i="4"/>
  <c r="O15" i="4"/>
  <c r="O28" i="4"/>
  <c r="O29" i="4"/>
  <c r="O22" i="4"/>
  <c r="O25" i="4"/>
  <c r="O20" i="4"/>
  <c r="O21" i="4"/>
  <c r="I39" i="16"/>
  <c r="I28" i="16"/>
  <c r="G87" i="16"/>
  <c r="G79" i="16"/>
  <c r="G71" i="16"/>
  <c r="G90" i="16"/>
  <c r="G82" i="16"/>
  <c r="G74" i="16"/>
  <c r="G81" i="16"/>
  <c r="G85" i="16"/>
  <c r="G77" i="16"/>
  <c r="G69" i="16"/>
  <c r="G88" i="16"/>
  <c r="G80" i="16"/>
  <c r="G72" i="16"/>
  <c r="G73" i="16"/>
  <c r="G91" i="16"/>
  <c r="G83" i="16"/>
  <c r="G75" i="16"/>
  <c r="G86" i="16"/>
  <c r="G78" i="16"/>
  <c r="G70" i="16"/>
  <c r="G89" i="16"/>
  <c r="G84" i="16"/>
  <c r="G76" i="16"/>
  <c r="G41" i="16"/>
  <c r="H40" i="16"/>
  <c r="H41" i="16" s="1"/>
  <c r="F61" i="16"/>
  <c r="L41" i="4" s="1"/>
  <c r="G54" i="16"/>
  <c r="O35" i="4"/>
  <c r="G35" i="4"/>
  <c r="E36" i="4"/>
  <c r="J19" i="16"/>
  <c r="I44" i="16"/>
  <c r="H64" i="16"/>
  <c r="F66" i="16"/>
  <c r="F92" i="16"/>
  <c r="I58" i="1"/>
  <c r="I59" i="1"/>
  <c r="I40" i="1"/>
  <c r="U65" i="16"/>
  <c r="U67" i="16" s="1"/>
  <c r="G5" i="4"/>
  <c r="G8" i="4"/>
  <c r="G9" i="4"/>
  <c r="G10" i="4"/>
  <c r="N11" i="4"/>
  <c r="F11" i="4"/>
  <c r="H12" i="4"/>
  <c r="P4" i="4"/>
  <c r="P12" i="4"/>
  <c r="H4" i="4"/>
  <c r="K19" i="1"/>
  <c r="J44" i="1"/>
  <c r="J39" i="1"/>
  <c r="J28" i="1"/>
  <c r="I53" i="1"/>
  <c r="I52" i="1"/>
  <c r="I51" i="1"/>
  <c r="I46" i="1"/>
  <c r="I45" i="1"/>
  <c r="I50" i="1"/>
  <c r="I47" i="1"/>
  <c r="H49" i="1"/>
  <c r="H62" i="1" s="1"/>
  <c r="H54" i="1"/>
  <c r="K20" i="1" l="1"/>
  <c r="K24" i="1"/>
  <c r="P8" i="4"/>
  <c r="H7" i="4"/>
  <c r="H6" i="4"/>
  <c r="P6" i="4"/>
  <c r="P7" i="4"/>
  <c r="J24" i="16"/>
  <c r="J20" i="16"/>
  <c r="G61" i="1"/>
  <c r="E41" i="4" s="1"/>
  <c r="G55" i="1"/>
  <c r="G42" i="16"/>
  <c r="M33" i="4" s="1"/>
  <c r="H42" i="1"/>
  <c r="G62" i="16"/>
  <c r="I41" i="1"/>
  <c r="I42" i="1" s="1"/>
  <c r="G33" i="4" s="1"/>
  <c r="G66" i="16"/>
  <c r="M48" i="4" s="1"/>
  <c r="H49" i="16"/>
  <c r="H62" i="16" s="1"/>
  <c r="G92" i="16"/>
  <c r="J28" i="16"/>
  <c r="J39" i="16"/>
  <c r="H90" i="16"/>
  <c r="H82" i="16"/>
  <c r="H74" i="16"/>
  <c r="H85" i="16"/>
  <c r="H77" i="16"/>
  <c r="H69" i="16"/>
  <c r="H88" i="16"/>
  <c r="H80" i="16"/>
  <c r="H72" i="16"/>
  <c r="H91" i="16"/>
  <c r="H83" i="16"/>
  <c r="H75" i="16"/>
  <c r="H84" i="16"/>
  <c r="H86" i="16"/>
  <c r="H78" i="16"/>
  <c r="H70" i="16"/>
  <c r="H89" i="16"/>
  <c r="H81" i="16"/>
  <c r="H73" i="16"/>
  <c r="H87" i="16"/>
  <c r="H79" i="16"/>
  <c r="H71" i="16"/>
  <c r="H76" i="16"/>
  <c r="P9" i="4"/>
  <c r="P10" i="4"/>
  <c r="P13" i="4"/>
  <c r="P5" i="4"/>
  <c r="P14" i="4"/>
  <c r="P18" i="4"/>
  <c r="P21" i="4"/>
  <c r="P32" i="4"/>
  <c r="P31" i="4"/>
  <c r="P30" i="4"/>
  <c r="P19" i="4"/>
  <c r="P15" i="4"/>
  <c r="P26" i="4"/>
  <c r="P28" i="4"/>
  <c r="P29" i="4"/>
  <c r="P22" i="4"/>
  <c r="P25" i="4"/>
  <c r="P23" i="4"/>
  <c r="P20" i="4"/>
  <c r="P17" i="4"/>
  <c r="P16" i="4"/>
  <c r="P27" i="4"/>
  <c r="P24" i="4"/>
  <c r="I51" i="16"/>
  <c r="I59" i="16"/>
  <c r="I47" i="16"/>
  <c r="I52" i="16"/>
  <c r="I53" i="16"/>
  <c r="I45" i="16"/>
  <c r="I50" i="16"/>
  <c r="I58" i="16"/>
  <c r="I46" i="16"/>
  <c r="I40" i="16"/>
  <c r="I41" i="16" s="1"/>
  <c r="I42" i="16" s="1"/>
  <c r="L33" i="4"/>
  <c r="F55" i="16"/>
  <c r="J44" i="16"/>
  <c r="J64" i="16" s="1"/>
  <c r="G55" i="16"/>
  <c r="H35" i="4"/>
  <c r="P35" i="4"/>
  <c r="K19" i="16"/>
  <c r="L48" i="4"/>
  <c r="F36" i="4"/>
  <c r="I64" i="16"/>
  <c r="H54" i="16"/>
  <c r="J59" i="1"/>
  <c r="J58" i="1"/>
  <c r="J40" i="1"/>
  <c r="T65" i="16"/>
  <c r="T67" i="16" s="1"/>
  <c r="G11" i="4"/>
  <c r="H5" i="4"/>
  <c r="H9" i="4"/>
  <c r="H8" i="4"/>
  <c r="H10" i="4"/>
  <c r="O11" i="4"/>
  <c r="Q12" i="4"/>
  <c r="Q4" i="4"/>
  <c r="I4" i="4"/>
  <c r="I12" i="4"/>
  <c r="H55" i="1"/>
  <c r="J53" i="1"/>
  <c r="J45" i="1"/>
  <c r="J46" i="1"/>
  <c r="J51" i="1"/>
  <c r="J52" i="1"/>
  <c r="J47" i="1"/>
  <c r="J50" i="1"/>
  <c r="I54" i="1"/>
  <c r="I49" i="1"/>
  <c r="I62" i="1" s="1"/>
  <c r="K28" i="1"/>
  <c r="E28" i="1" s="1"/>
  <c r="E24" i="1"/>
  <c r="K39" i="1"/>
  <c r="E39" i="1" s="1"/>
  <c r="K44" i="1"/>
  <c r="Q6" i="4" l="1"/>
  <c r="K6" i="4" s="1"/>
  <c r="Q7" i="4"/>
  <c r="K7" i="4" s="1"/>
  <c r="Q8" i="4"/>
  <c r="K8" i="4" s="1"/>
  <c r="I6" i="4"/>
  <c r="C6" i="4" s="1"/>
  <c r="I7" i="4"/>
  <c r="C7" i="4" s="1"/>
  <c r="K44" i="16"/>
  <c r="K47" i="16" s="1"/>
  <c r="K24" i="16"/>
  <c r="E24" i="16" s="1"/>
  <c r="K20" i="16"/>
  <c r="E20" i="16" s="1"/>
  <c r="G61" i="16"/>
  <c r="M41" i="4" s="1"/>
  <c r="I61" i="1"/>
  <c r="G41" i="4" s="1"/>
  <c r="F33" i="4"/>
  <c r="H61" i="1"/>
  <c r="F41" i="4" s="1"/>
  <c r="J41" i="1"/>
  <c r="J42" i="1" s="1"/>
  <c r="H33" i="4" s="1"/>
  <c r="I49" i="16"/>
  <c r="I62" i="16" s="1"/>
  <c r="Q10" i="4"/>
  <c r="Q5" i="4"/>
  <c r="K5" i="4" s="1"/>
  <c r="Q13" i="4"/>
  <c r="K13" i="4" s="1"/>
  <c r="Q9" i="4"/>
  <c r="K9" i="4" s="1"/>
  <c r="Q32" i="4"/>
  <c r="K32" i="4" s="1"/>
  <c r="Q31" i="4"/>
  <c r="K31" i="4" s="1"/>
  <c r="Q30" i="4"/>
  <c r="K30" i="4" s="1"/>
  <c r="Q19" i="4"/>
  <c r="K19" i="4" s="1"/>
  <c r="Q21" i="4"/>
  <c r="K21" i="4" s="1"/>
  <c r="Q26" i="4"/>
  <c r="K26" i="4" s="1"/>
  <c r="Q28" i="4"/>
  <c r="K28" i="4" s="1"/>
  <c r="Q15" i="4"/>
  <c r="K15" i="4" s="1"/>
  <c r="Q22" i="4"/>
  <c r="K22" i="4" s="1"/>
  <c r="Q25" i="4"/>
  <c r="K25" i="4" s="1"/>
  <c r="Q23" i="4"/>
  <c r="K23" i="4" s="1"/>
  <c r="Q16" i="4"/>
  <c r="K16" i="4" s="1"/>
  <c r="Q20" i="4"/>
  <c r="K20" i="4" s="1"/>
  <c r="Q17" i="4"/>
  <c r="K17" i="4" s="1"/>
  <c r="Q14" i="4"/>
  <c r="Q18" i="4"/>
  <c r="K18" i="4" s="1"/>
  <c r="Q27" i="4"/>
  <c r="K27" i="4" s="1"/>
  <c r="Q24" i="4"/>
  <c r="K24" i="4" s="1"/>
  <c r="Q29" i="4"/>
  <c r="K29" i="4" s="1"/>
  <c r="K28" i="16"/>
  <c r="E28" i="16" s="1"/>
  <c r="K39" i="16"/>
  <c r="E39" i="16" s="1"/>
  <c r="J88" i="16"/>
  <c r="J80" i="16"/>
  <c r="J72" i="16"/>
  <c r="J82" i="16"/>
  <c r="J91" i="16"/>
  <c r="J83" i="16"/>
  <c r="J75" i="16"/>
  <c r="J86" i="16"/>
  <c r="J78" i="16"/>
  <c r="J70" i="16"/>
  <c r="J89" i="16"/>
  <c r="J81" i="16"/>
  <c r="J73" i="16"/>
  <c r="J84" i="16"/>
  <c r="J76" i="16"/>
  <c r="J90" i="16"/>
  <c r="J87" i="16"/>
  <c r="J79" i="16"/>
  <c r="J71" i="16"/>
  <c r="J74" i="16"/>
  <c r="J85" i="16"/>
  <c r="J77" i="16"/>
  <c r="J69" i="16"/>
  <c r="I85" i="16"/>
  <c r="I77" i="16"/>
  <c r="I69" i="16"/>
  <c r="I79" i="16"/>
  <c r="I88" i="16"/>
  <c r="I80" i="16"/>
  <c r="I72" i="16"/>
  <c r="I91" i="16"/>
  <c r="I83" i="16"/>
  <c r="I75" i="16"/>
  <c r="I71" i="16"/>
  <c r="I86" i="16"/>
  <c r="I78" i="16"/>
  <c r="I70" i="16"/>
  <c r="I89" i="16"/>
  <c r="I81" i="16"/>
  <c r="I73" i="16"/>
  <c r="I84" i="16"/>
  <c r="I76" i="16"/>
  <c r="I90" i="16"/>
  <c r="I82" i="16"/>
  <c r="I74" i="16"/>
  <c r="I87" i="16"/>
  <c r="J59" i="16"/>
  <c r="J47" i="16"/>
  <c r="J52" i="16"/>
  <c r="J45" i="16"/>
  <c r="J50" i="16"/>
  <c r="J53" i="16"/>
  <c r="J46" i="16"/>
  <c r="J51" i="16"/>
  <c r="J58" i="16"/>
  <c r="J40" i="16"/>
  <c r="J41" i="16" s="1"/>
  <c r="J42" i="16" s="1"/>
  <c r="H42" i="16"/>
  <c r="N33" i="4" s="1"/>
  <c r="Q35" i="4"/>
  <c r="I35" i="4"/>
  <c r="G36" i="4"/>
  <c r="O33" i="4"/>
  <c r="N36" i="4"/>
  <c r="I54" i="16"/>
  <c r="H66" i="16"/>
  <c r="H92" i="16"/>
  <c r="K59" i="1"/>
  <c r="K58" i="1"/>
  <c r="E58" i="1" s="1"/>
  <c r="K40" i="1"/>
  <c r="S65" i="16"/>
  <c r="S67" i="16" s="1"/>
  <c r="P11" i="4"/>
  <c r="I5" i="4"/>
  <c r="C5" i="4" s="1"/>
  <c r="I9" i="4"/>
  <c r="C9" i="4" s="1"/>
  <c r="I10" i="4"/>
  <c r="C10" i="4" s="1"/>
  <c r="I8" i="4"/>
  <c r="C8" i="4" s="1"/>
  <c r="H11" i="4"/>
  <c r="I20" i="4"/>
  <c r="C20" i="4" s="1"/>
  <c r="I32" i="4"/>
  <c r="C32" i="4" s="1"/>
  <c r="I25" i="4"/>
  <c r="C25" i="4" s="1"/>
  <c r="I30" i="4"/>
  <c r="C30" i="4" s="1"/>
  <c r="I13" i="4"/>
  <c r="I24" i="4"/>
  <c r="C24" i="4" s="1"/>
  <c r="I26" i="4"/>
  <c r="C26" i="4" s="1"/>
  <c r="I17" i="4"/>
  <c r="C17" i="4" s="1"/>
  <c r="I16" i="4"/>
  <c r="C16" i="4" s="1"/>
  <c r="I18" i="4"/>
  <c r="C18" i="4" s="1"/>
  <c r="I29" i="4"/>
  <c r="C29" i="4" s="1"/>
  <c r="I31" i="4"/>
  <c r="C31" i="4" s="1"/>
  <c r="I22" i="4"/>
  <c r="C22" i="4" s="1"/>
  <c r="I15" i="4"/>
  <c r="C15" i="4" s="1"/>
  <c r="I21" i="4"/>
  <c r="C21" i="4" s="1"/>
  <c r="I23" i="4"/>
  <c r="C23" i="4" s="1"/>
  <c r="I27" i="4"/>
  <c r="C27" i="4" s="1"/>
  <c r="I28" i="4"/>
  <c r="C28" i="4" s="1"/>
  <c r="I19" i="4"/>
  <c r="C19" i="4" s="1"/>
  <c r="I55" i="1"/>
  <c r="J54" i="1"/>
  <c r="E20" i="1"/>
  <c r="K46" i="1"/>
  <c r="E46" i="1" s="1"/>
  <c r="K45" i="1"/>
  <c r="E45" i="1" s="1"/>
  <c r="K53" i="1"/>
  <c r="E53" i="1" s="1"/>
  <c r="K50" i="1"/>
  <c r="E50" i="1" s="1"/>
  <c r="K47" i="1"/>
  <c r="E47" i="1" s="1"/>
  <c r="K52" i="1"/>
  <c r="E52" i="1" s="1"/>
  <c r="K51" i="1"/>
  <c r="E51" i="1" s="1"/>
  <c r="J49" i="1"/>
  <c r="K59" i="16" l="1"/>
  <c r="K64" i="16"/>
  <c r="K74" i="16" s="1"/>
  <c r="E74" i="16" s="1"/>
  <c r="K46" i="16"/>
  <c r="K58" i="16"/>
  <c r="E58" i="16" s="1"/>
  <c r="K50" i="16"/>
  <c r="K45" i="16"/>
  <c r="E45" i="16" s="1"/>
  <c r="K51" i="16"/>
  <c r="E51" i="16" s="1"/>
  <c r="K52" i="16"/>
  <c r="E52" i="16" s="1"/>
  <c r="K53" i="16"/>
  <c r="E53" i="16" s="1"/>
  <c r="J61" i="1"/>
  <c r="H41" i="4" s="1"/>
  <c r="J62" i="1"/>
  <c r="H61" i="16"/>
  <c r="N41" i="4" s="1"/>
  <c r="K41" i="1"/>
  <c r="E41" i="1" s="1"/>
  <c r="E46" i="16"/>
  <c r="E47" i="16"/>
  <c r="K40" i="16"/>
  <c r="K41" i="16" s="1"/>
  <c r="K42" i="16" s="1"/>
  <c r="J49" i="16"/>
  <c r="P36" i="4" s="1"/>
  <c r="J54" i="16"/>
  <c r="K91" i="16"/>
  <c r="E91" i="16" s="1"/>
  <c r="K83" i="16"/>
  <c r="E83" i="16" s="1"/>
  <c r="K75" i="16"/>
  <c r="E75" i="16" s="1"/>
  <c r="K86" i="16"/>
  <c r="E86" i="16" s="1"/>
  <c r="K78" i="16"/>
  <c r="E78" i="16" s="1"/>
  <c r="K70" i="16"/>
  <c r="E70" i="16" s="1"/>
  <c r="K69" i="16"/>
  <c r="K89" i="16"/>
  <c r="K81" i="16"/>
  <c r="E81" i="16" s="1"/>
  <c r="K73" i="16"/>
  <c r="E73" i="16" s="1"/>
  <c r="K85" i="16"/>
  <c r="E85" i="16" s="1"/>
  <c r="K84" i="16"/>
  <c r="E84" i="16" s="1"/>
  <c r="K76" i="16"/>
  <c r="E76" i="16" s="1"/>
  <c r="K87" i="16"/>
  <c r="E87" i="16" s="1"/>
  <c r="K79" i="16"/>
  <c r="E79" i="16" s="1"/>
  <c r="K71" i="16"/>
  <c r="E71" i="16" s="1"/>
  <c r="K77" i="16"/>
  <c r="E77" i="16" s="1"/>
  <c r="K90" i="16"/>
  <c r="K82" i="16"/>
  <c r="E82" i="16" s="1"/>
  <c r="K88" i="16"/>
  <c r="E88" i="16" s="1"/>
  <c r="K80" i="16"/>
  <c r="E80" i="16" s="1"/>
  <c r="K72" i="16"/>
  <c r="E72" i="16" s="1"/>
  <c r="E40" i="1"/>
  <c r="H55" i="16"/>
  <c r="P33" i="4"/>
  <c r="C11" i="4"/>
  <c r="I55" i="16"/>
  <c r="N48" i="4"/>
  <c r="H36" i="4"/>
  <c r="O36" i="4"/>
  <c r="E59" i="16"/>
  <c r="I66" i="16"/>
  <c r="I92" i="16"/>
  <c r="J66" i="16"/>
  <c r="J92" i="16"/>
  <c r="R65" i="16"/>
  <c r="R67" i="16" s="1"/>
  <c r="E54" i="1"/>
  <c r="Q11" i="4"/>
  <c r="K10" i="4"/>
  <c r="K11" i="4" s="1"/>
  <c r="I11" i="4"/>
  <c r="J55" i="1"/>
  <c r="K54" i="1"/>
  <c r="K49" i="1"/>
  <c r="K62" i="1" s="1"/>
  <c r="K49" i="16" l="1"/>
  <c r="K54" i="16"/>
  <c r="K55" i="16" s="1"/>
  <c r="K62" i="16"/>
  <c r="E50" i="16"/>
  <c r="J62" i="16"/>
  <c r="K42" i="1"/>
  <c r="E42" i="1" s="1"/>
  <c r="C33" i="4" s="1"/>
  <c r="E54" i="16"/>
  <c r="J55" i="16"/>
  <c r="E40" i="16"/>
  <c r="E41" i="16"/>
  <c r="E42" i="16"/>
  <c r="K33" i="4" s="1"/>
  <c r="Q33" i="4"/>
  <c r="O48" i="4"/>
  <c r="I36" i="4"/>
  <c r="P48" i="4"/>
  <c r="Q36" i="4"/>
  <c r="E49" i="16"/>
  <c r="K66" i="16"/>
  <c r="K92" i="16"/>
  <c r="E92" i="16" s="1"/>
  <c r="Q65" i="16"/>
  <c r="Q67" i="16" s="1"/>
  <c r="E49" i="1"/>
  <c r="C13" i="4"/>
  <c r="K55" i="1" l="1"/>
  <c r="E61" i="16"/>
  <c r="I33" i="4"/>
  <c r="E62" i="16"/>
  <c r="K61" i="1"/>
  <c r="I41" i="4" s="1"/>
  <c r="C36" i="4"/>
  <c r="Q48" i="4"/>
  <c r="K36" i="4"/>
  <c r="E55" i="16"/>
  <c r="P65" i="16"/>
  <c r="P67" i="16" s="1"/>
  <c r="E55" i="1"/>
  <c r="D14" i="4"/>
  <c r="E14" i="4"/>
  <c r="I14" i="4"/>
  <c r="O65" i="16" l="1"/>
  <c r="O67" i="16" s="1"/>
  <c r="C14" i="4"/>
  <c r="K14" i="4"/>
  <c r="N65" i="16" l="1"/>
  <c r="N67" i="16" s="1"/>
  <c r="E60" i="16" l="1"/>
  <c r="M65" i="16"/>
  <c r="M67" i="16" s="1"/>
  <c r="L65" i="16" l="1"/>
  <c r="L67" i="16" s="1"/>
  <c r="K38" i="4"/>
  <c r="K41" i="4" s="1"/>
  <c r="K43" i="4"/>
  <c r="K46" i="4" l="1"/>
  <c r="K39" i="4"/>
  <c r="O38" i="4"/>
  <c r="I60" i="16"/>
  <c r="I61" i="16"/>
  <c r="O41" i="4" s="1"/>
  <c r="I65" i="16"/>
  <c r="I67" i="16" s="1"/>
  <c r="F60" i="16"/>
  <c r="L38" i="4"/>
  <c r="F65" i="16"/>
  <c r="P38" i="4"/>
  <c r="J61" i="16"/>
  <c r="P41" i="4" s="1"/>
  <c r="J60" i="16"/>
  <c r="J65" i="16"/>
  <c r="J67" i="16" s="1"/>
  <c r="K44" i="4"/>
  <c r="H60" i="16"/>
  <c r="N38" i="4"/>
  <c r="H65" i="16"/>
  <c r="K60" i="16"/>
  <c r="K61" i="16"/>
  <c r="Q41" i="4" s="1"/>
  <c r="Q38" i="4"/>
  <c r="K65" i="16"/>
  <c r="K67" i="16" s="1"/>
  <c r="G60" i="16"/>
  <c r="M38" i="4"/>
  <c r="G65" i="16"/>
  <c r="G67" i="16" s="1"/>
  <c r="E69" i="16"/>
  <c r="E65" i="16" l="1"/>
  <c r="F67" i="16"/>
  <c r="Q39" i="4"/>
  <c r="L39" i="4"/>
  <c r="P39" i="4"/>
  <c r="M39" i="4"/>
  <c r="O39" i="4"/>
  <c r="N39" i="4"/>
  <c r="E66" i="16"/>
  <c r="H67" i="16"/>
  <c r="K48" i="4" l="1"/>
  <c r="E67" i="16"/>
  <c r="K45" i="4" l="1"/>
  <c r="D38" i="4" l="1"/>
  <c r="D39" i="4" s="1"/>
  <c r="F60" i="1"/>
  <c r="G60" i="1"/>
  <c r="E38" i="4"/>
  <c r="I38" i="4"/>
  <c r="K60" i="1"/>
  <c r="F38" i="4"/>
  <c r="H60" i="1"/>
  <c r="J60" i="1"/>
  <c r="H38" i="4"/>
  <c r="G38" i="4"/>
  <c r="I60" i="1"/>
  <c r="E59" i="1"/>
  <c r="E62" i="1" l="1"/>
  <c r="E61" i="1"/>
  <c r="E39" i="4"/>
  <c r="C38" i="4"/>
  <c r="I39" i="4"/>
  <c r="H39" i="4"/>
  <c r="F39" i="4"/>
  <c r="G39" i="4"/>
  <c r="E60" i="1"/>
  <c r="C43" i="4"/>
  <c r="C41" i="4" l="1"/>
  <c r="C39" i="4"/>
  <c r="C46" i="4"/>
  <c r="C45" i="4"/>
  <c r="C4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Schäfli Barbara BFE</author>
  </authors>
  <commentList>
    <comment ref="L48" authorId="0" shapeId="0" xr:uid="{00000000-0006-0000-0100-000002000000}">
      <text>
        <r>
          <rPr>
            <b/>
            <sz val="9"/>
            <color indexed="81"/>
            <rFont val="Segoe UI"/>
            <family val="2"/>
          </rPr>
          <t>Schäfli Barbara BFE:</t>
        </r>
        <r>
          <rPr>
            <sz val="9"/>
            <color indexed="81"/>
            <rFont val="Segoe UI"/>
            <family val="2"/>
          </rPr>
          <t xml:space="preserve">
Zeile 48 I bis AB weiss, keine Berechnung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Schäfli Barbara BFE</author>
  </authors>
  <commentList>
    <comment ref="L48" authorId="0" shapeId="0" xr:uid="{00000000-0006-0000-0200-000001000000}">
      <text>
        <r>
          <rPr>
            <b/>
            <sz val="9"/>
            <color indexed="81"/>
            <rFont val="Segoe UI"/>
            <family val="2"/>
          </rPr>
          <t>Schäfli Barbara BFE:</t>
        </r>
        <r>
          <rPr>
            <sz val="9"/>
            <color indexed="81"/>
            <rFont val="Segoe UI"/>
            <family val="2"/>
          </rPr>
          <t xml:space="preserve">
Zeile 48 I bis AB weiss, keine Berechnung</t>
        </r>
      </text>
    </comment>
  </commentList>
</comments>
</file>

<file path=xl/sharedStrings.xml><?xml version="1.0" encoding="utf-8"?>
<sst xmlns="http://schemas.openxmlformats.org/spreadsheetml/2006/main" count="567" uniqueCount="301">
  <si>
    <t>Budget Lehrgänge</t>
  </si>
  <si>
    <t>Adaption</t>
  </si>
  <si>
    <t>Durchführung</t>
  </si>
  <si>
    <t>Finanzierung</t>
  </si>
  <si>
    <t>pro Jahr</t>
  </si>
  <si>
    <t>Einnahmen aus TN-Gebühren</t>
  </si>
  <si>
    <t>Total</t>
  </si>
  <si>
    <t>…</t>
  </si>
  <si>
    <t>Bemerkungen</t>
  </si>
  <si>
    <t>Neuentwicklung</t>
  </si>
  <si>
    <t>Auswahl: Fachhochschule, anderes</t>
  </si>
  <si>
    <t>Auswahl: ja, nein</t>
  </si>
  <si>
    <t>Anzahl Masterarbeiten</t>
  </si>
  <si>
    <t>freie Eingabe Zahl</t>
  </si>
  <si>
    <t>CHF</t>
  </si>
  <si>
    <t>Wann findet der Lehrgang statt?</t>
  </si>
  <si>
    <t>Auswahl 8, 9, 10, 11, 12, 13, 14,≥15</t>
  </si>
  <si>
    <t>dd.mm.jjjj</t>
  </si>
  <si>
    <t>Einnahmen aus Drittmittel</t>
  </si>
  <si>
    <t>wird berechnet</t>
  </si>
  <si>
    <t>Alle Jahre</t>
  </si>
  <si>
    <t xml:space="preserve">≥ 15 </t>
  </si>
  <si>
    <r>
      <t>Durchführung</t>
    </r>
    <r>
      <rPr>
        <sz val="10"/>
        <color rgb="FF000000"/>
        <rFont val="Arial"/>
        <family val="2"/>
      </rPr>
      <t xml:space="preserve"> mit </t>
    </r>
    <r>
      <rPr>
        <b/>
        <sz val="10"/>
        <color rgb="FF000000"/>
        <rFont val="Arial"/>
        <family val="2"/>
      </rPr>
      <t>TN Zahl</t>
    </r>
  </si>
  <si>
    <r>
      <t>≤</t>
    </r>
    <r>
      <rPr>
        <sz val="10"/>
        <color rgb="FF000000"/>
        <rFont val="Arial"/>
        <family val="2"/>
      </rPr>
      <t>10</t>
    </r>
  </si>
  <si>
    <t xml:space="preserve">Kooperation </t>
  </si>
  <si>
    <t xml:space="preserve">je  begleitete Masterarbeit </t>
  </si>
  <si>
    <t>Kontakttage</t>
  </si>
  <si>
    <t xml:space="preserve">Förderpauschale Adaption </t>
  </si>
  <si>
    <t>Schulungsräume/Infrastruktrur</t>
  </si>
  <si>
    <t xml:space="preserve">Verpflegung </t>
  </si>
  <si>
    <t xml:space="preserve">Promotion/Kommunikation </t>
  </si>
  <si>
    <t xml:space="preserve">Kursadministration </t>
  </si>
  <si>
    <t xml:space="preserve">Gesamtkosten </t>
  </si>
  <si>
    <t>Begleitung Masterarbeiten</t>
  </si>
  <si>
    <t>Evaluation Lehrgang</t>
  </si>
  <si>
    <t xml:space="preserve">Honorar Referierende (inkl. Vor-Nachbereitung,  Spesen) </t>
  </si>
  <si>
    <t>Automatische Berechnung sofern, oben Fachhochschule angegen wird Gesamkosten +25%</t>
  </si>
  <si>
    <t xml:space="preserve">Effektiver Subventionsbetrag </t>
  </si>
  <si>
    <t xml:space="preserve"> wird berechnet = Gesamtkosten - Einnahmen aus TN-Gebühren, Drittmittel, effektiver Subventionsbetrag</t>
  </si>
  <si>
    <t>Anzahl Teilnehmende pro Lehrgang</t>
  </si>
  <si>
    <t>Auswahl: ja, nein 
Es ist nur möglich entweder Adaption oder Neuentwicklung zu wählen</t>
  </si>
  <si>
    <t>Dauer des Lehrganges?</t>
  </si>
  <si>
    <t>siehe Fördersystematik</t>
  </si>
  <si>
    <t xml:space="preserve"> 1. Berechnung über alle Jahre D55, 2. die Beiträge für die einzelnen Jahre  E55-G55 prozentual gemäss Prozentuale Verteilung der Förderpauschale  Zeile 53</t>
  </si>
  <si>
    <t>Eigenleistungen der Bildungsinstitution</t>
  </si>
  <si>
    <t>Prozentualer Anteil der Subvention an den Gesamtkosten</t>
  </si>
  <si>
    <t>effektive Zahl eingeben</t>
  </si>
  <si>
    <t xml:space="preserve">TN-Gebühren, Drittmittel </t>
  </si>
  <si>
    <t>Total Einnahmen</t>
  </si>
  <si>
    <t>Subvention EnergieSchweiz pro TN-Lehrgangstag</t>
  </si>
  <si>
    <t>Subvention EnergieSchweiz pro TN</t>
  </si>
  <si>
    <t>Zwischenergebnis</t>
  </si>
  <si>
    <t>nur für FH berechnen, siehe Feld D2</t>
  </si>
  <si>
    <t>CHF, gerundete Werte</t>
  </si>
  <si>
    <t>CHF--&gt; Total Gesamtkosten Zeile 40  -  Einnahmen aus Drittmitteln und TN-Gebühren (Zeile 48) - Förderpauschale (Zeile 53) = Erfolg max. 5% der Gesamtkosten; sowie wenn Förderpauschale &gt; 40% der Gesamtkosten</t>
  </si>
  <si>
    <t>≥15</t>
  </si>
  <si>
    <t>Min</t>
  </si>
  <si>
    <t>Max</t>
  </si>
  <si>
    <t>Gehe zu Tabellenblatt "Budget"</t>
  </si>
  <si>
    <t>-</t>
  </si>
  <si>
    <t>Gehe zu Tabellenblatt "Rechnung"</t>
  </si>
  <si>
    <t>Gehe zu Tabellenblatt "Übersicht"</t>
  </si>
  <si>
    <t>i</t>
  </si>
  <si>
    <t>Budget</t>
  </si>
  <si>
    <t>Rechnung</t>
  </si>
  <si>
    <t>Adaption &gt; 50%</t>
  </si>
  <si>
    <t>..</t>
  </si>
  <si>
    <t>Schulungsmaterial/Dokumentation</t>
  </si>
  <si>
    <t>Subvention Energie Schweiz pro Lehrgangstag</t>
  </si>
  <si>
    <t xml:space="preserve">Gesamtkosten alle Lehrgänge </t>
  </si>
  <si>
    <t>Zwischentotal Einnahmen aus TN-Gebühren, Drittmittel</t>
  </si>
  <si>
    <t>Anzahl durchgeführter Lehrgänge</t>
  </si>
  <si>
    <t>Anzahl durchgeführter Tage</t>
  </si>
  <si>
    <t>Anzahl Neuentwicklungen</t>
  </si>
  <si>
    <t>Anzahl Adaptionen</t>
  </si>
  <si>
    <t>Durchschnittlich Anzahl Teilnehmende pro Lehrgang</t>
  </si>
  <si>
    <t>Auswertung/Statistik</t>
  </si>
  <si>
    <t>Übersicht Kosten Lehrgänge und Masterarbeiten</t>
  </si>
  <si>
    <t>Start</t>
  </si>
  <si>
    <t>Ende</t>
  </si>
  <si>
    <t>Organisation und Durchführung des Lehrganges</t>
  </si>
  <si>
    <t xml:space="preserve">Adaption  </t>
  </si>
  <si>
    <t xml:space="preserve">Total Zahlungen </t>
  </si>
  <si>
    <t>Zahlungen durch EnergieSchweiz (Kontrolle)</t>
  </si>
  <si>
    <t xml:space="preserve">Total </t>
  </si>
  <si>
    <t>Übersicht Gesamtantrag</t>
  </si>
  <si>
    <t>Titel Lehrgang oder MAS für Masterarbeiten</t>
  </si>
  <si>
    <t>$</t>
  </si>
  <si>
    <t>Gewinn in %</t>
  </si>
  <si>
    <t>Total Subventionsbeitrag (Kopie aus Zeile 59)</t>
  </si>
  <si>
    <t>Total Zahlungen</t>
  </si>
  <si>
    <t>Ausstehende Subventionsbeiträge</t>
  </si>
  <si>
    <t>Enddatum Lehrgang</t>
  </si>
  <si>
    <t>Schlusszahlung Datum</t>
  </si>
  <si>
    <t>Schlusszahlung Betrag</t>
  </si>
  <si>
    <t>Zahlungen EnergieSchweiz</t>
  </si>
  <si>
    <t>Deutsch</t>
  </si>
  <si>
    <t>Französisch</t>
  </si>
  <si>
    <t xml:space="preserve">Pour la demande, veuillez svp remplir la feuille de calcul "Budget". </t>
  </si>
  <si>
    <t>Aller à la feuille de calcul "Budget"</t>
  </si>
  <si>
    <t>Aller à la feuille de calcul "Facture"</t>
  </si>
  <si>
    <r>
      <rPr>
        <b/>
        <sz val="10"/>
        <color theme="1"/>
        <rFont val="Arial"/>
        <family val="2"/>
      </rPr>
      <t>Dates des déroulements :</t>
    </r>
    <r>
      <rPr>
        <sz val="10"/>
        <color theme="1"/>
        <rFont val="Arial"/>
        <family val="2"/>
      </rPr>
      <t xml:space="preserve"> si les dates ne sont pas encore connues, il convient d'indiquer les dates approximatives (p. ex. pour un début en mai 2022, la date de début à saisir est le 1.5.2022).</t>
    </r>
  </si>
  <si>
    <r>
      <rPr>
        <b/>
        <sz val="10"/>
        <color theme="1"/>
        <rFont val="Arial"/>
        <family val="2"/>
      </rPr>
      <t>Travaux de master :</t>
    </r>
    <r>
      <rPr>
        <sz val="10"/>
        <color theme="1"/>
        <rFont val="Arial"/>
        <family val="2"/>
      </rPr>
      <t xml:space="preserve"> veuillez svp remplir une colonne séparée et nommer les travaux de master avec le titre MAS correspondant. Les dates de début et de fin sont ici également nécessaires.</t>
    </r>
  </si>
  <si>
    <t>Sheet</t>
  </si>
  <si>
    <t>Information</t>
  </si>
  <si>
    <t>Aktueller Text gemäss Sprachwahl</t>
  </si>
  <si>
    <t>Le demandeur est-il une haute école spécialisée (HES) ? Veuillez cocher la case si oui.</t>
  </si>
  <si>
    <t>Le cours est-il donné ?</t>
  </si>
  <si>
    <t>Combien de travaux de master sont-ils supervisés ?</t>
  </si>
  <si>
    <t>Début</t>
  </si>
  <si>
    <t>Fin</t>
  </si>
  <si>
    <t>Quand le cours a-t-il lieu ?</t>
  </si>
  <si>
    <t>Frais de participation par participant/e</t>
  </si>
  <si>
    <t>Nouveau développement</t>
  </si>
  <si>
    <t>Adaptation</t>
  </si>
  <si>
    <t>Supervision des travaux de master</t>
  </si>
  <si>
    <t>Coûts totaux</t>
  </si>
  <si>
    <t>Financement</t>
  </si>
  <si>
    <t>Recettes provenant des frais de participation</t>
  </si>
  <si>
    <t>Recettes provenant de fonds de tiers</t>
  </si>
  <si>
    <t>Sous-total des recettes provenant des frais d'inscription, des fonds de tiers</t>
  </si>
  <si>
    <t>Montant forfaitaire pour adaptation</t>
  </si>
  <si>
    <t xml:space="preserve">Montant effectif de la subvention </t>
  </si>
  <si>
    <t>Pourcentage de la subvention par rapport aux coûts totaux</t>
  </si>
  <si>
    <t>Recettes totales</t>
  </si>
  <si>
    <t>Résultat intermédiaire</t>
  </si>
  <si>
    <t>par année</t>
  </si>
  <si>
    <t>Budget / Rechnung</t>
  </si>
  <si>
    <t>Teilnahmegebühr je Teilnehmende</t>
  </si>
  <si>
    <t>Welcher Geldgeber? / Quel bailleur de fonds ?</t>
  </si>
  <si>
    <t>Vue d'ensemble</t>
  </si>
  <si>
    <t>Anzahl Teilnehmende</t>
  </si>
  <si>
    <t>Evaluation/Statistiques</t>
  </si>
  <si>
    <t>Nombre de nouveaux développements</t>
  </si>
  <si>
    <t>Travaux de master</t>
  </si>
  <si>
    <t>Nombre de participant(e)s</t>
  </si>
  <si>
    <t>Frais de participation, fonds de tiers</t>
  </si>
  <si>
    <t>Montant effectif de la subvention</t>
  </si>
  <si>
    <t>Subvention SuisseEnergie par participant/e</t>
  </si>
  <si>
    <t>Facture</t>
  </si>
  <si>
    <t>Übersicht</t>
  </si>
  <si>
    <t>Subvention totale (copie de la ligne 59)</t>
  </si>
  <si>
    <t>Paiements totaux</t>
  </si>
  <si>
    <t xml:space="preserve">Paiements restants </t>
  </si>
  <si>
    <t>Date du paiement final</t>
  </si>
  <si>
    <t>Montant du paiement final</t>
  </si>
  <si>
    <t>Paiements de SuisseEnergie (contrôle)</t>
  </si>
  <si>
    <t>Paiement de SuisseEnergie</t>
  </si>
  <si>
    <t>Tous les ans</t>
  </si>
  <si>
    <t>02. Teil - Zahlung</t>
  </si>
  <si>
    <t>03. Teil - Zahlung</t>
  </si>
  <si>
    <t>01.  Teil - Zahlung</t>
  </si>
  <si>
    <t>15. Teil - Zahlung</t>
  </si>
  <si>
    <t>16. Teil - Zahlung</t>
  </si>
  <si>
    <t>20. Teil - Zahlung</t>
  </si>
  <si>
    <t>voir système de financement</t>
  </si>
  <si>
    <t>Nombre d'adaptations</t>
  </si>
  <si>
    <t>09. Teil - Zahlung</t>
  </si>
  <si>
    <t>08. Teil - Zahlung</t>
  </si>
  <si>
    <t>07. Teil - Zahlung</t>
  </si>
  <si>
    <t>04. Teil - Zahlung</t>
  </si>
  <si>
    <t>05. Teil - Zahlung</t>
  </si>
  <si>
    <t>06. Teil - Zahlung</t>
  </si>
  <si>
    <t>10. Teil - Zahlung</t>
  </si>
  <si>
    <t>11. Teil - Zahlung</t>
  </si>
  <si>
    <t>12. Teil - Zahlung</t>
  </si>
  <si>
    <t>13. Teil - Zahlung</t>
  </si>
  <si>
    <t>14. Teil - Zahlung</t>
  </si>
  <si>
    <t>17. Teil - Zahlung</t>
  </si>
  <si>
    <t>18. Teil - Zahlung</t>
  </si>
  <si>
    <t>19. Teil - Zahlung</t>
  </si>
  <si>
    <t>1er versement</t>
  </si>
  <si>
    <t>2e versement</t>
  </si>
  <si>
    <t>3e versement</t>
  </si>
  <si>
    <t>4e versement</t>
  </si>
  <si>
    <t>5e versement</t>
  </si>
  <si>
    <t>6e versement</t>
  </si>
  <si>
    <t>7e versement</t>
  </si>
  <si>
    <t>8e versement</t>
  </si>
  <si>
    <t>9e versement</t>
  </si>
  <si>
    <t>10e versement</t>
  </si>
  <si>
    <t>11e versement</t>
  </si>
  <si>
    <t>12e versement</t>
  </si>
  <si>
    <t>13e versement</t>
  </si>
  <si>
    <t>14e versement</t>
  </si>
  <si>
    <t>15e versement</t>
  </si>
  <si>
    <t>16e versement</t>
  </si>
  <si>
    <t>17e versement</t>
  </si>
  <si>
    <t>18e versement</t>
  </si>
  <si>
    <t>19e versement</t>
  </si>
  <si>
    <t>20e versement</t>
  </si>
  <si>
    <t>Dépliant Options de financement</t>
  </si>
  <si>
    <r>
      <t xml:space="preserve">Vous trouverez un aperçu des montants forfaitaires et des indications générales pour les demandes dans le </t>
    </r>
    <r>
      <rPr>
        <b/>
        <sz val="10"/>
        <color theme="1"/>
        <rFont val="Arial"/>
        <family val="2"/>
      </rPr>
      <t>dépliant sur les options de financement.</t>
    </r>
  </si>
  <si>
    <r>
      <t>Die Übersicht über die Förderpauschalen und allgemeine Hinweise zu den Anträgen finden Sie im</t>
    </r>
    <r>
      <rPr>
        <b/>
        <sz val="10"/>
        <color theme="1"/>
        <rFont val="Arial"/>
        <family val="2"/>
      </rPr>
      <t xml:space="preserve"> Merkblatt zu den Fördermöglichkeiten.</t>
    </r>
  </si>
  <si>
    <t>Merkblatt zu den Fördermöglichkeiten</t>
  </si>
  <si>
    <t>Lehrgang / Cycle de formation 1</t>
  </si>
  <si>
    <t>Lehrgang / Cycle de formation 2</t>
  </si>
  <si>
    <t>Lehrgang / Cycle de formation 3</t>
  </si>
  <si>
    <t>Lehrgang / Cycle de formation 4</t>
  </si>
  <si>
    <t>Lehrgang / Cycle de formation 5</t>
  </si>
  <si>
    <t>Lehrgang / Cycle de formation 6</t>
  </si>
  <si>
    <t>Lehrgang / Cycle de formation 7</t>
  </si>
  <si>
    <t>Lehrgang / Cycle de formation 8</t>
  </si>
  <si>
    <t>Lehrgang / Cycle de formation 9</t>
  </si>
  <si>
    <t>Lehrgang / Cycle de formation 10</t>
  </si>
  <si>
    <t>Lehrgang / Cycle de formation 11</t>
  </si>
  <si>
    <t>Lehrgang / Cycle de formation 12</t>
  </si>
  <si>
    <t>Lehrgang / Cycle de formation 13</t>
  </si>
  <si>
    <t>Lehrgang / Cycle de formation 14</t>
  </si>
  <si>
    <t>Lehrgang / Cycle de formation 15</t>
  </si>
  <si>
    <t>Lehrgang / Cycle de formation 16</t>
  </si>
  <si>
    <t>Lehrgang / Cycle de formation 17</t>
  </si>
  <si>
    <t>Lehrgang / Cycle de formation 18</t>
  </si>
  <si>
    <t>Lehrgang / Cycle de formation 19</t>
  </si>
  <si>
    <t>Lehrgang / Cycle de formation 20</t>
  </si>
  <si>
    <t>Budget des cycles de formation</t>
  </si>
  <si>
    <t>Titre du cycle de formation ou du MAS pour les travaux de master</t>
  </si>
  <si>
    <t>Nombre de participant(e)s par cycle de formation</t>
  </si>
  <si>
    <t>Organisation et déroulement du cycle de formation</t>
  </si>
  <si>
    <t>Coûts totaux de tous les cycles de formation</t>
  </si>
  <si>
    <t>Aperçu des coûts des cycles de formation et des travaux de master</t>
  </si>
  <si>
    <t>Nombre moyen de participant(e)s par cycle de formation</t>
  </si>
  <si>
    <t>Nombre de cycles de formation donnés</t>
  </si>
  <si>
    <t>Facture / Facture intermédiaire du jj.mm.aaaa</t>
  </si>
  <si>
    <t>Rechnung / Zwischenrechnung vom tt.mm.yyyy</t>
  </si>
  <si>
    <t>Bénéfice en %</t>
  </si>
  <si>
    <t>Durée du cycle de formation ?</t>
  </si>
  <si>
    <t>Date de fin de formation</t>
  </si>
  <si>
    <t>Lehrgang abgerechnet (ja=Übertrag in "Übersicht")</t>
  </si>
  <si>
    <t>Cycle de formation facturé (oui = report dans "Übersicht")</t>
  </si>
  <si>
    <t>Nombre de jours de cours donnés</t>
  </si>
  <si>
    <t>Subvention SuisseEnergie par jour de cours</t>
  </si>
  <si>
    <t>Subvention SuisseEnergie par jour de cours et participant/e</t>
  </si>
  <si>
    <t>Aller à la feuille de calcul "Vue d'ensemble"</t>
  </si>
  <si>
    <r>
      <t xml:space="preserve">Dans la feuille "Übersicht = </t>
    </r>
    <r>
      <rPr>
        <sz val="10"/>
        <color theme="1"/>
        <rFont val="Arial"/>
        <family val="2"/>
      </rPr>
      <t xml:space="preserve">Aperçu", vous trouverez les chiffres clés de votre projet. Les données de la facture intermédiaire/facture ne sont reportées que si vous avez sélectionné "Oui" à la dernière ligne dans la feuille "Rechnung = Facture" </t>
    </r>
  </si>
  <si>
    <t xml:space="preserve">Für den Antrag füllen Sie bitte das Tabellenblatt "Budget" aus.  </t>
  </si>
  <si>
    <r>
      <rPr>
        <b/>
        <sz val="10"/>
        <color theme="1"/>
        <rFont val="Arial"/>
        <family val="2"/>
      </rPr>
      <t xml:space="preserve">Nombre de participant(e)s : </t>
    </r>
    <r>
      <rPr>
        <sz val="10"/>
        <color theme="1"/>
        <rFont val="Arial"/>
        <family val="2"/>
      </rPr>
      <t>veuillez noter que seuls les cours avec un min. de 10 et un max. de 14 participant(e)s sont subventionnés. Si vous souhaitez tout de même organiser un cours avec moins de 10 participant(e)s, veuillez svp prendre contact avec nous.</t>
    </r>
  </si>
  <si>
    <t>Download Merkblatt zu den Fördermöglichkeiten</t>
  </si>
  <si>
    <t>Télécharger: Dépliant options de financement</t>
  </si>
  <si>
    <t xml:space="preserve">Betrag negativ = Eigenleistung; Betrag positiv = Gewinn </t>
  </si>
  <si>
    <t>Montant negatif = Prestations propres;  montant positif = gains</t>
  </si>
  <si>
    <t>Total recettes (sans prestations propre)</t>
  </si>
  <si>
    <t>Total Einnahmen (ohne Eigenmittel)</t>
  </si>
  <si>
    <t>Eigenleistungen (-) / Gewinn der Bildungsinstitution (+)</t>
  </si>
  <si>
    <t>Prestations propres (-) / gains de l'institution de formation (+)</t>
  </si>
  <si>
    <t xml:space="preserve">Max. Förderbeitrag Neuentwicklung </t>
  </si>
  <si>
    <t xml:space="preserve">Max. Förderbeitrag Durchführung </t>
  </si>
  <si>
    <t xml:space="preserve">Max. Förderbeitrag Masterarbeiten </t>
  </si>
  <si>
    <t>Total maximaler Förderbeitrag</t>
  </si>
  <si>
    <t xml:space="preserve">Erfolg mit maximalem Förderbeitrag </t>
  </si>
  <si>
    <t>Montant maximal pour nouveau développement</t>
  </si>
  <si>
    <t>Montant maximal  pour déroulement</t>
  </si>
  <si>
    <t>Montant maximal  pour travaux de master</t>
  </si>
  <si>
    <t>Montant maximal  total</t>
  </si>
  <si>
    <t>Bénéfice avec montant maximal</t>
  </si>
  <si>
    <t>Réduction du montant maximal</t>
  </si>
  <si>
    <t>Montant maximal en % des coûts total</t>
  </si>
  <si>
    <t>Anteil des maximalen Förderbeitrages in % der Gesamtkosten</t>
  </si>
  <si>
    <t>nach allfällliger Kürzung des maximalen Förderbeitrags</t>
  </si>
  <si>
    <t>après réduction éventuelle des montants maximals</t>
  </si>
  <si>
    <r>
      <rPr>
        <b/>
        <strike/>
        <sz val="10"/>
        <color theme="1"/>
        <rFont val="Arial"/>
        <family val="2"/>
      </rPr>
      <t>Adaption:</t>
    </r>
    <r>
      <rPr>
        <strike/>
        <sz val="10"/>
        <color theme="1"/>
        <rFont val="Arial"/>
        <family val="2"/>
      </rPr>
      <t xml:space="preserve"> Mindestens 50% des Lehrganges muss überarbeitet werden. Reguläre Aktualisierungen werden nicht entschädigt. Es ist eine plausible Begründung im Gesuch nötig.  </t>
    </r>
  </si>
  <si>
    <r>
      <rPr>
        <b/>
        <strike/>
        <sz val="10"/>
        <color theme="1"/>
        <rFont val="Arial"/>
        <family val="2"/>
      </rPr>
      <t>Adaptation</t>
    </r>
    <r>
      <rPr>
        <strike/>
        <sz val="10"/>
        <color theme="1"/>
        <rFont val="Arial"/>
        <family val="2"/>
      </rPr>
      <t xml:space="preserve"> : au moins 50% du cycle de formation doit être révisé. Les mises à jour régulières ne sont pas indemnisées. La demande doit contenir un motif plausible.  </t>
    </r>
  </si>
  <si>
    <t xml:space="preserve">Réduction si le montant maximal total est supérieur à 40 % des coûts totaux ou si le bénéfice est supérieur à 5 %. </t>
  </si>
  <si>
    <t>Ist der Antragsteller eine Hochschule? Bitte Kontrollkästchen setzen falls ja.</t>
  </si>
  <si>
    <r>
      <t>Kostenübersicht pro Lehrgang  (Hochschulen</t>
    </r>
    <r>
      <rPr>
        <b/>
        <sz val="10"/>
        <color theme="1"/>
        <rFont val="Arial"/>
        <family val="2"/>
      </rPr>
      <t>:</t>
    </r>
    <r>
      <rPr>
        <sz val="10"/>
        <color theme="1"/>
        <rFont val="Arial"/>
        <family val="2"/>
      </rPr>
      <t xml:space="preserve"> Nur anrechenbare Kosten DB1)</t>
    </r>
  </si>
  <si>
    <t>Gesamtkosten Hochschulen (DB1) ohne Gemeinkostenzuschlag</t>
  </si>
  <si>
    <t>Gemeinkostenzuschlag für Hochschulen (+35%)</t>
  </si>
  <si>
    <t>Supplément pour frais généraux pour les HE (+35%)</t>
  </si>
  <si>
    <t>Kürzung des max. Förderbeitrags</t>
  </si>
  <si>
    <t>S'agit-il d'un nouveau cycle de formation ?</t>
  </si>
  <si>
    <t>Erfolgen Entwicklung und Durchführung in Kooperation?</t>
  </si>
  <si>
    <t>Le développement et le déroulement se font-ils en coopération ?</t>
  </si>
  <si>
    <t>Kürzung sofern das Total der maximalen Förderbeiträge mehr als 40% der Gesamtkosten beträgt bzw. zu einer Gewinnerzielung &gt; 5% führt.</t>
  </si>
  <si>
    <t>Zeil</t>
  </si>
  <si>
    <t>Wird/wurde der Lehrgang neu entwickelt?</t>
  </si>
  <si>
    <t>Wird/wurde der Lehrgang durchgeführt?</t>
  </si>
  <si>
    <t>Wie viele Masterarbeiten werden/wurden begleitet?</t>
  </si>
  <si>
    <t>Reporting/Abrechnung</t>
  </si>
  <si>
    <t>Reporting/Décompte</t>
  </si>
  <si>
    <t xml:space="preserve">Im Blatt "Übersicht" finden Sie die wichtigsten Kennzahlen zu Ihrem Projekt. Die Zahlen der Zwischenrechnung/ Rechnung werden erst übernommen, wenn Sie im Blatt "Rechnung" in der letzten Zeile  jeweils "Ja" angewählt haben. </t>
  </si>
  <si>
    <t>Antrag Fördergelder - Hinweise zum Ausfüllen</t>
  </si>
  <si>
    <t>Demande de subvention - Consignes pour remplir le formulaire</t>
  </si>
  <si>
    <t>Budgeterstellung</t>
  </si>
  <si>
    <r>
      <t xml:space="preserve">Für die Berichterstattung (Zwischenrechnung, Schlussrechnung): Die Zahlen aus dem Budget werden automatisch in das Tabellenblatt "Rechnung" übernommen. Aktualisieren Sie falls nötig die entsprechenden Felder in den Zeilen 8-16 mit den </t>
    </r>
    <r>
      <rPr>
        <b/>
        <sz val="10"/>
        <color theme="1"/>
        <rFont val="Arial"/>
        <family val="2"/>
      </rPr>
      <t>effektiven</t>
    </r>
    <r>
      <rPr>
        <sz val="10"/>
        <color theme="1"/>
        <rFont val="Arial"/>
        <family val="2"/>
      </rPr>
      <t xml:space="preserve"> Angaben 
- Neuentwicklung 
- Durchführung 
- Anzahl Masterarbeiten
- </t>
    </r>
    <r>
      <rPr>
        <b/>
        <sz val="10"/>
        <color theme="1"/>
        <rFont val="Arial"/>
        <family val="2"/>
      </rPr>
      <t>Anzahl Teilnehmende</t>
    </r>
    <r>
      <rPr>
        <sz val="10"/>
        <color theme="1"/>
        <rFont val="Arial"/>
        <family val="2"/>
      </rPr>
      <t xml:space="preserve">
- Wenn der Lehrgang nicht durchgeführt/nicht entwickelt werden konnte, löschen Sie bitte auch die rot geschriebenen Kosten in den entsprechenden Feldern. </t>
    </r>
  </si>
  <si>
    <r>
      <t xml:space="preserve">Pour le compte-rendu (facture intermédiaire, facture finale): Les données du budget sont automatiquement reportées dans la feuille de calcul "Rechnung = Facture". Si neçessaire, veuillez actualiser les champs correspondants (lignes 8-16)  avec les données </t>
    </r>
    <r>
      <rPr>
        <b/>
        <sz val="10"/>
        <color theme="1"/>
        <rFont val="Arial"/>
        <family val="2"/>
      </rPr>
      <t>effectives</t>
    </r>
    <r>
      <rPr>
        <sz val="10"/>
        <color theme="1"/>
        <rFont val="Arial"/>
        <family val="2"/>
      </rPr>
      <t xml:space="preserve"> concernant 
- le nouveau développement, 
- le déroulement, 
- le nombre de travaux de master, 
- le date de déroulement</t>
    </r>
    <r>
      <rPr>
        <b/>
        <sz val="10"/>
        <color theme="1"/>
        <rFont val="Arial"/>
        <family val="2"/>
      </rPr>
      <t xml:space="preserve">
- le nombre de participants</t>
    </r>
    <r>
      <rPr>
        <sz val="10"/>
        <color theme="1"/>
        <rFont val="Arial"/>
        <family val="2"/>
      </rPr>
      <t xml:space="preserve">
- Si le cours n'a pas pu être organisé/développé, veuillez également supprimer les coûts dans les champs correspondants.</t>
    </r>
  </si>
  <si>
    <r>
      <t xml:space="preserve">Vous pouvez saisir des données dans les cellules surlignées de cette couleur orange.
Tous les coûts/montants sont en </t>
    </r>
    <r>
      <rPr>
        <b/>
        <sz val="10"/>
        <color theme="1"/>
        <rFont val="Arial"/>
        <family val="2"/>
      </rPr>
      <t>CHF</t>
    </r>
    <r>
      <rPr>
        <sz val="10"/>
        <color theme="1"/>
        <rFont val="Arial"/>
        <family val="2"/>
      </rPr>
      <t xml:space="preserve">.
</t>
    </r>
    <r>
      <rPr>
        <b/>
        <sz val="10"/>
        <color theme="1"/>
        <rFont val="Arial"/>
        <family val="2"/>
      </rPr>
      <t>Attention pour HE : Seuls les coûts directs d'une cycle de formation sont pris en compte, par exemple les coûts de personnel, de matériel et d'infrastructure de l'entreprise (Contribution à la couverture CC1)</t>
    </r>
  </si>
  <si>
    <r>
      <rPr>
        <b/>
        <sz val="10"/>
        <color theme="1"/>
        <rFont val="Arial"/>
        <family val="2"/>
      </rPr>
      <t xml:space="preserve">Durchführungsdaten: </t>
    </r>
    <r>
      <rPr>
        <sz val="10"/>
        <color theme="1"/>
        <rFont val="Arial"/>
        <family val="2"/>
      </rPr>
      <t xml:space="preserve">Sollten die Daten noch nicht bekannt sein, sind die ungefähren Zeitpunkte anzugeben (z.B. Start im Mai 2022, so ist bei Beginndatum 1.5.2022 einzugeben) </t>
    </r>
  </si>
  <si>
    <r>
      <rPr>
        <b/>
        <sz val="10"/>
        <color theme="1"/>
        <rFont val="Arial"/>
        <family val="2"/>
      </rPr>
      <t>Anzahl Teilnehmende:</t>
    </r>
    <r>
      <rPr>
        <sz val="10"/>
        <color theme="1"/>
        <rFont val="Arial"/>
        <family val="2"/>
      </rPr>
      <t xml:space="preserve"> Bitte beachten Sie, dass nur Lehrgänge mit mind. 10 und max. 14 Teilnehmenden gefördert werden. Wollen Sie einen Lehrgang mit weniger als 10 TN trotzdem durchführen, nehmen Sie bitte Kontakt mit uns auf. </t>
    </r>
  </si>
  <si>
    <r>
      <rPr>
        <b/>
        <sz val="10"/>
        <color theme="1"/>
        <rFont val="Arial"/>
        <family val="2"/>
      </rPr>
      <t>Masterarbeiten:</t>
    </r>
    <r>
      <rPr>
        <sz val="10"/>
        <color theme="1"/>
        <rFont val="Arial"/>
        <family val="2"/>
      </rPr>
      <t xml:space="preserve"> Bitte füllen Sie für Masterarbeiten eine separate Spalte aus und benennen sie mit dem entsprechenden Titel des MAS. Anfangs- und Enddatum sind hier ebenfalls nötig. </t>
    </r>
  </si>
  <si>
    <r>
      <t xml:space="preserve">Die maximal möglichen </t>
    </r>
    <r>
      <rPr>
        <b/>
        <sz val="10"/>
        <color theme="1"/>
        <rFont val="Arial"/>
        <family val="2"/>
      </rPr>
      <t>Förderbeiträge</t>
    </r>
    <r>
      <rPr>
        <sz val="10"/>
        <color theme="1"/>
        <rFont val="Arial"/>
        <family val="2"/>
      </rPr>
      <t xml:space="preserve"> werden aufgrund der Fördersystematik (vgl. Merkblatt) automatisch berechnet. Falls aufgrund dieser Förderbeiträge ein Gewinn erzielt oder die Subventionierung mehr als 40% der Gesamtkosten eines Lehrgangs überschreiten würde, werden die Förderbeiträge automatisch gekürzt (=effektiver Subventionsbeitrag).</t>
    </r>
  </si>
  <si>
    <r>
      <t xml:space="preserve">Les </t>
    </r>
    <r>
      <rPr>
        <b/>
        <sz val="10"/>
        <color theme="1"/>
        <rFont val="Arial"/>
        <family val="2"/>
      </rPr>
      <t>montants</t>
    </r>
    <r>
      <rPr>
        <sz val="10"/>
        <color theme="1"/>
        <rFont val="Arial"/>
        <family val="2"/>
      </rPr>
      <t xml:space="preserve"> maximaux possibles sont calculés automatiquement selon le système de financement (décrit dans la fiche d'information). S'il en résulte un bénéfice ou si la subvention dépasse 40% des coûts totaux d'un cours, les montants sont réduits (= montant effectif de la subvention).</t>
    </r>
  </si>
  <si>
    <r>
      <t xml:space="preserve">In Zellen, welche mit dieser orangen Farbe hinterlegt sind, können Sie Daten erfassen.
Alle Kosten/Finanzbeträge sind in </t>
    </r>
    <r>
      <rPr>
        <b/>
        <sz val="10"/>
        <color theme="1"/>
        <rFont val="Arial"/>
        <family val="2"/>
      </rPr>
      <t>CHF</t>
    </r>
    <r>
      <rPr>
        <sz val="10"/>
        <color theme="1"/>
        <rFont val="Arial"/>
        <family val="2"/>
      </rPr>
      <t xml:space="preserve">. 
</t>
    </r>
    <r>
      <rPr>
        <b/>
        <sz val="10"/>
        <color theme="1"/>
        <rFont val="Arial"/>
        <family val="2"/>
      </rPr>
      <t>Achtung für Hochschulen: Anrechenbar sind nur die direkten Kosten eines einzelnen Lehrgangs, z. B. Person-, Sach-, betriebliche Infrastrukturkosten (Deckungsbeitrag DB1).</t>
    </r>
  </si>
  <si>
    <t>Coûts totaux des Haute Ecole (CC1) sans supplément pour frais généraux</t>
  </si>
  <si>
    <r>
      <t>Aperçu des coûts par cycle de formation (</t>
    </r>
    <r>
      <rPr>
        <b/>
        <sz val="10"/>
        <color theme="1"/>
        <rFont val="Arial"/>
        <family val="2"/>
      </rPr>
      <t>HE</t>
    </r>
    <r>
      <rPr>
        <sz val="10"/>
        <color theme="1"/>
        <rFont val="Arial"/>
        <family val="2"/>
      </rPr>
      <t>: Seulement coûts sur la base CC1)</t>
    </r>
  </si>
  <si>
    <t>Ja</t>
  </si>
  <si>
    <t>Nein</t>
  </si>
  <si>
    <t xml:space="preserve"> - Bitte nehmen Sie mit uns Kontakt auf, wenn Ihr Antrag mehr 10 Angebote umfasst und mehr als 3 Jahre dauert. </t>
  </si>
  <si>
    <t xml:space="preserve"> - Veuillez nous contacter si votre demande porte sur plus de 10 offres et dure plus de 3 ans.</t>
  </si>
  <si>
    <t>Fördersystematik (maximale Beiträge in CHF)</t>
  </si>
  <si>
    <t>V11_31.10.2025</t>
  </si>
  <si>
    <t>Kooperation bei Entwicklung und Durchführung: Beiträge oben plus 25 Prozent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</si>
</sst>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43" formatCode="_ * #,##0.00_ ;_ * \-#,##0.00_ ;_ * &quot;-&quot;??_ ;_ @_ "/>
    <numFmt numFmtId="164" formatCode="dd/mm/yyyy;@"/>
    <numFmt numFmtId="165" formatCode="_ [$CHF-807]\ * #,##0_ ;_ [$CHF-807]\ * \-#,##0_ ;_ [$CHF-807]\ * &quot;-&quot;_ ;_ @_ "/>
    <numFmt numFmtId="166" formatCode="0.0%"/>
  </numFmts>
  <fonts count="37" x14ac:knownFonts="1">
    <font>
      <sz val="10"/>
      <color theme="1"/>
      <name val="Arial"/>
      <family val="2"/>
    </font>
    <font>
      <b/>
      <sz val="10"/>
      <color theme="1"/>
      <name val="Arial"/>
      <family val="2"/>
    </font>
    <font>
      <sz val="10"/>
      <color theme="1"/>
      <name val="Arial"/>
      <family val="2"/>
    </font>
    <font>
      <sz val="10"/>
      <name val="Arial"/>
      <family val="2"/>
    </font>
    <font>
      <sz val="8"/>
      <color theme="1"/>
      <name val="Arial"/>
      <family val="2"/>
    </font>
    <font>
      <b/>
      <sz val="10"/>
      <color rgb="FF000000"/>
      <name val="Arial"/>
      <family val="2"/>
    </font>
    <font>
      <sz val="10"/>
      <color rgb="FF000000"/>
      <name val="Arial"/>
      <family val="2"/>
    </font>
    <font>
      <sz val="10"/>
      <color rgb="FFEA5B0C"/>
      <name val="Arial"/>
      <family val="2"/>
    </font>
    <font>
      <b/>
      <sz val="14"/>
      <color theme="1"/>
      <name val="Arial"/>
      <family val="2"/>
    </font>
    <font>
      <sz val="10"/>
      <color rgb="FFFF0000"/>
      <name val="Arial"/>
      <family val="2"/>
    </font>
    <font>
      <sz val="8"/>
      <color rgb="FFFF0000"/>
      <name val="Arial"/>
      <family val="2"/>
    </font>
    <font>
      <b/>
      <sz val="10"/>
      <color theme="0"/>
      <name val="Arial"/>
      <family val="2"/>
    </font>
    <font>
      <b/>
      <sz val="8"/>
      <color theme="0"/>
      <name val="Arial"/>
      <family val="2"/>
    </font>
    <font>
      <b/>
      <sz val="12"/>
      <color theme="1"/>
      <name val="Arial"/>
      <family val="2"/>
    </font>
    <font>
      <u/>
      <sz val="10"/>
      <color theme="10"/>
      <name val="Arial"/>
      <family val="2"/>
    </font>
    <font>
      <sz val="10"/>
      <color theme="1"/>
      <name val="Wingdings"/>
      <charset val="2"/>
    </font>
    <font>
      <b/>
      <sz val="14"/>
      <color rgb="FFFF0000"/>
      <name val="Webdings"/>
      <family val="1"/>
      <charset val="2"/>
    </font>
    <font>
      <b/>
      <sz val="10"/>
      <name val="Arial"/>
      <family val="2"/>
    </font>
    <font>
      <b/>
      <sz val="9"/>
      <color indexed="81"/>
      <name val="Segoe UI"/>
      <family val="2"/>
    </font>
    <font>
      <sz val="9"/>
      <color indexed="81"/>
      <name val="Segoe UI"/>
      <family val="2"/>
    </font>
    <font>
      <sz val="8"/>
      <color theme="0"/>
      <name val="Arial"/>
      <family val="2"/>
    </font>
    <font>
      <b/>
      <i/>
      <sz val="10"/>
      <color rgb="FFFF0000"/>
      <name val="Arial"/>
      <family val="2"/>
    </font>
    <font>
      <sz val="8"/>
      <color rgb="FF000000"/>
      <name val="Segoe UI"/>
      <family val="2"/>
    </font>
    <font>
      <strike/>
      <sz val="10"/>
      <color theme="1"/>
      <name val="Arial"/>
      <family val="2"/>
    </font>
    <font>
      <strike/>
      <sz val="10"/>
      <color rgb="FFFF0000"/>
      <name val="Arial"/>
      <family val="2"/>
    </font>
    <font>
      <sz val="10"/>
      <color theme="0" tint="-0.14999847407452621"/>
      <name val="Arial"/>
      <family val="2"/>
    </font>
    <font>
      <sz val="10"/>
      <color theme="2"/>
      <name val="Arial"/>
      <family val="2"/>
    </font>
    <font>
      <b/>
      <sz val="8"/>
      <color theme="1"/>
      <name val="Arial"/>
      <family val="2"/>
    </font>
    <font>
      <b/>
      <sz val="8"/>
      <color rgb="FFFF0000"/>
      <name val="Arial"/>
      <family val="2"/>
    </font>
    <font>
      <sz val="8"/>
      <color theme="0" tint="-0.499984740745262"/>
      <name val="Arial"/>
      <family val="2"/>
    </font>
    <font>
      <b/>
      <sz val="8"/>
      <color theme="0" tint="-0.499984740745262"/>
      <name val="Arial"/>
      <family val="2"/>
    </font>
    <font>
      <sz val="9"/>
      <color theme="1"/>
      <name val="Arial"/>
      <family val="2"/>
    </font>
    <font>
      <b/>
      <sz val="9"/>
      <color theme="1"/>
      <name val="Arial"/>
      <family val="2"/>
    </font>
    <font>
      <b/>
      <sz val="14"/>
      <color theme="0"/>
      <name val="Arial"/>
      <family val="2"/>
    </font>
    <font>
      <sz val="8"/>
      <name val="Arial"/>
      <family val="2"/>
    </font>
    <font>
      <sz val="10"/>
      <color theme="0" tint="-4.9989318521683403E-2"/>
      <name val="Arial"/>
      <family val="2"/>
    </font>
    <font>
      <b/>
      <strike/>
      <sz val="10"/>
      <color theme="1"/>
      <name val="Arial"/>
      <family val="2"/>
    </font>
  </fonts>
  <fills count="19">
    <fill>
      <patternFill patternType="none"/>
    </fill>
    <fill>
      <patternFill patternType="gray125"/>
    </fill>
    <fill>
      <patternFill patternType="solid">
        <fgColor theme="5"/>
        <bgColor indexed="64"/>
      </patternFill>
    </fill>
    <fill>
      <patternFill patternType="solid">
        <fgColor theme="5" tint="0.79998168889431442"/>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rgb="FFFCE4D6"/>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7A823"/>
        <bgColor rgb="FFF7A823"/>
      </patternFill>
    </fill>
    <fill>
      <patternFill patternType="solid">
        <fgColor theme="0"/>
        <bgColor indexed="64"/>
      </patternFill>
    </fill>
    <fill>
      <patternFill patternType="solid">
        <fgColor theme="5" tint="0.59999389629810485"/>
        <bgColor rgb="FFF7A823"/>
      </patternFill>
    </fill>
    <fill>
      <patternFill patternType="solid">
        <fgColor theme="4" tint="0.59996337778862885"/>
        <bgColor indexed="64"/>
      </patternFill>
    </fill>
    <fill>
      <patternFill patternType="solid">
        <fgColor theme="4" tint="0.59996337778862885"/>
        <bgColor rgb="FFF7A823"/>
      </patternFill>
    </fill>
    <fill>
      <patternFill patternType="solid">
        <fgColor rgb="FFF7A823"/>
        <bgColor indexed="64"/>
      </patternFill>
    </fill>
    <fill>
      <patternFill patternType="solid">
        <fgColor rgb="FF63A0D7"/>
        <bgColor indexed="64"/>
      </patternFill>
    </fill>
    <fill>
      <patternFill patternType="solid">
        <fgColor theme="0" tint="-0.14999847407452621"/>
        <bgColor indexed="64"/>
      </patternFill>
    </fill>
  </fills>
  <borders count="43">
    <border>
      <left/>
      <right/>
      <top/>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bottom style="medium">
        <color rgb="FFFFFFFF"/>
      </bottom>
      <diagonal/>
    </border>
    <border>
      <left style="medium">
        <color rgb="FFFFFFFF"/>
      </left>
      <right/>
      <top style="medium">
        <color rgb="FFFFFFFF"/>
      </top>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style="medium">
        <color rgb="FFFFFFFF"/>
      </right>
      <top style="medium">
        <color rgb="FFFFFFFF"/>
      </top>
      <bottom/>
      <diagonal/>
    </border>
    <border>
      <left style="medium">
        <color rgb="FFFFFFFF"/>
      </left>
      <right/>
      <top/>
      <bottom style="medium">
        <color rgb="FFFFFFFF"/>
      </bottom>
      <diagonal/>
    </border>
    <border>
      <left/>
      <right style="medium">
        <color rgb="FFFFFFFF"/>
      </right>
      <top/>
      <bottom style="medium">
        <color rgb="FFFFFFFF"/>
      </bottom>
      <diagonal/>
    </border>
    <border>
      <left/>
      <right style="medium">
        <color rgb="FFFFFFFF"/>
      </right>
      <top/>
      <bottom/>
      <diagonal/>
    </border>
    <border>
      <left/>
      <right/>
      <top style="thin">
        <color theme="0" tint="-0.14996795556505021"/>
      </top>
      <bottom style="thin">
        <color theme="0" tint="-0.14996795556505021"/>
      </bottom>
      <diagonal/>
    </border>
    <border>
      <left style="thick">
        <color theme="0" tint="-0.34998626667073579"/>
      </left>
      <right style="thin">
        <color theme="0"/>
      </right>
      <top style="thin">
        <color theme="0"/>
      </top>
      <bottom/>
      <diagonal/>
    </border>
    <border>
      <left style="thin">
        <color theme="0"/>
      </left>
      <right style="thick">
        <color theme="0" tint="-0.34998626667073579"/>
      </right>
      <top style="thin">
        <color theme="0"/>
      </top>
      <bottom/>
      <diagonal/>
    </border>
    <border>
      <left style="thick">
        <color theme="0" tint="-0.34998626667073579"/>
      </left>
      <right style="thin">
        <color theme="0"/>
      </right>
      <top/>
      <bottom style="thin">
        <color theme="0"/>
      </bottom>
      <diagonal/>
    </border>
    <border>
      <left style="thin">
        <color theme="0"/>
      </left>
      <right style="thick">
        <color theme="0" tint="-0.34998626667073579"/>
      </right>
      <top/>
      <bottom style="thin">
        <color theme="0"/>
      </bottom>
      <diagonal/>
    </border>
    <border>
      <left style="thick">
        <color theme="0" tint="-0.34998626667073579"/>
      </left>
      <right style="thin">
        <color theme="0"/>
      </right>
      <top style="thin">
        <color theme="0"/>
      </top>
      <bottom style="thin">
        <color theme="0"/>
      </bottom>
      <diagonal/>
    </border>
    <border>
      <left style="thin">
        <color theme="0"/>
      </left>
      <right style="thick">
        <color theme="0" tint="-0.34998626667073579"/>
      </right>
      <top style="thin">
        <color theme="0"/>
      </top>
      <bottom style="thin">
        <color theme="0"/>
      </bottom>
      <diagonal/>
    </border>
    <border>
      <left style="thick">
        <color theme="0" tint="-0.34998626667073579"/>
      </left>
      <right style="thin">
        <color theme="0"/>
      </right>
      <top/>
      <bottom/>
      <diagonal/>
    </border>
    <border>
      <left style="thin">
        <color theme="0"/>
      </left>
      <right style="thick">
        <color theme="0" tint="-0.34998626667073579"/>
      </right>
      <top/>
      <bottom/>
      <diagonal/>
    </border>
    <border>
      <left/>
      <right style="thick">
        <color theme="0" tint="-0.34998626667073579"/>
      </right>
      <top/>
      <bottom style="thin">
        <color theme="0"/>
      </bottom>
      <diagonal/>
    </border>
    <border>
      <left style="thick">
        <color theme="0" tint="-0.34998626667073579"/>
      </left>
      <right/>
      <top/>
      <bottom style="thin">
        <color theme="0"/>
      </bottom>
      <diagonal/>
    </border>
    <border>
      <left style="thick">
        <color theme="0" tint="-0.34998626667073579"/>
      </left>
      <right/>
      <top/>
      <bottom/>
      <diagonal/>
    </border>
    <border>
      <left style="thick">
        <color theme="0" tint="-0.34998626667073579"/>
      </left>
      <right/>
      <top style="thin">
        <color theme="0"/>
      </top>
      <bottom style="thin">
        <color theme="0"/>
      </bottom>
      <diagonal/>
    </border>
    <border>
      <left style="thick">
        <color theme="0" tint="-0.34998626667073579"/>
      </left>
      <right/>
      <top style="thin">
        <color theme="0"/>
      </top>
      <bottom/>
      <diagonal/>
    </border>
    <border>
      <left/>
      <right style="thick">
        <color theme="0" tint="-0.34998626667073579"/>
      </right>
      <top style="thin">
        <color theme="0"/>
      </top>
      <bottom/>
      <diagonal/>
    </border>
    <border>
      <left/>
      <right/>
      <top style="thin">
        <color theme="0" tint="-0.14996795556505021"/>
      </top>
      <bottom/>
      <diagonal/>
    </border>
  </borders>
  <cellStyleXfs count="21">
    <xf numFmtId="0" fontId="0" fillId="0" borderId="0"/>
    <xf numFmtId="43" fontId="2" fillId="0" borderId="0" applyFont="0" applyFill="0" applyBorder="0" applyAlignment="0" applyProtection="0"/>
    <xf numFmtId="0" fontId="3" fillId="0" borderId="0"/>
    <xf numFmtId="0" fontId="3"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4" fillId="0" borderId="0" applyNumberFormat="0" applyFill="0" applyBorder="0" applyAlignment="0" applyProtection="0"/>
  </cellStyleXfs>
  <cellXfs count="341">
    <xf numFmtId="0" fontId="0" fillId="0" borderId="0" xfId="0"/>
    <xf numFmtId="0" fontId="0" fillId="3" borderId="0" xfId="0" applyFill="1"/>
    <xf numFmtId="0" fontId="7" fillId="3" borderId="1" xfId="0" applyFont="1" applyFill="1" applyBorder="1" applyAlignment="1">
      <alignment horizontal="center" vertical="center" wrapText="1" readingOrder="1"/>
    </xf>
    <xf numFmtId="0" fontId="6" fillId="3" borderId="1" xfId="0" applyFont="1" applyFill="1" applyBorder="1" applyAlignment="1">
      <alignment horizontal="center" vertical="center" wrapText="1" readingOrder="1"/>
    </xf>
    <xf numFmtId="0" fontId="6" fillId="3" borderId="7" xfId="0" applyFont="1" applyFill="1" applyBorder="1" applyAlignment="1">
      <alignment horizontal="center" vertical="center" wrapText="1" readingOrder="1"/>
    </xf>
    <xf numFmtId="0" fontId="8" fillId="0" borderId="0" xfId="0" applyFont="1"/>
    <xf numFmtId="14" fontId="0" fillId="0" borderId="0" xfId="0" applyNumberFormat="1"/>
    <xf numFmtId="22" fontId="0" fillId="0" borderId="0" xfId="0" applyNumberFormat="1"/>
    <xf numFmtId="49" fontId="0" fillId="0" borderId="0" xfId="0" applyNumberFormat="1" applyAlignment="1">
      <alignment horizontal="right"/>
    </xf>
    <xf numFmtId="0" fontId="0" fillId="0" borderId="0" xfId="0" applyAlignment="1">
      <alignment vertical="top"/>
    </xf>
    <xf numFmtId="0" fontId="4" fillId="0" borderId="0" xfId="0" applyFont="1" applyAlignment="1">
      <alignment vertical="top" wrapText="1"/>
    </xf>
    <xf numFmtId="0" fontId="11" fillId="2" borderId="0" xfId="0" applyFont="1" applyFill="1" applyAlignment="1">
      <alignment vertical="top"/>
    </xf>
    <xf numFmtId="0" fontId="11" fillId="4" borderId="0" xfId="0" applyFont="1" applyFill="1" applyAlignment="1">
      <alignment vertical="top"/>
    </xf>
    <xf numFmtId="0" fontId="10" fillId="0" borderId="0" xfId="0" applyFont="1" applyAlignment="1">
      <alignment vertical="top" wrapText="1"/>
    </xf>
    <xf numFmtId="0" fontId="0" fillId="6" borderId="0" xfId="0" applyFill="1" applyAlignment="1">
      <alignment vertical="top"/>
    </xf>
    <xf numFmtId="164" fontId="0" fillId="11" borderId="9" xfId="0" applyNumberFormat="1" applyFill="1" applyBorder="1" applyAlignment="1" applyProtection="1">
      <alignment vertical="top"/>
      <protection locked="0"/>
    </xf>
    <xf numFmtId="164" fontId="0" fillId="11" borderId="12" xfId="0" applyNumberFormat="1" applyFill="1" applyBorder="1" applyAlignment="1" applyProtection="1">
      <alignment vertical="top"/>
      <protection locked="0"/>
    </xf>
    <xf numFmtId="3" fontId="0" fillId="11" borderId="9" xfId="0" applyNumberFormat="1" applyFill="1" applyBorder="1" applyAlignment="1" applyProtection="1">
      <alignment vertical="top"/>
      <protection locked="0"/>
    </xf>
    <xf numFmtId="0" fontId="0" fillId="11" borderId="12" xfId="0" applyFill="1" applyBorder="1" applyAlignment="1" applyProtection="1">
      <alignment vertical="top"/>
      <protection locked="0"/>
    </xf>
    <xf numFmtId="3" fontId="0" fillId="11" borderId="15" xfId="0" applyNumberFormat="1" applyFill="1" applyBorder="1" applyAlignment="1" applyProtection="1">
      <alignment vertical="top"/>
      <protection locked="0"/>
    </xf>
    <xf numFmtId="0" fontId="0" fillId="9" borderId="20" xfId="0" applyFill="1" applyBorder="1" applyAlignment="1">
      <alignment vertical="top"/>
    </xf>
    <xf numFmtId="0" fontId="0" fillId="9" borderId="21" xfId="0" applyFill="1" applyBorder="1" applyAlignment="1">
      <alignment vertical="top"/>
    </xf>
    <xf numFmtId="0" fontId="0" fillId="9" borderId="22" xfId="0" applyFill="1" applyBorder="1" applyAlignment="1">
      <alignment vertical="top"/>
    </xf>
    <xf numFmtId="0" fontId="1" fillId="9" borderId="22" xfId="0" applyFont="1" applyFill="1" applyBorder="1" applyAlignment="1">
      <alignment vertical="top"/>
    </xf>
    <xf numFmtId="0" fontId="0" fillId="9" borderId="0" xfId="0" applyFill="1" applyAlignment="1">
      <alignment vertical="top"/>
    </xf>
    <xf numFmtId="165" fontId="0" fillId="11" borderId="12" xfId="0" applyNumberFormat="1" applyFill="1" applyBorder="1" applyAlignment="1" applyProtection="1">
      <alignment vertical="top"/>
      <protection locked="0"/>
    </xf>
    <xf numFmtId="0" fontId="4" fillId="0" borderId="20" xfId="0" applyFont="1" applyBorder="1" applyAlignment="1">
      <alignment vertical="top" wrapText="1"/>
    </xf>
    <xf numFmtId="0" fontId="4" fillId="0" borderId="21" xfId="0" applyFont="1" applyBorder="1" applyAlignment="1">
      <alignment vertical="top" wrapText="1"/>
    </xf>
    <xf numFmtId="0" fontId="1" fillId="10" borderId="21" xfId="0" applyFont="1" applyFill="1" applyBorder="1" applyAlignment="1">
      <alignment vertical="top"/>
    </xf>
    <xf numFmtId="0" fontId="0" fillId="10" borderId="21" xfId="0" applyFill="1" applyBorder="1" applyAlignment="1">
      <alignment vertical="top"/>
    </xf>
    <xf numFmtId="9" fontId="0" fillId="10" borderId="21" xfId="0" applyNumberFormat="1" applyFill="1" applyBorder="1" applyAlignment="1">
      <alignment vertical="top"/>
    </xf>
    <xf numFmtId="9" fontId="4" fillId="0" borderId="21" xfId="0" applyNumberFormat="1" applyFont="1" applyBorder="1" applyAlignment="1">
      <alignment vertical="top" wrapText="1"/>
    </xf>
    <xf numFmtId="0" fontId="1" fillId="10" borderId="22" xfId="0" applyFont="1" applyFill="1" applyBorder="1" applyAlignment="1">
      <alignment vertical="top"/>
    </xf>
    <xf numFmtId="0" fontId="0" fillId="10" borderId="22" xfId="0" applyFill="1" applyBorder="1" applyAlignment="1">
      <alignment vertical="top"/>
    </xf>
    <xf numFmtId="0" fontId="4" fillId="0" borderId="22" xfId="0" applyFont="1" applyBorder="1" applyAlignment="1">
      <alignment vertical="top" wrapText="1"/>
    </xf>
    <xf numFmtId="0" fontId="0" fillId="0" borderId="20" xfId="0" applyBorder="1" applyAlignment="1">
      <alignment vertical="top"/>
    </xf>
    <xf numFmtId="0" fontId="5" fillId="8" borderId="25" xfId="0" applyFont="1" applyFill="1" applyBorder="1" applyAlignment="1">
      <alignment vertical="center" wrapText="1" readingOrder="1"/>
    </xf>
    <xf numFmtId="0" fontId="5" fillId="8" borderId="24" xfId="0" applyFont="1" applyFill="1" applyBorder="1" applyAlignment="1">
      <alignment vertical="center" wrapText="1" readingOrder="1"/>
    </xf>
    <xf numFmtId="3" fontId="5" fillId="8" borderId="1" xfId="0" applyNumberFormat="1" applyFont="1" applyFill="1" applyBorder="1" applyAlignment="1">
      <alignment horizontal="right" vertical="center" wrapText="1" readingOrder="1"/>
    </xf>
    <xf numFmtId="1" fontId="0" fillId="11" borderId="12" xfId="0" applyNumberFormat="1" applyFill="1" applyBorder="1" applyAlignment="1" applyProtection="1">
      <alignment vertical="top"/>
      <protection locked="0"/>
    </xf>
    <xf numFmtId="3" fontId="0" fillId="0" borderId="0" xfId="0" applyNumberFormat="1"/>
    <xf numFmtId="0" fontId="12" fillId="4" borderId="0" xfId="0" applyFont="1" applyFill="1" applyAlignment="1">
      <alignment vertical="top" wrapText="1"/>
    </xf>
    <xf numFmtId="0" fontId="11" fillId="4" borderId="0" xfId="0" applyFont="1" applyFill="1" applyAlignment="1">
      <alignment horizontal="center" vertical="top"/>
    </xf>
    <xf numFmtId="1" fontId="11" fillId="4" borderId="0" xfId="0" applyNumberFormat="1" applyFont="1" applyFill="1" applyAlignment="1">
      <alignment horizontal="center" vertical="top"/>
    </xf>
    <xf numFmtId="0" fontId="11" fillId="0" borderId="0" xfId="0" applyFont="1" applyAlignment="1">
      <alignment vertical="top"/>
    </xf>
    <xf numFmtId="0" fontId="12" fillId="2" borderId="0" xfId="0" applyFont="1" applyFill="1" applyAlignment="1">
      <alignment vertical="top" wrapText="1"/>
    </xf>
    <xf numFmtId="1" fontId="11" fillId="4" borderId="0" xfId="0" applyNumberFormat="1" applyFont="1" applyFill="1" applyAlignment="1">
      <alignment horizontal="center" vertical="center"/>
    </xf>
    <xf numFmtId="1" fontId="11" fillId="4" borderId="0" xfId="0" applyNumberFormat="1" applyFont="1" applyFill="1" applyAlignment="1">
      <alignment vertical="center"/>
    </xf>
    <xf numFmtId="165" fontId="0" fillId="10" borderId="13" xfId="0" applyNumberFormat="1" applyFill="1" applyBorder="1" applyAlignment="1">
      <alignment vertical="top"/>
    </xf>
    <xf numFmtId="165" fontId="0" fillId="10" borderId="14" xfId="0" applyNumberFormat="1" applyFill="1" applyBorder="1" applyAlignment="1">
      <alignment vertical="top"/>
    </xf>
    <xf numFmtId="0" fontId="0" fillId="10" borderId="20" xfId="0" applyFill="1" applyBorder="1" applyAlignment="1">
      <alignment vertical="top"/>
    </xf>
    <xf numFmtId="0" fontId="4" fillId="10" borderId="21" xfId="0" applyFont="1" applyFill="1" applyBorder="1" applyAlignment="1">
      <alignment vertical="top" wrapText="1"/>
    </xf>
    <xf numFmtId="0" fontId="14" fillId="0" borderId="0" xfId="20" applyAlignment="1" applyProtection="1">
      <alignment horizontal="left" vertical="top"/>
    </xf>
    <xf numFmtId="0" fontId="0" fillId="9" borderId="20" xfId="0" applyFill="1" applyBorder="1" applyAlignment="1">
      <alignment horizontal="left" vertical="center"/>
    </xf>
    <xf numFmtId="1" fontId="0" fillId="0" borderId="12" xfId="0" applyNumberFormat="1" applyBorder="1" applyAlignment="1">
      <alignment vertical="top"/>
    </xf>
    <xf numFmtId="3" fontId="17" fillId="8" borderId="1" xfId="0" applyNumberFormat="1" applyFont="1" applyFill="1" applyBorder="1" applyAlignment="1">
      <alignment horizontal="right" vertical="center" wrapText="1" readingOrder="1"/>
    </xf>
    <xf numFmtId="0" fontId="0" fillId="0" borderId="0" xfId="0" applyAlignment="1">
      <alignment horizontal="left" vertical="top"/>
    </xf>
    <xf numFmtId="0" fontId="0" fillId="0" borderId="0" xfId="0" applyAlignment="1">
      <alignment horizontal="left" vertical="top" wrapText="1"/>
    </xf>
    <xf numFmtId="0" fontId="1" fillId="0" borderId="0" xfId="0" applyFont="1" applyAlignment="1">
      <alignment horizontal="left" vertical="top"/>
    </xf>
    <xf numFmtId="3" fontId="0" fillId="11" borderId="0" xfId="0" applyNumberFormat="1" applyFill="1" applyAlignment="1">
      <alignment vertical="top"/>
    </xf>
    <xf numFmtId="41" fontId="0" fillId="10" borderId="10" xfId="0" applyNumberFormat="1" applyFill="1" applyBorder="1" applyAlignment="1">
      <alignment vertical="top"/>
    </xf>
    <xf numFmtId="41" fontId="0" fillId="10" borderId="13" xfId="0" applyNumberFormat="1" applyFill="1" applyBorder="1" applyAlignment="1">
      <alignment vertical="top"/>
    </xf>
    <xf numFmtId="41" fontId="1" fillId="10" borderId="13" xfId="0" applyNumberFormat="1" applyFont="1" applyFill="1" applyBorder="1" applyAlignment="1">
      <alignment vertical="top"/>
    </xf>
    <xf numFmtId="41" fontId="0" fillId="10" borderId="11" xfId="0" applyNumberFormat="1" applyFill="1" applyBorder="1" applyAlignment="1">
      <alignment vertical="top"/>
    </xf>
    <xf numFmtId="41" fontId="1" fillId="10" borderId="14" xfId="0" applyNumberFormat="1" applyFont="1" applyFill="1" applyBorder="1" applyAlignment="1">
      <alignment vertical="top"/>
    </xf>
    <xf numFmtId="3" fontId="0" fillId="11" borderId="12" xfId="0" applyNumberFormat="1" applyFill="1" applyBorder="1" applyAlignment="1" applyProtection="1">
      <alignment vertical="top"/>
      <protection locked="0"/>
    </xf>
    <xf numFmtId="3" fontId="21" fillId="0" borderId="12" xfId="0" applyNumberFormat="1" applyFont="1" applyBorder="1" applyAlignment="1" applyProtection="1">
      <alignment vertical="top"/>
      <protection locked="0"/>
    </xf>
    <xf numFmtId="3" fontId="0" fillId="11" borderId="17" xfId="0" applyNumberFormat="1" applyFill="1" applyBorder="1" applyAlignment="1" applyProtection="1">
      <alignment vertical="top" wrapText="1"/>
      <protection locked="0"/>
    </xf>
    <xf numFmtId="3" fontId="0" fillId="2" borderId="1" xfId="0" applyNumberFormat="1" applyFill="1" applyBorder="1" applyAlignment="1">
      <alignment horizontal="center" vertical="center" wrapText="1" readingOrder="1"/>
    </xf>
    <xf numFmtId="0" fontId="20" fillId="12" borderId="0" xfId="0" applyFont="1" applyFill="1" applyAlignment="1">
      <alignment horizontal="center" vertical="center"/>
    </xf>
    <xf numFmtId="0" fontId="4" fillId="10" borderId="0" xfId="0" applyFont="1" applyFill="1" applyAlignment="1">
      <alignment vertical="top" wrapText="1"/>
    </xf>
    <xf numFmtId="0" fontId="24" fillId="10" borderId="21" xfId="0" applyFont="1" applyFill="1" applyBorder="1" applyAlignment="1">
      <alignment vertical="top"/>
    </xf>
    <xf numFmtId="0" fontId="23" fillId="9" borderId="21" xfId="0" applyFont="1" applyFill="1" applyBorder="1" applyAlignment="1">
      <alignment vertical="top"/>
    </xf>
    <xf numFmtId="0" fontId="23" fillId="9" borderId="22" xfId="0" applyFont="1" applyFill="1" applyBorder="1" applyAlignment="1">
      <alignment vertical="top"/>
    </xf>
    <xf numFmtId="3" fontId="0" fillId="0" borderId="0" xfId="0" applyNumberFormat="1" applyAlignment="1">
      <alignment vertical="top"/>
    </xf>
    <xf numFmtId="0" fontId="17" fillId="10" borderId="0" xfId="0" applyFont="1" applyFill="1"/>
    <xf numFmtId="0" fontId="1" fillId="0" borderId="0" xfId="0" applyFont="1" applyAlignment="1">
      <alignment horizontal="left" vertical="top" wrapText="1"/>
    </xf>
    <xf numFmtId="3" fontId="0" fillId="16" borderId="0" xfId="0" applyNumberFormat="1" applyFill="1" applyAlignment="1">
      <alignment vertical="top"/>
    </xf>
    <xf numFmtId="0" fontId="0" fillId="0" borderId="0" xfId="0" applyAlignment="1" applyProtection="1">
      <alignment horizontal="left" vertical="top"/>
      <protection hidden="1"/>
    </xf>
    <xf numFmtId="0" fontId="13" fillId="0" borderId="0" xfId="0" applyFont="1" applyAlignment="1" applyProtection="1">
      <alignment horizontal="left" vertical="top"/>
      <protection hidden="1"/>
    </xf>
    <xf numFmtId="0" fontId="15" fillId="0" borderId="0" xfId="0" applyFont="1" applyAlignment="1" applyProtection="1">
      <alignment horizontal="left" vertical="top"/>
      <protection hidden="1"/>
    </xf>
    <xf numFmtId="0" fontId="0" fillId="0" borderId="0" xfId="0" applyAlignment="1" applyProtection="1">
      <alignment vertical="top"/>
      <protection hidden="1"/>
    </xf>
    <xf numFmtId="0" fontId="4" fillId="0" borderId="0" xfId="0" applyFont="1" applyAlignment="1" applyProtection="1">
      <alignment vertical="top" wrapText="1"/>
      <protection hidden="1"/>
    </xf>
    <xf numFmtId="0" fontId="11" fillId="2" borderId="0" xfId="0" applyFont="1" applyFill="1" applyAlignment="1" applyProtection="1">
      <alignment vertical="top"/>
      <protection hidden="1"/>
    </xf>
    <xf numFmtId="0" fontId="0" fillId="9" borderId="0" xfId="0" applyFill="1" applyAlignment="1" applyProtection="1">
      <alignment vertical="top"/>
      <protection hidden="1"/>
    </xf>
    <xf numFmtId="3" fontId="0" fillId="15" borderId="0" xfId="0" applyNumberFormat="1" applyFill="1" applyAlignment="1" applyProtection="1">
      <alignment vertical="top"/>
      <protection hidden="1"/>
    </xf>
    <xf numFmtId="3" fontId="0" fillId="0" borderId="0" xfId="0" applyNumberFormat="1" applyAlignment="1" applyProtection="1">
      <alignment vertical="top"/>
      <protection hidden="1"/>
    </xf>
    <xf numFmtId="0" fontId="20" fillId="12" borderId="0" xfId="0" applyFont="1" applyFill="1" applyAlignment="1" applyProtection="1">
      <alignment horizontal="center" vertical="center"/>
      <protection hidden="1"/>
    </xf>
    <xf numFmtId="0" fontId="0" fillId="9" borderId="20" xfId="0" applyFill="1" applyBorder="1" applyAlignment="1" applyProtection="1">
      <alignment vertical="top"/>
      <protection hidden="1"/>
    </xf>
    <xf numFmtId="0" fontId="1" fillId="9" borderId="22" xfId="0" applyFont="1" applyFill="1" applyBorder="1" applyAlignment="1" applyProtection="1">
      <alignment vertical="top"/>
      <protection hidden="1"/>
    </xf>
    <xf numFmtId="0" fontId="0" fillId="9" borderId="22" xfId="0" applyFill="1" applyBorder="1" applyAlignment="1" applyProtection="1">
      <alignment vertical="top"/>
      <protection hidden="1"/>
    </xf>
    <xf numFmtId="3" fontId="0" fillId="15" borderId="17" xfId="0" applyNumberFormat="1" applyFill="1" applyBorder="1" applyAlignment="1" applyProtection="1">
      <alignment vertical="top" wrapText="1"/>
      <protection hidden="1"/>
    </xf>
    <xf numFmtId="0" fontId="0" fillId="0" borderId="20" xfId="0" applyBorder="1" applyAlignment="1" applyProtection="1">
      <alignment vertical="top"/>
      <protection hidden="1"/>
    </xf>
    <xf numFmtId="0" fontId="0" fillId="9" borderId="21" xfId="0" applyFill="1" applyBorder="1" applyAlignment="1" applyProtection="1">
      <alignment vertical="top"/>
      <protection hidden="1"/>
    </xf>
    <xf numFmtId="0" fontId="23" fillId="9" borderId="21" xfId="0" applyFont="1" applyFill="1" applyBorder="1" applyAlignment="1" applyProtection="1">
      <alignment vertical="top"/>
      <protection hidden="1"/>
    </xf>
    <xf numFmtId="3" fontId="0" fillId="11" borderId="9" xfId="0" applyNumberFormat="1" applyFill="1" applyBorder="1" applyAlignment="1" applyProtection="1">
      <alignment vertical="top"/>
      <protection locked="0" hidden="1"/>
    </xf>
    <xf numFmtId="0" fontId="0" fillId="11" borderId="12" xfId="0" applyFill="1" applyBorder="1" applyAlignment="1" applyProtection="1">
      <alignment vertical="top"/>
      <protection locked="0" hidden="1"/>
    </xf>
    <xf numFmtId="0" fontId="23" fillId="9" borderId="22" xfId="0" applyFont="1" applyFill="1" applyBorder="1" applyAlignment="1" applyProtection="1">
      <alignment vertical="top"/>
      <protection hidden="1"/>
    </xf>
    <xf numFmtId="3" fontId="0" fillId="11" borderId="15" xfId="0" applyNumberFormat="1" applyFill="1" applyBorder="1" applyAlignment="1" applyProtection="1">
      <alignment vertical="top"/>
      <protection locked="0" hidden="1"/>
    </xf>
    <xf numFmtId="164" fontId="4" fillId="0" borderId="0" xfId="0" applyNumberFormat="1" applyFont="1" applyAlignment="1" applyProtection="1">
      <alignment vertical="top" wrapText="1"/>
      <protection hidden="1"/>
    </xf>
    <xf numFmtId="164" fontId="0" fillId="11" borderId="9" xfId="0" applyNumberFormat="1" applyFill="1" applyBorder="1" applyAlignment="1" applyProtection="1">
      <alignment vertical="top"/>
      <protection locked="0" hidden="1"/>
    </xf>
    <xf numFmtId="164" fontId="0" fillId="11" borderId="12" xfId="0" applyNumberFormat="1" applyFill="1" applyBorder="1" applyAlignment="1" applyProtection="1">
      <alignment vertical="top"/>
      <protection locked="0" hidden="1"/>
    </xf>
    <xf numFmtId="0" fontId="0" fillId="9" borderId="20" xfId="0" applyFill="1" applyBorder="1" applyAlignment="1" applyProtection="1">
      <alignment horizontal="left" vertical="center"/>
      <protection hidden="1"/>
    </xf>
    <xf numFmtId="1" fontId="0" fillId="0" borderId="12" xfId="0" applyNumberFormat="1" applyBorder="1" applyAlignment="1" applyProtection="1">
      <alignment vertical="top"/>
      <protection hidden="1"/>
    </xf>
    <xf numFmtId="1" fontId="0" fillId="11" borderId="12" xfId="0" applyNumberFormat="1" applyFill="1" applyBorder="1" applyAlignment="1" applyProtection="1">
      <alignment vertical="top"/>
      <protection locked="0" hidden="1"/>
    </xf>
    <xf numFmtId="0" fontId="11" fillId="0" borderId="0" xfId="0" applyFont="1" applyAlignment="1" applyProtection="1">
      <alignment vertical="top"/>
      <protection hidden="1"/>
    </xf>
    <xf numFmtId="0" fontId="12" fillId="2" borderId="0" xfId="0" applyFont="1" applyFill="1" applyAlignment="1" applyProtection="1">
      <alignment vertical="top" wrapText="1"/>
      <protection hidden="1"/>
    </xf>
    <xf numFmtId="0" fontId="11" fillId="4" borderId="0" xfId="0" applyFont="1" applyFill="1" applyAlignment="1" applyProtection="1">
      <alignment horizontal="center" vertical="top"/>
      <protection hidden="1"/>
    </xf>
    <xf numFmtId="1" fontId="11" fillId="4" borderId="0" xfId="0" applyNumberFormat="1" applyFont="1" applyFill="1" applyAlignment="1" applyProtection="1">
      <alignment horizontal="center" vertical="center"/>
      <protection hidden="1"/>
    </xf>
    <xf numFmtId="1" fontId="11" fillId="4" borderId="0" xfId="0" applyNumberFormat="1" applyFont="1" applyFill="1" applyAlignment="1" applyProtection="1">
      <alignment vertical="center"/>
      <protection hidden="1"/>
    </xf>
    <xf numFmtId="0" fontId="4" fillId="0" borderId="20" xfId="0" applyFont="1" applyBorder="1" applyAlignment="1" applyProtection="1">
      <alignment vertical="top" wrapText="1"/>
      <protection hidden="1"/>
    </xf>
    <xf numFmtId="0" fontId="4" fillId="0" borderId="21" xfId="0" applyFont="1" applyBorder="1" applyAlignment="1" applyProtection="1">
      <alignment vertical="top" wrapText="1"/>
      <protection hidden="1"/>
    </xf>
    <xf numFmtId="0" fontId="1" fillId="10" borderId="21" xfId="0" applyFont="1" applyFill="1" applyBorder="1" applyAlignment="1" applyProtection="1">
      <alignment vertical="top"/>
      <protection hidden="1"/>
    </xf>
    <xf numFmtId="0" fontId="0" fillId="10" borderId="21" xfId="0" applyFill="1" applyBorder="1" applyAlignment="1" applyProtection="1">
      <alignment vertical="top"/>
      <protection hidden="1"/>
    </xf>
    <xf numFmtId="9" fontId="0" fillId="10" borderId="21" xfId="0" applyNumberFormat="1" applyFill="1" applyBorder="1" applyAlignment="1" applyProtection="1">
      <alignment vertical="top"/>
      <protection hidden="1"/>
    </xf>
    <xf numFmtId="9" fontId="4" fillId="0" borderId="21" xfId="0" applyNumberFormat="1" applyFont="1" applyBorder="1" applyAlignment="1" applyProtection="1">
      <alignment vertical="top" wrapText="1"/>
      <protection hidden="1"/>
    </xf>
    <xf numFmtId="0" fontId="1" fillId="10" borderId="22" xfId="0" applyFont="1" applyFill="1" applyBorder="1" applyAlignment="1" applyProtection="1">
      <alignment vertical="top"/>
      <protection hidden="1"/>
    </xf>
    <xf numFmtId="0" fontId="0" fillId="10" borderId="22" xfId="0" applyFill="1" applyBorder="1" applyAlignment="1" applyProtection="1">
      <alignment vertical="top"/>
      <protection hidden="1"/>
    </xf>
    <xf numFmtId="0" fontId="4" fillId="0" borderId="22" xfId="0" applyFont="1" applyBorder="1" applyAlignment="1" applyProtection="1">
      <alignment vertical="top" wrapText="1"/>
      <protection hidden="1"/>
    </xf>
    <xf numFmtId="0" fontId="11" fillId="4" borderId="0" xfId="0" applyFont="1" applyFill="1" applyAlignment="1" applyProtection="1">
      <alignment vertical="top"/>
      <protection hidden="1"/>
    </xf>
    <xf numFmtId="0" fontId="12" fillId="4" borderId="0" xfId="0" applyFont="1" applyFill="1" applyAlignment="1" applyProtection="1">
      <alignment vertical="top" wrapText="1"/>
      <protection hidden="1"/>
    </xf>
    <xf numFmtId="1" fontId="11" fillId="4" borderId="0" xfId="0" applyNumberFormat="1" applyFont="1" applyFill="1" applyAlignment="1" applyProtection="1">
      <alignment horizontal="center" vertical="top"/>
      <protection hidden="1"/>
    </xf>
    <xf numFmtId="0" fontId="0" fillId="10" borderId="20" xfId="0" applyFill="1" applyBorder="1" applyAlignment="1" applyProtection="1">
      <alignment vertical="top"/>
      <protection hidden="1"/>
    </xf>
    <xf numFmtId="41" fontId="0" fillId="10" borderId="10" xfId="0" applyNumberFormat="1" applyFill="1" applyBorder="1" applyAlignment="1" applyProtection="1">
      <alignment vertical="top"/>
      <protection hidden="1"/>
    </xf>
    <xf numFmtId="41" fontId="0" fillId="10" borderId="11" xfId="0" applyNumberFormat="1" applyFill="1" applyBorder="1" applyAlignment="1" applyProtection="1">
      <alignment vertical="top"/>
      <protection hidden="1"/>
    </xf>
    <xf numFmtId="165" fontId="0" fillId="11" borderId="12" xfId="0" applyNumberFormat="1" applyFill="1" applyBorder="1" applyAlignment="1" applyProtection="1">
      <alignment vertical="top"/>
      <protection locked="0" hidden="1"/>
    </xf>
    <xf numFmtId="41" fontId="0" fillId="10" borderId="13" xfId="0" applyNumberFormat="1" applyFill="1" applyBorder="1" applyAlignment="1" applyProtection="1">
      <alignment vertical="top"/>
      <protection hidden="1"/>
    </xf>
    <xf numFmtId="3" fontId="0" fillId="11" borderId="12" xfId="0" applyNumberFormat="1" applyFill="1" applyBorder="1" applyAlignment="1" applyProtection="1">
      <alignment vertical="top"/>
      <protection locked="0" hidden="1"/>
    </xf>
    <xf numFmtId="0" fontId="24" fillId="10" borderId="21" xfId="0" applyFont="1" applyFill="1" applyBorder="1" applyAlignment="1" applyProtection="1">
      <alignment vertical="top"/>
      <protection hidden="1"/>
    </xf>
    <xf numFmtId="0" fontId="10" fillId="0" borderId="0" xfId="0" applyFont="1" applyAlignment="1" applyProtection="1">
      <alignment vertical="top" wrapText="1"/>
      <protection hidden="1"/>
    </xf>
    <xf numFmtId="165" fontId="0" fillId="10" borderId="13" xfId="0" applyNumberFormat="1" applyFill="1" applyBorder="1" applyAlignment="1" applyProtection="1">
      <alignment vertical="top"/>
      <protection hidden="1"/>
    </xf>
    <xf numFmtId="165" fontId="0" fillId="10" borderId="14" xfId="0" applyNumberFormat="1" applyFill="1" applyBorder="1" applyAlignment="1" applyProtection="1">
      <alignment vertical="top"/>
      <protection hidden="1"/>
    </xf>
    <xf numFmtId="41" fontId="1" fillId="10" borderId="13" xfId="0" applyNumberFormat="1" applyFont="1" applyFill="1" applyBorder="1" applyAlignment="1" applyProtection="1">
      <alignment vertical="top"/>
      <protection hidden="1"/>
    </xf>
    <xf numFmtId="41" fontId="1" fillId="10" borderId="14" xfId="0" applyNumberFormat="1" applyFont="1" applyFill="1" applyBorder="1" applyAlignment="1" applyProtection="1">
      <alignment vertical="top"/>
      <protection hidden="1"/>
    </xf>
    <xf numFmtId="0" fontId="0" fillId="6" borderId="0" xfId="0" applyFill="1" applyAlignment="1" applyProtection="1">
      <alignment vertical="top"/>
      <protection hidden="1"/>
    </xf>
    <xf numFmtId="0" fontId="17" fillId="10" borderId="0" xfId="0" applyFont="1" applyFill="1" applyProtection="1">
      <protection hidden="1"/>
    </xf>
    <xf numFmtId="0" fontId="0" fillId="4" borderId="0" xfId="0" applyFill="1" applyAlignment="1" applyProtection="1">
      <alignment vertical="top"/>
      <protection hidden="1"/>
    </xf>
    <xf numFmtId="0" fontId="4" fillId="4" borderId="0" xfId="0" applyFont="1" applyFill="1" applyAlignment="1" applyProtection="1">
      <alignment vertical="top" wrapText="1"/>
      <protection hidden="1"/>
    </xf>
    <xf numFmtId="3" fontId="0" fillId="10" borderId="13" xfId="0" applyNumberFormat="1" applyFill="1" applyBorder="1" applyAlignment="1" applyProtection="1">
      <alignment vertical="top"/>
      <protection hidden="1"/>
    </xf>
    <xf numFmtId="0" fontId="0" fillId="10" borderId="0" xfId="0" applyFill="1" applyAlignment="1" applyProtection="1">
      <alignment vertical="top"/>
      <protection hidden="1"/>
    </xf>
    <xf numFmtId="41" fontId="0" fillId="0" borderId="13" xfId="0" applyNumberFormat="1" applyBorder="1" applyAlignment="1" applyProtection="1">
      <alignment vertical="top"/>
      <protection hidden="1"/>
    </xf>
    <xf numFmtId="164" fontId="0" fillId="10" borderId="12" xfId="0" applyNumberFormat="1" applyFill="1" applyBorder="1" applyAlignment="1" applyProtection="1">
      <alignment vertical="top"/>
      <protection hidden="1"/>
    </xf>
    <xf numFmtId="14" fontId="0" fillId="11" borderId="12" xfId="0" applyNumberFormat="1" applyFill="1" applyBorder="1" applyAlignment="1" applyProtection="1">
      <alignment vertical="top"/>
      <protection locked="0" hidden="1"/>
    </xf>
    <xf numFmtId="41" fontId="0" fillId="11" borderId="12" xfId="0" applyNumberFormat="1" applyFill="1" applyBorder="1" applyAlignment="1" applyProtection="1">
      <alignment vertical="top"/>
      <protection locked="0" hidden="1"/>
    </xf>
    <xf numFmtId="14" fontId="0" fillId="0" borderId="22" xfId="0" applyNumberFormat="1" applyBorder="1" applyAlignment="1" applyProtection="1">
      <alignment vertical="top"/>
      <protection hidden="1"/>
    </xf>
    <xf numFmtId="1" fontId="0" fillId="0" borderId="12" xfId="0" applyNumberFormat="1" applyBorder="1" applyAlignment="1" applyProtection="1">
      <alignment vertical="top"/>
      <protection locked="0" hidden="1"/>
    </xf>
    <xf numFmtId="41" fontId="0" fillId="11" borderId="13" xfId="0" applyNumberFormat="1" applyFill="1" applyBorder="1" applyAlignment="1" applyProtection="1">
      <alignment vertical="top"/>
      <protection locked="0" hidden="1"/>
    </xf>
    <xf numFmtId="3" fontId="25" fillId="0" borderId="0" xfId="0" applyNumberFormat="1" applyFont="1" applyAlignment="1" applyProtection="1">
      <alignment vertical="top"/>
      <protection locked="0" hidden="1"/>
    </xf>
    <xf numFmtId="3" fontId="25" fillId="0" borderId="0" xfId="0" applyNumberFormat="1" applyFont="1" applyAlignment="1" applyProtection="1">
      <alignment vertical="top"/>
      <protection locked="0"/>
    </xf>
    <xf numFmtId="0" fontId="26" fillId="0" borderId="0" xfId="0" applyFont="1" applyAlignment="1" applyProtection="1">
      <alignment horizontal="left" vertical="top"/>
      <protection locked="0" hidden="1"/>
    </xf>
    <xf numFmtId="0" fontId="1" fillId="0" borderId="0" xfId="0" applyFont="1" applyAlignment="1" applyProtection="1">
      <alignment vertical="top"/>
      <protection hidden="1"/>
    </xf>
    <xf numFmtId="0" fontId="28" fillId="0" borderId="0" xfId="0" applyFont="1" applyAlignment="1" applyProtection="1">
      <alignment vertical="top" wrapText="1"/>
      <protection hidden="1"/>
    </xf>
    <xf numFmtId="0" fontId="1" fillId="6" borderId="0" xfId="0" applyFont="1" applyFill="1" applyAlignment="1" applyProtection="1">
      <alignment vertical="top"/>
      <protection hidden="1"/>
    </xf>
    <xf numFmtId="0" fontId="29" fillId="0" borderId="0" xfId="0" applyFont="1" applyAlignment="1" applyProtection="1">
      <alignment vertical="top"/>
      <protection hidden="1"/>
    </xf>
    <xf numFmtId="0" fontId="29" fillId="5" borderId="21" xfId="0" applyFont="1" applyFill="1" applyBorder="1" applyAlignment="1" applyProtection="1">
      <alignment horizontal="right" vertical="top"/>
      <protection hidden="1"/>
    </xf>
    <xf numFmtId="0" fontId="29" fillId="5" borderId="21" xfId="0" applyFont="1" applyFill="1" applyBorder="1" applyAlignment="1" applyProtection="1">
      <alignment vertical="top" wrapText="1"/>
      <protection hidden="1"/>
    </xf>
    <xf numFmtId="0" fontId="29" fillId="0" borderId="0" xfId="0" applyFont="1" applyAlignment="1" applyProtection="1">
      <alignment vertical="top" wrapText="1"/>
      <protection hidden="1"/>
    </xf>
    <xf numFmtId="41" fontId="29" fillId="5" borderId="13" xfId="0" applyNumberFormat="1" applyFont="1" applyFill="1" applyBorder="1" applyAlignment="1" applyProtection="1">
      <alignment vertical="top"/>
      <protection hidden="1"/>
    </xf>
    <xf numFmtId="41" fontId="29" fillId="5" borderId="14" xfId="0" applyNumberFormat="1" applyFont="1" applyFill="1" applyBorder="1" applyAlignment="1" applyProtection="1">
      <alignment vertical="top"/>
      <protection hidden="1"/>
    </xf>
    <xf numFmtId="0" fontId="29" fillId="5" borderId="21" xfId="0" applyFont="1" applyFill="1" applyBorder="1" applyAlignment="1" applyProtection="1">
      <alignment vertical="top"/>
      <protection hidden="1"/>
    </xf>
    <xf numFmtId="41" fontId="29" fillId="5" borderId="16" xfId="0" applyNumberFormat="1" applyFont="1" applyFill="1" applyBorder="1" applyAlignment="1" applyProtection="1">
      <alignment vertical="top"/>
      <protection hidden="1"/>
    </xf>
    <xf numFmtId="0" fontId="29" fillId="6" borderId="0" xfId="0" applyFont="1" applyFill="1" applyAlignment="1" applyProtection="1">
      <alignment vertical="top"/>
      <protection hidden="1"/>
    </xf>
    <xf numFmtId="0" fontId="30" fillId="0" borderId="0" xfId="0" applyFont="1" applyAlignment="1" applyProtection="1">
      <alignment vertical="top"/>
      <protection hidden="1"/>
    </xf>
    <xf numFmtId="0" fontId="30" fillId="5" borderId="21" xfId="0" applyFont="1" applyFill="1" applyBorder="1" applyAlignment="1" applyProtection="1">
      <alignment horizontal="right" vertical="top"/>
      <protection hidden="1"/>
    </xf>
    <xf numFmtId="0" fontId="30" fillId="5" borderId="21" xfId="0" applyFont="1" applyFill="1" applyBorder="1" applyAlignment="1" applyProtection="1">
      <alignment vertical="top"/>
      <protection hidden="1"/>
    </xf>
    <xf numFmtId="0" fontId="30" fillId="0" borderId="0" xfId="0" applyFont="1" applyAlignment="1" applyProtection="1">
      <alignment vertical="top" wrapText="1"/>
      <protection hidden="1"/>
    </xf>
    <xf numFmtId="41" fontId="30" fillId="5" borderId="12" xfId="0" applyNumberFormat="1" applyFont="1" applyFill="1" applyBorder="1" applyAlignment="1" applyProtection="1">
      <alignment vertical="top"/>
      <protection hidden="1"/>
    </xf>
    <xf numFmtId="0" fontId="30" fillId="6" borderId="0" xfId="0" applyFont="1" applyFill="1" applyAlignment="1" applyProtection="1">
      <alignment vertical="top"/>
      <protection hidden="1"/>
    </xf>
    <xf numFmtId="166" fontId="29" fillId="0" borderId="21" xfId="0" applyNumberFormat="1" applyFont="1" applyBorder="1" applyAlignment="1" applyProtection="1">
      <alignment vertical="top"/>
      <protection hidden="1"/>
    </xf>
    <xf numFmtId="0" fontId="29" fillId="0" borderId="0" xfId="0" applyFont="1" applyAlignment="1">
      <alignment vertical="top"/>
    </xf>
    <xf numFmtId="0" fontId="29" fillId="5" borderId="21" xfId="0" applyFont="1" applyFill="1" applyBorder="1" applyAlignment="1">
      <alignment horizontal="right" vertical="top"/>
    </xf>
    <xf numFmtId="0" fontId="29" fillId="5" borderId="21" xfId="0" applyFont="1" applyFill="1" applyBorder="1" applyAlignment="1">
      <alignment vertical="top" wrapText="1"/>
    </xf>
    <xf numFmtId="0" fontId="29" fillId="0" borderId="0" xfId="0" applyFont="1" applyAlignment="1">
      <alignment vertical="top" wrapText="1"/>
    </xf>
    <xf numFmtId="41" fontId="29" fillId="5" borderId="12" xfId="0" applyNumberFormat="1" applyFont="1" applyFill="1" applyBorder="1" applyAlignment="1">
      <alignment vertical="top"/>
    </xf>
    <xf numFmtId="41" fontId="29" fillId="5" borderId="13" xfId="0" applyNumberFormat="1" applyFont="1" applyFill="1" applyBorder="1" applyAlignment="1">
      <alignment vertical="top"/>
    </xf>
    <xf numFmtId="41" fontId="29" fillId="5" borderId="14" xfId="0" applyNumberFormat="1" applyFont="1" applyFill="1" applyBorder="1" applyAlignment="1">
      <alignment vertical="top"/>
    </xf>
    <xf numFmtId="0" fontId="29" fillId="5" borderId="21" xfId="0" applyFont="1" applyFill="1" applyBorder="1" applyAlignment="1">
      <alignment vertical="top"/>
    </xf>
    <xf numFmtId="41" fontId="29" fillId="5" borderId="16" xfId="0" applyNumberFormat="1" applyFont="1" applyFill="1" applyBorder="1" applyAlignment="1">
      <alignment vertical="top"/>
    </xf>
    <xf numFmtId="0" fontId="29" fillId="6" borderId="0" xfId="0" applyFont="1" applyFill="1" applyAlignment="1">
      <alignment vertical="top"/>
    </xf>
    <xf numFmtId="0" fontId="30" fillId="5" borderId="21" xfId="0" applyFont="1" applyFill="1" applyBorder="1" applyAlignment="1">
      <alignment horizontal="right" vertical="top"/>
    </xf>
    <xf numFmtId="0" fontId="30" fillId="5" borderId="21" xfId="0" applyFont="1" applyFill="1" applyBorder="1" applyAlignment="1">
      <alignment vertical="top"/>
    </xf>
    <xf numFmtId="166" fontId="29" fillId="0" borderId="21" xfId="0" applyNumberFormat="1" applyFont="1" applyBorder="1" applyAlignment="1">
      <alignment vertical="top"/>
    </xf>
    <xf numFmtId="166" fontId="29" fillId="5" borderId="21" xfId="0" applyNumberFormat="1" applyFont="1" applyFill="1" applyBorder="1" applyAlignment="1">
      <alignment vertical="top"/>
    </xf>
    <xf numFmtId="41" fontId="29" fillId="5" borderId="21" xfId="0" applyNumberFormat="1" applyFont="1" applyFill="1" applyBorder="1" applyAlignment="1">
      <alignment vertical="top"/>
    </xf>
    <xf numFmtId="0" fontId="0" fillId="0" borderId="27" xfId="0" applyBorder="1" applyAlignment="1" applyProtection="1">
      <alignment horizontal="left" vertical="top"/>
      <protection hidden="1"/>
    </xf>
    <xf numFmtId="0" fontId="16" fillId="0" borderId="27" xfId="0" applyFont="1" applyBorder="1" applyAlignment="1" applyProtection="1">
      <alignment horizontal="left" vertical="top"/>
      <protection hidden="1"/>
    </xf>
    <xf numFmtId="0" fontId="14" fillId="0" borderId="0" xfId="20" applyAlignment="1">
      <alignment horizontal="left" vertical="top"/>
    </xf>
    <xf numFmtId="0" fontId="1" fillId="0" borderId="0" xfId="0" applyFont="1"/>
    <xf numFmtId="0" fontId="1" fillId="10" borderId="0" xfId="0" applyFont="1" applyFill="1"/>
    <xf numFmtId="0" fontId="27" fillId="10" borderId="0" xfId="0" applyFont="1" applyFill="1" applyAlignment="1">
      <alignment wrapText="1"/>
    </xf>
    <xf numFmtId="0" fontId="1" fillId="0" borderId="0" xfId="0" applyFont="1" applyProtection="1">
      <protection hidden="1"/>
    </xf>
    <xf numFmtId="0" fontId="1" fillId="10" borderId="0" xfId="0" applyFont="1" applyFill="1" applyProtection="1">
      <protection hidden="1"/>
    </xf>
    <xf numFmtId="0" fontId="27" fillId="10" borderId="0" xfId="0" applyFont="1" applyFill="1" applyAlignment="1" applyProtection="1">
      <alignment wrapText="1"/>
      <protection hidden="1"/>
    </xf>
    <xf numFmtId="0" fontId="31" fillId="0" borderId="27" xfId="0" applyFont="1" applyBorder="1" applyAlignment="1" applyProtection="1">
      <alignment horizontal="left" vertical="center" wrapText="1"/>
      <protection hidden="1"/>
    </xf>
    <xf numFmtId="0" fontId="31" fillId="11" borderId="27" xfId="0" applyFont="1" applyFill="1" applyBorder="1" applyAlignment="1" applyProtection="1">
      <alignment vertical="center" wrapText="1"/>
      <protection hidden="1"/>
    </xf>
    <xf numFmtId="0" fontId="4" fillId="10" borderId="21" xfId="0" applyFont="1" applyFill="1" applyBorder="1" applyAlignment="1" applyProtection="1">
      <alignment vertical="top" wrapText="1"/>
      <protection hidden="1"/>
    </xf>
    <xf numFmtId="0" fontId="4" fillId="10" borderId="20" xfId="0" applyFont="1" applyFill="1" applyBorder="1" applyAlignment="1" applyProtection="1">
      <alignment vertical="top" wrapText="1"/>
      <protection hidden="1"/>
    </xf>
    <xf numFmtId="0" fontId="14" fillId="0" borderId="0" xfId="20" applyFill="1" applyAlignment="1">
      <alignment horizontal="left" vertical="top" wrapText="1"/>
    </xf>
    <xf numFmtId="41" fontId="1" fillId="10" borderId="16" xfId="0" applyNumberFormat="1" applyFont="1" applyFill="1" applyBorder="1" applyAlignment="1" applyProtection="1">
      <alignment vertical="top"/>
      <protection hidden="1"/>
    </xf>
    <xf numFmtId="41" fontId="1" fillId="10" borderId="22" xfId="0" applyNumberFormat="1" applyFont="1" applyFill="1" applyBorder="1" applyAlignment="1" applyProtection="1">
      <alignment vertical="top"/>
      <protection hidden="1"/>
    </xf>
    <xf numFmtId="9" fontId="0" fillId="10" borderId="13" xfId="0" applyNumberFormat="1" applyFill="1" applyBorder="1" applyAlignment="1" applyProtection="1">
      <alignment vertical="top"/>
      <protection hidden="1"/>
    </xf>
    <xf numFmtId="41" fontId="0" fillId="14" borderId="13" xfId="0" applyNumberFormat="1" applyFill="1" applyBorder="1" applyAlignment="1" applyProtection="1">
      <alignment vertical="top"/>
      <protection hidden="1"/>
    </xf>
    <xf numFmtId="41" fontId="1" fillId="14" borderId="13" xfId="0" applyNumberFormat="1" applyFont="1" applyFill="1" applyBorder="1" applyProtection="1">
      <protection hidden="1"/>
    </xf>
    <xf numFmtId="9" fontId="0" fillId="10" borderId="13" xfId="0" applyNumberFormat="1" applyFill="1" applyBorder="1" applyAlignment="1">
      <alignment vertical="top"/>
    </xf>
    <xf numFmtId="41" fontId="1" fillId="14" borderId="13" xfId="0" applyNumberFormat="1" applyFont="1" applyFill="1" applyBorder="1"/>
    <xf numFmtId="41" fontId="30" fillId="5" borderId="13" xfId="0" applyNumberFormat="1" applyFont="1" applyFill="1" applyBorder="1" applyAlignment="1" applyProtection="1">
      <alignment vertical="top"/>
      <protection hidden="1"/>
    </xf>
    <xf numFmtId="9" fontId="0" fillId="0" borderId="13" xfId="0" applyNumberFormat="1" applyBorder="1" applyAlignment="1">
      <alignment vertical="top"/>
    </xf>
    <xf numFmtId="9" fontId="0" fillId="0" borderId="13" xfId="0" applyNumberFormat="1" applyBorder="1" applyAlignment="1" applyProtection="1">
      <alignment vertical="top"/>
      <protection hidden="1"/>
    </xf>
    <xf numFmtId="0" fontId="0" fillId="0" borderId="18" xfId="0" applyBorder="1" applyAlignment="1" applyProtection="1">
      <alignment vertical="center"/>
      <protection hidden="1"/>
    </xf>
    <xf numFmtId="0" fontId="0" fillId="0" borderId="19" xfId="0" applyBorder="1" applyAlignment="1" applyProtection="1">
      <alignment vertical="center"/>
      <protection hidden="1"/>
    </xf>
    <xf numFmtId="0" fontId="0" fillId="0" borderId="0" xfId="0" applyAlignment="1" applyProtection="1">
      <alignment vertical="center"/>
      <protection hidden="1"/>
    </xf>
    <xf numFmtId="0" fontId="13" fillId="0" borderId="0" xfId="0" applyFont="1" applyAlignment="1" applyProtection="1">
      <alignment horizontal="center" vertical="center"/>
      <protection hidden="1"/>
    </xf>
    <xf numFmtId="41" fontId="0" fillId="7" borderId="13" xfId="0" applyNumberFormat="1" applyFill="1" applyBorder="1" applyAlignment="1" applyProtection="1">
      <alignment vertical="center"/>
      <protection hidden="1"/>
    </xf>
    <xf numFmtId="41" fontId="0" fillId="0" borderId="21" xfId="0" applyNumberFormat="1" applyBorder="1" applyAlignment="1" applyProtection="1">
      <alignment vertical="center"/>
      <protection hidden="1"/>
    </xf>
    <xf numFmtId="41" fontId="0" fillId="2" borderId="16" xfId="0" applyNumberFormat="1" applyFill="1" applyBorder="1" applyAlignment="1" applyProtection="1">
      <alignment vertical="center"/>
      <protection hidden="1"/>
    </xf>
    <xf numFmtId="41" fontId="0" fillId="6" borderId="13" xfId="0" applyNumberFormat="1" applyFill="1" applyBorder="1" applyAlignment="1" applyProtection="1">
      <alignment vertical="center"/>
      <protection hidden="1"/>
    </xf>
    <xf numFmtId="41" fontId="0" fillId="4" borderId="16" xfId="0" applyNumberFormat="1" applyFill="1" applyBorder="1" applyAlignment="1" applyProtection="1">
      <alignment vertical="center"/>
      <protection hidden="1"/>
    </xf>
    <xf numFmtId="0" fontId="0" fillId="0" borderId="10" xfId="0" applyBorder="1" applyAlignment="1" applyProtection="1">
      <alignment vertical="center"/>
      <protection hidden="1"/>
    </xf>
    <xf numFmtId="0" fontId="0" fillId="0" borderId="20" xfId="0" applyBorder="1" applyAlignment="1" applyProtection="1">
      <alignment vertical="center"/>
      <protection hidden="1"/>
    </xf>
    <xf numFmtId="0" fontId="0" fillId="0" borderId="13" xfId="0" applyBorder="1" applyAlignment="1" applyProtection="1">
      <alignment vertical="center"/>
      <protection hidden="1"/>
    </xf>
    <xf numFmtId="0" fontId="0" fillId="0" borderId="21" xfId="0" applyBorder="1" applyAlignment="1" applyProtection="1">
      <alignment vertical="center"/>
      <protection hidden="1"/>
    </xf>
    <xf numFmtId="0" fontId="0" fillId="0" borderId="16" xfId="0" applyBorder="1" applyAlignment="1" applyProtection="1">
      <alignment vertical="center"/>
      <protection hidden="1"/>
    </xf>
    <xf numFmtId="0" fontId="0" fillId="0" borderId="22" xfId="0" applyBorder="1" applyAlignment="1" applyProtection="1">
      <alignment vertical="center"/>
      <protection hidden="1"/>
    </xf>
    <xf numFmtId="41" fontId="0" fillId="0" borderId="13" xfId="0" applyNumberFormat="1" applyBorder="1" applyAlignment="1" applyProtection="1">
      <alignment vertical="center"/>
      <protection hidden="1"/>
    </xf>
    <xf numFmtId="0" fontId="9" fillId="0" borderId="0" xfId="0" applyFont="1" applyAlignment="1" applyProtection="1">
      <alignment vertical="center"/>
      <protection hidden="1"/>
    </xf>
    <xf numFmtId="0" fontId="0" fillId="0" borderId="17" xfId="0" applyBorder="1" applyAlignment="1" applyProtection="1">
      <alignment vertical="center"/>
      <protection hidden="1"/>
    </xf>
    <xf numFmtId="0" fontId="1" fillId="2" borderId="20" xfId="0" applyFont="1" applyFill="1" applyBorder="1" applyAlignment="1" applyProtection="1">
      <alignment vertical="center"/>
      <protection hidden="1"/>
    </xf>
    <xf numFmtId="1" fontId="11" fillId="2" borderId="10" xfId="0" applyNumberFormat="1" applyFont="1" applyFill="1" applyBorder="1" applyAlignment="1" applyProtection="1">
      <alignment horizontal="center" vertical="center"/>
      <protection hidden="1"/>
    </xf>
    <xf numFmtId="1" fontId="11" fillId="0" borderId="20" xfId="0" applyNumberFormat="1" applyFont="1" applyBorder="1" applyAlignment="1" applyProtection="1">
      <alignment horizontal="center" vertical="center"/>
      <protection hidden="1"/>
    </xf>
    <xf numFmtId="1" fontId="11" fillId="2" borderId="16" xfId="0" applyNumberFormat="1" applyFont="1" applyFill="1" applyBorder="1" applyAlignment="1" applyProtection="1">
      <alignment horizontal="center" vertical="center"/>
      <protection hidden="1"/>
    </xf>
    <xf numFmtId="1" fontId="11" fillId="0" borderId="22" xfId="0" applyNumberFormat="1" applyFont="1" applyBorder="1" applyAlignment="1" applyProtection="1">
      <alignment horizontal="center" vertical="center"/>
      <protection hidden="1"/>
    </xf>
    <xf numFmtId="1" fontId="11" fillId="4" borderId="10" xfId="0" applyNumberFormat="1" applyFont="1" applyFill="1" applyBorder="1" applyAlignment="1" applyProtection="1">
      <alignment horizontal="center" vertical="center"/>
      <protection hidden="1"/>
    </xf>
    <xf numFmtId="0" fontId="0" fillId="13" borderId="14" xfId="0" applyFill="1" applyBorder="1" applyAlignment="1">
      <alignment vertical="top"/>
    </xf>
    <xf numFmtId="0" fontId="0" fillId="9" borderId="12" xfId="0" applyFill="1" applyBorder="1" applyAlignment="1">
      <alignment vertical="top"/>
    </xf>
    <xf numFmtId="0" fontId="0" fillId="11" borderId="14" xfId="0" applyFill="1" applyBorder="1" applyAlignment="1">
      <alignment vertical="top"/>
    </xf>
    <xf numFmtId="0" fontId="0" fillId="11" borderId="13" xfId="0" applyFill="1" applyBorder="1" applyAlignment="1" applyProtection="1">
      <alignment vertical="top"/>
      <protection locked="0"/>
    </xf>
    <xf numFmtId="0" fontId="0" fillId="9" borderId="14" xfId="0" applyFill="1" applyBorder="1" applyAlignment="1">
      <alignment vertical="top"/>
    </xf>
    <xf numFmtId="0" fontId="11" fillId="2" borderId="30" xfId="0" applyFont="1" applyFill="1" applyBorder="1" applyAlignment="1" applyProtection="1">
      <alignment horizontal="left" vertical="center"/>
      <protection hidden="1"/>
    </xf>
    <xf numFmtId="1" fontId="11" fillId="2" borderId="31" xfId="0" applyNumberFormat="1" applyFont="1" applyFill="1" applyBorder="1" applyAlignment="1" applyProtection="1">
      <alignment horizontal="center" vertical="center"/>
      <protection hidden="1"/>
    </xf>
    <xf numFmtId="41" fontId="0" fillId="7" borderId="32" xfId="0" applyNumberFormat="1" applyFill="1" applyBorder="1" applyAlignment="1" applyProtection="1">
      <alignment vertical="center"/>
      <protection hidden="1"/>
    </xf>
    <xf numFmtId="41" fontId="0" fillId="7" borderId="33" xfId="0" applyNumberFormat="1" applyFill="1" applyBorder="1" applyAlignment="1" applyProtection="1">
      <alignment vertical="center"/>
      <protection hidden="1"/>
    </xf>
    <xf numFmtId="41" fontId="11" fillId="2" borderId="28" xfId="0" applyNumberFormat="1" applyFont="1" applyFill="1" applyBorder="1" applyAlignment="1" applyProtection="1">
      <alignment horizontal="left" vertical="center"/>
      <protection hidden="1"/>
    </xf>
    <xf numFmtId="1" fontId="11" fillId="2" borderId="29" xfId="0" applyNumberFormat="1" applyFont="1" applyFill="1" applyBorder="1" applyAlignment="1" applyProtection="1">
      <alignment horizontal="center" vertical="center"/>
      <protection hidden="1"/>
    </xf>
    <xf numFmtId="41" fontId="0" fillId="2" borderId="29" xfId="0" applyNumberFormat="1" applyFill="1" applyBorder="1" applyAlignment="1" applyProtection="1">
      <alignment vertical="center"/>
      <protection hidden="1"/>
    </xf>
    <xf numFmtId="0" fontId="0" fillId="0" borderId="34" xfId="0" applyBorder="1" applyAlignment="1" applyProtection="1">
      <alignment vertical="center"/>
      <protection hidden="1"/>
    </xf>
    <xf numFmtId="0" fontId="0" fillId="0" borderId="35" xfId="0" applyBorder="1" applyAlignment="1" applyProtection="1">
      <alignment vertical="center"/>
      <protection hidden="1"/>
    </xf>
    <xf numFmtId="0" fontId="11" fillId="4" borderId="30" xfId="0" applyFont="1" applyFill="1" applyBorder="1" applyAlignment="1" applyProtection="1">
      <alignment horizontal="left" vertical="center"/>
      <protection hidden="1"/>
    </xf>
    <xf numFmtId="1" fontId="11" fillId="4" borderId="31" xfId="0" applyNumberFormat="1" applyFont="1" applyFill="1" applyBorder="1" applyAlignment="1" applyProtection="1">
      <alignment horizontal="center" vertical="center"/>
      <protection hidden="1"/>
    </xf>
    <xf numFmtId="41" fontId="0" fillId="6" borderId="32" xfId="0" applyNumberFormat="1" applyFill="1" applyBorder="1" applyAlignment="1" applyProtection="1">
      <alignment vertical="center"/>
      <protection hidden="1"/>
    </xf>
    <xf numFmtId="41" fontId="0" fillId="6" borderId="33" xfId="0" applyNumberFormat="1" applyFill="1" applyBorder="1" applyAlignment="1" applyProtection="1">
      <alignment vertical="center"/>
      <protection hidden="1"/>
    </xf>
    <xf numFmtId="41" fontId="0" fillId="4" borderId="29" xfId="0" applyNumberFormat="1" applyFill="1" applyBorder="1" applyAlignment="1" applyProtection="1">
      <alignment vertical="center"/>
      <protection hidden="1"/>
    </xf>
    <xf numFmtId="9" fontId="0" fillId="6" borderId="30" xfId="0" applyNumberFormat="1" applyFill="1" applyBorder="1" applyAlignment="1" applyProtection="1">
      <alignment vertical="center"/>
      <protection hidden="1"/>
    </xf>
    <xf numFmtId="0" fontId="0" fillId="0" borderId="31" xfId="0" applyBorder="1" applyAlignment="1" applyProtection="1">
      <alignment vertical="center"/>
      <protection hidden="1"/>
    </xf>
    <xf numFmtId="3" fontId="0" fillId="6" borderId="32" xfId="0" applyNumberFormat="1" applyFill="1" applyBorder="1" applyAlignment="1" applyProtection="1">
      <alignment vertical="center"/>
      <protection hidden="1"/>
    </xf>
    <xf numFmtId="0" fontId="0" fillId="0" borderId="33" xfId="0" applyBorder="1" applyAlignment="1" applyProtection="1">
      <alignment vertical="center"/>
      <protection hidden="1"/>
    </xf>
    <xf numFmtId="3" fontId="0" fillId="6" borderId="28" xfId="0" applyNumberFormat="1" applyFill="1" applyBorder="1" applyAlignment="1" applyProtection="1">
      <alignment vertical="center"/>
      <protection hidden="1"/>
    </xf>
    <xf numFmtId="0" fontId="0" fillId="0" borderId="29" xfId="0" applyBorder="1" applyAlignment="1" applyProtection="1">
      <alignment vertical="center"/>
      <protection hidden="1"/>
    </xf>
    <xf numFmtId="41" fontId="0" fillId="0" borderId="32" xfId="0" applyNumberFormat="1" applyBorder="1" applyAlignment="1" applyProtection="1">
      <alignment vertical="center"/>
      <protection hidden="1"/>
    </xf>
    <xf numFmtId="41" fontId="0" fillId="0" borderId="33" xfId="0" applyNumberFormat="1" applyBorder="1" applyAlignment="1" applyProtection="1">
      <alignment vertical="center"/>
      <protection hidden="1"/>
    </xf>
    <xf numFmtId="0" fontId="1" fillId="2" borderId="36" xfId="0" applyFont="1" applyFill="1" applyBorder="1" applyAlignment="1" applyProtection="1">
      <alignment vertical="center"/>
      <protection hidden="1"/>
    </xf>
    <xf numFmtId="0" fontId="33" fillId="2" borderId="37" xfId="0" applyFont="1" applyFill="1" applyBorder="1" applyAlignment="1" applyProtection="1">
      <alignment vertical="center"/>
      <protection hidden="1"/>
    </xf>
    <xf numFmtId="0" fontId="11" fillId="2" borderId="37" xfId="0" applyFont="1" applyFill="1" applyBorder="1" applyAlignment="1" applyProtection="1">
      <alignment vertical="center"/>
      <protection hidden="1"/>
    </xf>
    <xf numFmtId="0" fontId="0" fillId="3" borderId="39" xfId="0" applyFill="1" applyBorder="1" applyAlignment="1" applyProtection="1">
      <alignment vertical="center"/>
      <protection hidden="1"/>
    </xf>
    <xf numFmtId="0" fontId="3" fillId="3" borderId="39" xfId="0" applyFont="1" applyFill="1" applyBorder="1" applyAlignment="1" applyProtection="1">
      <alignment vertical="center"/>
      <protection hidden="1"/>
    </xf>
    <xf numFmtId="0" fontId="11" fillId="2" borderId="40" xfId="0" applyFont="1" applyFill="1" applyBorder="1" applyAlignment="1" applyProtection="1">
      <alignment vertical="center"/>
      <protection hidden="1"/>
    </xf>
    <xf numFmtId="3" fontId="0" fillId="3" borderId="39" xfId="0" applyNumberFormat="1" applyFill="1" applyBorder="1" applyAlignment="1" applyProtection="1">
      <alignment vertical="center"/>
      <protection hidden="1"/>
    </xf>
    <xf numFmtId="0" fontId="0" fillId="0" borderId="38" xfId="0" applyBorder="1" applyAlignment="1" applyProtection="1">
      <alignment vertical="center"/>
      <protection hidden="1"/>
    </xf>
    <xf numFmtId="0" fontId="11" fillId="4" borderId="37" xfId="0" applyFont="1" applyFill="1" applyBorder="1" applyAlignment="1" applyProtection="1">
      <alignment vertical="center"/>
      <protection hidden="1"/>
    </xf>
    <xf numFmtId="0" fontId="0" fillId="6" borderId="39" xfId="0" applyFill="1" applyBorder="1" applyAlignment="1" applyProtection="1">
      <alignment vertical="center"/>
      <protection hidden="1"/>
    </xf>
    <xf numFmtId="0" fontId="0" fillId="6" borderId="37" xfId="0" applyFill="1" applyBorder="1" applyAlignment="1" applyProtection="1">
      <alignment vertical="center"/>
      <protection hidden="1"/>
    </xf>
    <xf numFmtId="0" fontId="0" fillId="6" borderId="40" xfId="0" applyFill="1" applyBorder="1" applyAlignment="1" applyProtection="1">
      <alignment vertical="center"/>
      <protection hidden="1"/>
    </xf>
    <xf numFmtId="0" fontId="1" fillId="0" borderId="40" xfId="0" applyFont="1" applyBorder="1" applyAlignment="1" applyProtection="1">
      <alignment vertical="center"/>
      <protection hidden="1"/>
    </xf>
    <xf numFmtId="0" fontId="17" fillId="10" borderId="20" xfId="0" applyFont="1" applyFill="1" applyBorder="1" applyAlignment="1" applyProtection="1">
      <alignment vertical="top" wrapText="1"/>
      <protection hidden="1"/>
    </xf>
    <xf numFmtId="0" fontId="0" fillId="0" borderId="0" xfId="0" applyAlignment="1" applyProtection="1">
      <alignment horizontal="left" vertical="top" wrapText="1"/>
      <protection hidden="1"/>
    </xf>
    <xf numFmtId="3" fontId="4" fillId="15" borderId="0" xfId="0" applyNumberFormat="1" applyFont="1" applyFill="1" applyAlignment="1" applyProtection="1">
      <alignment vertical="top"/>
      <protection hidden="1"/>
    </xf>
    <xf numFmtId="0" fontId="0" fillId="0" borderId="0" xfId="0" applyAlignment="1">
      <alignment wrapText="1"/>
    </xf>
    <xf numFmtId="0" fontId="0" fillId="0" borderId="0" xfId="0" applyAlignment="1">
      <alignment vertical="top" wrapText="1"/>
    </xf>
    <xf numFmtId="41" fontId="0" fillId="0" borderId="18" xfId="0" applyNumberFormat="1" applyBorder="1" applyAlignment="1" applyProtection="1">
      <alignment vertical="center"/>
      <protection hidden="1"/>
    </xf>
    <xf numFmtId="0" fontId="1" fillId="2" borderId="40" xfId="0" applyFont="1" applyFill="1" applyBorder="1" applyAlignment="1" applyProtection="1">
      <alignment vertical="center"/>
      <protection hidden="1"/>
    </xf>
    <xf numFmtId="41" fontId="1" fillId="2" borderId="28" xfId="0" applyNumberFormat="1" applyFont="1" applyFill="1" applyBorder="1" applyAlignment="1" applyProtection="1">
      <alignment vertical="center"/>
      <protection hidden="1"/>
    </xf>
    <xf numFmtId="41" fontId="1" fillId="2" borderId="16" xfId="0" applyNumberFormat="1" applyFont="1" applyFill="1" applyBorder="1" applyAlignment="1" applyProtection="1">
      <alignment vertical="center"/>
      <protection hidden="1"/>
    </xf>
    <xf numFmtId="41" fontId="1" fillId="2" borderId="29" xfId="0" applyNumberFormat="1" applyFont="1" applyFill="1" applyBorder="1" applyAlignment="1" applyProtection="1">
      <alignment vertical="center"/>
      <protection hidden="1"/>
    </xf>
    <xf numFmtId="41" fontId="1" fillId="0" borderId="22" xfId="0" applyNumberFormat="1" applyFont="1" applyBorder="1" applyAlignment="1" applyProtection="1">
      <alignment vertical="center"/>
      <protection hidden="1"/>
    </xf>
    <xf numFmtId="0" fontId="1" fillId="4" borderId="40" xfId="0" applyFont="1" applyFill="1" applyBorder="1" applyAlignment="1" applyProtection="1">
      <alignment vertical="center"/>
      <protection hidden="1"/>
    </xf>
    <xf numFmtId="41" fontId="1" fillId="4" borderId="28" xfId="0" applyNumberFormat="1" applyFont="1" applyFill="1" applyBorder="1" applyAlignment="1" applyProtection="1">
      <alignment vertical="center"/>
      <protection hidden="1"/>
    </xf>
    <xf numFmtId="41" fontId="1" fillId="4" borderId="16" xfId="0" applyNumberFormat="1" applyFont="1" applyFill="1" applyBorder="1" applyAlignment="1" applyProtection="1">
      <alignment vertical="center"/>
      <protection hidden="1"/>
    </xf>
    <xf numFmtId="41" fontId="1" fillId="4" borderId="29" xfId="0" applyNumberFormat="1" applyFont="1" applyFill="1" applyBorder="1" applyAlignment="1" applyProtection="1">
      <alignment vertical="center"/>
      <protection hidden="1"/>
    </xf>
    <xf numFmtId="41" fontId="0" fillId="14" borderId="13" xfId="0" applyNumberFormat="1" applyFill="1" applyBorder="1" applyAlignment="1">
      <alignment vertical="top"/>
    </xf>
    <xf numFmtId="41" fontId="0" fillId="17" borderId="13" xfId="0" applyNumberFormat="1" applyFill="1" applyBorder="1" applyAlignment="1">
      <alignment vertical="top"/>
    </xf>
    <xf numFmtId="166" fontId="29" fillId="5" borderId="12" xfId="0" applyNumberFormat="1" applyFont="1" applyFill="1" applyBorder="1" applyAlignment="1">
      <alignment vertical="top"/>
    </xf>
    <xf numFmtId="166" fontId="29" fillId="5" borderId="13" xfId="0" applyNumberFormat="1" applyFont="1" applyFill="1" applyBorder="1" applyAlignment="1">
      <alignment vertical="top"/>
    </xf>
    <xf numFmtId="166" fontId="29" fillId="5" borderId="14" xfId="0" applyNumberFormat="1" applyFont="1" applyFill="1" applyBorder="1" applyAlignment="1">
      <alignment vertical="top"/>
    </xf>
    <xf numFmtId="166" fontId="29" fillId="5" borderId="12" xfId="0" applyNumberFormat="1" applyFont="1" applyFill="1" applyBorder="1" applyAlignment="1" applyProtection="1">
      <alignment vertical="top"/>
      <protection hidden="1"/>
    </xf>
    <xf numFmtId="166" fontId="29" fillId="5" borderId="13" xfId="0" applyNumberFormat="1" applyFont="1" applyFill="1" applyBorder="1" applyAlignment="1" applyProtection="1">
      <alignment vertical="top"/>
      <protection hidden="1"/>
    </xf>
    <xf numFmtId="166" fontId="29" fillId="5" borderId="14" xfId="0" applyNumberFormat="1" applyFont="1" applyFill="1" applyBorder="1" applyAlignment="1" applyProtection="1">
      <alignment vertical="top"/>
      <protection hidden="1"/>
    </xf>
    <xf numFmtId="41" fontId="29" fillId="5" borderId="12" xfId="0" applyNumberFormat="1" applyFont="1" applyFill="1" applyBorder="1" applyAlignment="1" applyProtection="1">
      <alignment vertical="top"/>
      <protection hidden="1"/>
    </xf>
    <xf numFmtId="0" fontId="3" fillId="0" borderId="0" xfId="0" applyFont="1" applyAlignment="1" applyProtection="1">
      <alignment vertical="top"/>
      <protection hidden="1"/>
    </xf>
    <xf numFmtId="0" fontId="34" fillId="0" borderId="0" xfId="0" applyFont="1" applyAlignment="1" applyProtection="1">
      <alignment vertical="top" wrapText="1"/>
      <protection hidden="1"/>
    </xf>
    <xf numFmtId="0" fontId="3" fillId="0" borderId="0" xfId="0" applyFont="1" applyAlignment="1">
      <alignment vertical="top"/>
    </xf>
    <xf numFmtId="0" fontId="34" fillId="0" borderId="0" xfId="0" applyFont="1" applyAlignment="1">
      <alignment vertical="top" wrapText="1"/>
    </xf>
    <xf numFmtId="41" fontId="35" fillId="0" borderId="0" xfId="0" applyNumberFormat="1" applyFont="1" applyAlignment="1" applyProtection="1">
      <alignment vertical="top"/>
      <protection hidden="1"/>
    </xf>
    <xf numFmtId="0" fontId="23" fillId="0" borderId="0" xfId="0" applyFont="1" applyAlignment="1">
      <alignment horizontal="left" vertical="top" wrapText="1"/>
    </xf>
    <xf numFmtId="0" fontId="0" fillId="18" borderId="27" xfId="0" applyFill="1" applyBorder="1" applyAlignment="1" applyProtection="1">
      <alignment horizontal="left" vertical="top"/>
      <protection hidden="1"/>
    </xf>
    <xf numFmtId="0" fontId="32" fillId="18" borderId="27" xfId="0" applyFont="1" applyFill="1" applyBorder="1" applyAlignment="1" applyProtection="1">
      <alignment horizontal="left" vertical="center" wrapText="1"/>
      <protection hidden="1"/>
    </xf>
    <xf numFmtId="0" fontId="0" fillId="18" borderId="0" xfId="0" applyFill="1" applyAlignment="1" applyProtection="1">
      <alignment horizontal="center" vertical="top"/>
      <protection hidden="1"/>
    </xf>
    <xf numFmtId="0" fontId="4" fillId="0" borderId="0" xfId="0" applyFont="1" applyAlignment="1" applyProtection="1">
      <alignment horizontal="left" vertical="top" wrapText="1"/>
      <protection hidden="1"/>
    </xf>
    <xf numFmtId="0" fontId="0" fillId="18" borderId="27" xfId="0" applyFill="1" applyBorder="1" applyAlignment="1" applyProtection="1">
      <alignment horizontal="left" vertical="center" wrapText="1"/>
      <protection hidden="1"/>
    </xf>
    <xf numFmtId="0" fontId="14" fillId="0" borderId="27" xfId="20" applyBorder="1" applyAlignment="1" applyProtection="1">
      <alignment horizontal="left" vertical="center" wrapText="1"/>
      <protection locked="0" hidden="1"/>
    </xf>
    <xf numFmtId="0" fontId="0" fillId="0" borderId="27" xfId="0" applyBorder="1" applyAlignment="1" applyProtection="1">
      <alignment horizontal="left" vertical="center" wrapText="1"/>
      <protection hidden="1"/>
    </xf>
    <xf numFmtId="0" fontId="14" fillId="0" borderId="0" xfId="20" applyAlignment="1">
      <alignment horizontal="left" vertical="center" wrapText="1"/>
    </xf>
    <xf numFmtId="0" fontId="14" fillId="18" borderId="0" xfId="20" applyFill="1" applyAlignment="1">
      <alignment horizontal="left" vertical="center" wrapText="1"/>
    </xf>
    <xf numFmtId="0" fontId="14" fillId="18" borderId="27" xfId="20" applyFill="1" applyBorder="1" applyAlignment="1" applyProtection="1">
      <alignment horizontal="left" vertical="center" wrapText="1"/>
      <protection locked="0" hidden="1"/>
    </xf>
    <xf numFmtId="0" fontId="31" fillId="0" borderId="42" xfId="0" applyFont="1" applyBorder="1" applyAlignment="1" applyProtection="1">
      <alignment horizontal="left" vertical="center" wrapText="1"/>
      <protection hidden="1"/>
    </xf>
    <xf numFmtId="0" fontId="31" fillId="0" borderId="0" xfId="0" applyFont="1" applyAlignment="1" applyProtection="1">
      <alignment horizontal="left" vertical="center" wrapText="1"/>
      <protection hidden="1"/>
    </xf>
    <xf numFmtId="0" fontId="0" fillId="0" borderId="42" xfId="0" applyBorder="1" applyAlignment="1" applyProtection="1">
      <alignment horizontal="center" vertical="top"/>
      <protection hidden="1"/>
    </xf>
    <xf numFmtId="0" fontId="0" fillId="0" borderId="0" xfId="0" applyAlignment="1" applyProtection="1">
      <alignment horizontal="center" vertical="top"/>
      <protection hidden="1"/>
    </xf>
    <xf numFmtId="0" fontId="0" fillId="9" borderId="22" xfId="0" applyFill="1" applyBorder="1" applyAlignment="1">
      <alignment horizontal="left" vertical="center"/>
    </xf>
    <xf numFmtId="0" fontId="0" fillId="9" borderId="20" xfId="0" applyFill="1" applyBorder="1" applyAlignment="1">
      <alignment horizontal="left" vertical="center"/>
    </xf>
    <xf numFmtId="0" fontId="0" fillId="9" borderId="22" xfId="0" applyFill="1" applyBorder="1" applyAlignment="1" applyProtection="1">
      <alignment horizontal="left" vertical="center"/>
      <protection hidden="1"/>
    </xf>
    <xf numFmtId="0" fontId="0" fillId="9" borderId="20" xfId="0" applyFill="1" applyBorder="1" applyAlignment="1" applyProtection="1">
      <alignment horizontal="left" vertical="center"/>
      <protection hidden="1"/>
    </xf>
    <xf numFmtId="0" fontId="13" fillId="0" borderId="22" xfId="0" applyFont="1" applyBorder="1" applyAlignment="1" applyProtection="1">
      <alignment horizontal="center" vertical="center"/>
      <protection hidden="1"/>
    </xf>
    <xf numFmtId="0" fontId="13" fillId="0" borderId="41" xfId="0" applyFont="1" applyBorder="1" applyAlignment="1" applyProtection="1">
      <alignment horizontal="center" vertical="center"/>
      <protection hidden="1"/>
    </xf>
    <xf numFmtId="0" fontId="13" fillId="0" borderId="28" xfId="0" applyFont="1" applyBorder="1" applyAlignment="1" applyProtection="1">
      <alignment horizontal="center" vertical="center"/>
      <protection hidden="1"/>
    </xf>
    <xf numFmtId="0" fontId="13" fillId="0" borderId="16" xfId="0" applyFont="1" applyBorder="1" applyAlignment="1" applyProtection="1">
      <alignment horizontal="center" vertical="center"/>
      <protection hidden="1"/>
    </xf>
    <xf numFmtId="0" fontId="13" fillId="0" borderId="29" xfId="0" applyFont="1" applyBorder="1" applyAlignment="1" applyProtection="1">
      <alignment horizontal="center" vertical="center"/>
      <protection hidden="1"/>
    </xf>
    <xf numFmtId="0" fontId="5" fillId="8" borderId="4" xfId="0" applyFont="1" applyFill="1" applyBorder="1" applyAlignment="1">
      <alignment horizontal="center" vertical="center" wrapText="1" readingOrder="1"/>
    </xf>
    <xf numFmtId="0" fontId="5" fillId="8" borderId="23" xfId="0" applyFont="1" applyFill="1" applyBorder="1" applyAlignment="1">
      <alignment horizontal="center" vertical="center" wrapText="1" readingOrder="1"/>
    </xf>
    <xf numFmtId="0" fontId="6" fillId="8" borderId="4" xfId="0" applyFont="1" applyFill="1" applyBorder="1" applyAlignment="1">
      <alignment horizontal="right" vertical="center" wrapText="1" readingOrder="1"/>
    </xf>
    <xf numFmtId="0" fontId="6" fillId="8" borderId="23" xfId="0" applyFont="1" applyFill="1" applyBorder="1" applyAlignment="1">
      <alignment horizontal="right" vertical="center" wrapText="1" readingOrder="1"/>
    </xf>
    <xf numFmtId="0" fontId="6" fillId="8" borderId="0" xfId="0" applyFont="1" applyFill="1" applyAlignment="1">
      <alignment horizontal="right" vertical="center" wrapText="1" readingOrder="1"/>
    </xf>
    <xf numFmtId="0" fontId="6" fillId="8" borderId="26" xfId="0" applyFont="1" applyFill="1" applyBorder="1" applyAlignment="1">
      <alignment horizontal="right" vertical="center" wrapText="1" readingOrder="1"/>
    </xf>
    <xf numFmtId="0" fontId="0" fillId="2" borderId="5" xfId="0" applyFill="1" applyBorder="1" applyAlignment="1">
      <alignment horizontal="center" vertical="center" wrapText="1" readingOrder="1"/>
    </xf>
    <xf numFmtId="0" fontId="0" fillId="2" borderId="6" xfId="0" applyFill="1" applyBorder="1" applyAlignment="1">
      <alignment horizontal="center" vertical="center" wrapText="1" readingOrder="1"/>
    </xf>
    <xf numFmtId="0" fontId="0" fillId="2" borderId="7" xfId="0" applyFill="1" applyBorder="1" applyAlignment="1">
      <alignment horizontal="center" vertical="center" wrapText="1" readingOrder="1"/>
    </xf>
    <xf numFmtId="3" fontId="0" fillId="2" borderId="8" xfId="0" applyNumberFormat="1" applyFill="1" applyBorder="1" applyAlignment="1">
      <alignment horizontal="center" vertical="center" wrapText="1" readingOrder="1"/>
    </xf>
    <xf numFmtId="3" fontId="0" fillId="2" borderId="0" xfId="0" applyNumberFormat="1" applyFill="1" applyAlignment="1">
      <alignment horizontal="center" vertical="center" wrapText="1" readingOrder="1"/>
    </xf>
    <xf numFmtId="0" fontId="5" fillId="8" borderId="2" xfId="0" applyFont="1" applyFill="1" applyBorder="1" applyAlignment="1">
      <alignment horizontal="center" vertical="center" wrapText="1" readingOrder="1"/>
    </xf>
    <xf numFmtId="0" fontId="5" fillId="8" borderId="3" xfId="0" applyFont="1" applyFill="1" applyBorder="1" applyAlignment="1">
      <alignment horizontal="center" vertical="center" wrapText="1" readingOrder="1"/>
    </xf>
    <xf numFmtId="0" fontId="5" fillId="3" borderId="5" xfId="0" applyFont="1" applyFill="1" applyBorder="1" applyAlignment="1">
      <alignment horizontal="center" vertical="center" wrapText="1" readingOrder="1"/>
    </xf>
    <xf numFmtId="0" fontId="5" fillId="3" borderId="6" xfId="0" applyFont="1" applyFill="1" applyBorder="1" applyAlignment="1">
      <alignment horizontal="center" vertical="center" wrapText="1" readingOrder="1"/>
    </xf>
    <xf numFmtId="0" fontId="5" fillId="3" borderId="7" xfId="0" applyFont="1" applyFill="1" applyBorder="1" applyAlignment="1">
      <alignment horizontal="center" vertical="center" wrapText="1" readingOrder="1"/>
    </xf>
  </cellXfs>
  <cellStyles count="21">
    <cellStyle name="Komma 2" xfId="4" xr:uid="{00000000-0005-0000-0000-000000000000}"/>
    <cellStyle name="Komma 2 2" xfId="7" xr:uid="{00000000-0005-0000-0000-000001000000}"/>
    <cellStyle name="Komma 2 2 2" xfId="13" xr:uid="{00000000-0005-0000-0000-000002000000}"/>
    <cellStyle name="Komma 2 2 3" xfId="19" xr:uid="{00000000-0005-0000-0000-000003000000}"/>
    <cellStyle name="Komma 2 3" xfId="10" xr:uid="{00000000-0005-0000-0000-000004000000}"/>
    <cellStyle name="Komma 2 4" xfId="16" xr:uid="{00000000-0005-0000-0000-000005000000}"/>
    <cellStyle name="Komma 3" xfId="6" xr:uid="{00000000-0005-0000-0000-000006000000}"/>
    <cellStyle name="Komma 3 2" xfId="12" xr:uid="{00000000-0005-0000-0000-000007000000}"/>
    <cellStyle name="Komma 3 3" xfId="18" xr:uid="{00000000-0005-0000-0000-000008000000}"/>
    <cellStyle name="Komma 4" xfId="5" xr:uid="{00000000-0005-0000-0000-000009000000}"/>
    <cellStyle name="Komma 4 2" xfId="11" xr:uid="{00000000-0005-0000-0000-00000A000000}"/>
    <cellStyle name="Komma 4 3" xfId="17" xr:uid="{00000000-0005-0000-0000-00000B000000}"/>
    <cellStyle name="Komma 5" xfId="8" xr:uid="{00000000-0005-0000-0000-00000C000000}"/>
    <cellStyle name="Komma 6" xfId="14" xr:uid="{00000000-0005-0000-0000-00000D000000}"/>
    <cellStyle name="Komma 7" xfId="1" xr:uid="{00000000-0005-0000-0000-00000E000000}"/>
    <cellStyle name="Link" xfId="20" builtinId="8"/>
    <cellStyle name="Standard" xfId="0" builtinId="0"/>
    <cellStyle name="Standard 2" xfId="2" xr:uid="{00000000-0005-0000-0000-000011000000}"/>
    <cellStyle name="Standard 3" xfId="3" xr:uid="{00000000-0005-0000-0000-000012000000}"/>
    <cellStyle name="Standard 3 2" xfId="9" xr:uid="{00000000-0005-0000-0000-000013000000}"/>
    <cellStyle name="Standard 3 3" xfId="15" xr:uid="{00000000-0005-0000-0000-000014000000}"/>
  </cellStyles>
  <dxfs count="18">
    <dxf>
      <font>
        <color rgb="FFBDD7EE"/>
      </font>
    </dxf>
    <dxf>
      <fill>
        <patternFill>
          <bgColor theme="9" tint="0.39994506668294322"/>
        </patternFill>
      </fill>
    </dxf>
    <dxf>
      <font>
        <color theme="0"/>
      </font>
      <fill>
        <patternFill>
          <bgColor rgb="FFFF0000"/>
        </patternFill>
      </fill>
    </dxf>
    <dxf>
      <font>
        <b val="0"/>
        <i val="0"/>
        <strike val="0"/>
        <color auto="1"/>
      </font>
      <fill>
        <patternFill>
          <bgColor rgb="FFF7A823"/>
        </patternFill>
      </fill>
    </dxf>
    <dxf>
      <font>
        <b val="0"/>
        <i val="0"/>
        <strike val="0"/>
        <color auto="1"/>
      </font>
      <fill>
        <patternFill>
          <bgColor rgb="FFF7A823"/>
        </patternFill>
      </fill>
    </dxf>
    <dxf>
      <font>
        <b val="0"/>
        <i val="0"/>
        <strike val="0"/>
        <color auto="1"/>
      </font>
      <fill>
        <patternFill>
          <bgColor rgb="FFF7A823"/>
        </patternFill>
      </fill>
    </dxf>
    <dxf>
      <font>
        <color theme="0"/>
      </font>
    </dxf>
    <dxf>
      <font>
        <b val="0"/>
        <i val="0"/>
        <strike val="0"/>
        <color auto="1"/>
      </font>
      <fill>
        <patternFill>
          <bgColor rgb="FFF7A823"/>
        </patternFill>
      </fill>
    </dxf>
    <dxf>
      <font>
        <color rgb="FFF7A823"/>
      </font>
    </dxf>
    <dxf>
      <font>
        <color rgb="FFF7A823"/>
      </font>
    </dxf>
    <dxf>
      <font>
        <color rgb="FFF7A823"/>
      </font>
    </dxf>
    <dxf>
      <fill>
        <patternFill>
          <bgColor theme="9" tint="0.39994506668294322"/>
        </patternFill>
      </fill>
    </dxf>
    <dxf>
      <fill>
        <patternFill>
          <bgColor rgb="FFFFFF00"/>
        </patternFill>
      </fill>
    </dxf>
    <dxf>
      <font>
        <color theme="0"/>
      </font>
      <fill>
        <patternFill>
          <bgColor rgb="FFFF0000"/>
        </patternFill>
      </fill>
    </dxf>
    <dxf>
      <font>
        <b val="0"/>
        <i val="0"/>
        <strike val="0"/>
        <color auto="1"/>
      </font>
      <fill>
        <patternFill>
          <bgColor rgb="FFF7A823"/>
        </patternFill>
      </fill>
    </dxf>
    <dxf>
      <font>
        <b val="0"/>
        <i val="0"/>
        <strike val="0"/>
        <color auto="1"/>
      </font>
      <fill>
        <patternFill>
          <bgColor rgb="FFF7A823"/>
        </patternFill>
      </fill>
    </dxf>
    <dxf>
      <font>
        <b val="0"/>
        <i val="0"/>
        <strike val="0"/>
        <color auto="1"/>
      </font>
      <fill>
        <patternFill>
          <bgColor rgb="FFF7A823"/>
        </patternFill>
      </fill>
    </dxf>
    <dxf>
      <font>
        <b val="0"/>
        <i val="0"/>
        <strike val="0"/>
        <color auto="1"/>
      </font>
      <fill>
        <patternFill>
          <bgColor rgb="FFF7A823"/>
        </patternFill>
      </fill>
    </dxf>
  </dxfs>
  <tableStyles count="0" defaultTableStyle="TableStyleMedium2" defaultPivotStyle="PivotStyleLight16"/>
  <colors>
    <mruColors>
      <color rgb="FF63A0D7"/>
      <color rgb="FFF7A823"/>
      <color rgb="FFBDD7EE"/>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Radio" firstButton="1" fmlaLink="$AZ$2"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fmlaLink="$I$3"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126602</xdr:colOff>
      <xdr:row>0</xdr:row>
      <xdr:rowOff>53782</xdr:rowOff>
    </xdr:from>
    <xdr:to>
      <xdr:col>2</xdr:col>
      <xdr:colOff>1841101</xdr:colOff>
      <xdr:row>1</xdr:row>
      <xdr:rowOff>575664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602" y="53782"/>
          <a:ext cx="2210188" cy="68711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114300</xdr:colOff>
          <xdr:row>1</xdr:row>
          <xdr:rowOff>180975</xdr:rowOff>
        </xdr:from>
        <xdr:to>
          <xdr:col>3</xdr:col>
          <xdr:colOff>1047750</xdr:colOff>
          <xdr:row>1</xdr:row>
          <xdr:rowOff>409575</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Deutsch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xdr:row>
          <xdr:rowOff>390525</xdr:rowOff>
        </xdr:from>
        <xdr:to>
          <xdr:col>3</xdr:col>
          <xdr:colOff>1057275</xdr:colOff>
          <xdr:row>1</xdr:row>
          <xdr:rowOff>609600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Français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6276975</xdr:colOff>
          <xdr:row>1</xdr:row>
          <xdr:rowOff>66675</xdr:rowOff>
        </xdr:from>
        <xdr:to>
          <xdr:col>3</xdr:col>
          <xdr:colOff>1733550</xdr:colOff>
          <xdr:row>1</xdr:row>
          <xdr:rowOff>647700</xdr:rowOff>
        </xdr:to>
        <xdr:sp macro="" textlink="">
          <xdr:nvSpPr>
            <xdr:cNvPr id="2053" name="Group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e-CH" sz="800" b="0" i="0" u="none" strike="noStrike" baseline="0">
                  <a:solidFill>
                    <a:srgbClr val="000000"/>
                  </a:solidFill>
                  <a:latin typeface="Segoe UI"/>
                  <a:cs typeface="Segoe UI"/>
                </a:rPr>
                <a:t>Sprache auswählen/Sélectionner la langue :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xdr:colOff>
          <xdr:row>1</xdr:row>
          <xdr:rowOff>171450</xdr:rowOff>
        </xdr:from>
        <xdr:to>
          <xdr:col>7</xdr:col>
          <xdr:colOff>104775</xdr:colOff>
          <xdr:row>4</xdr:row>
          <xdr:rowOff>0</xdr:rowOff>
        </xdr:to>
        <xdr:sp macro="" textlink="">
          <xdr:nvSpPr>
            <xdr:cNvPr id="3074" name="Check Box 2" descr="  Fachhochsschuled / Haute école spécialisée"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Fachhochsschule / Haute école spécialisée</a:t>
              </a:r>
            </a:p>
          </xdr:txBody>
        </xdr:sp>
        <xdr:clientData fLock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1.bin"/><Relationship Id="rId7" Type="http://schemas.openxmlformats.org/officeDocument/2006/relationships/ctrlProp" Target="../ctrlProps/ctrlProp1.xml"/><Relationship Id="rId2" Type="http://schemas.openxmlformats.org/officeDocument/2006/relationships/hyperlink" Target="https://pubdb.bfe.admin.ch/fr/publication/download/8746" TargetMode="External"/><Relationship Id="rId1" Type="http://schemas.openxmlformats.org/officeDocument/2006/relationships/hyperlink" Target="https://pubdb.bfe.admin.ch/de/publication/download/8746"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customProperty" Target="../customProperty1.bin"/><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pubdb.bfe.admin.ch/fr/publication/download/8746" TargetMode="External"/><Relationship Id="rId1" Type="http://schemas.openxmlformats.org/officeDocument/2006/relationships/hyperlink" Target="https://pubdb.bfe.admin.ch/de/publication/download/8746"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AZ17"/>
  <sheetViews>
    <sheetView showGridLines="0" tabSelected="1" zoomScale="98" zoomScaleNormal="98" workbookViewId="0">
      <selection activeCell="D11" sqref="D11"/>
    </sheetView>
  </sheetViews>
  <sheetFormatPr baseColWidth="10" defaultColWidth="8.7109375" defaultRowHeight="12.75" x14ac:dyDescent="0.2"/>
  <cols>
    <col min="1" max="1" width="3.85546875" style="78" customWidth="1"/>
    <col min="2" max="2" width="3.5703125" style="78" customWidth="1"/>
    <col min="3" max="3" width="100" style="78" customWidth="1"/>
    <col min="4" max="4" width="28.140625" style="273" bestFit="1" customWidth="1"/>
    <col min="5" max="5" width="8.7109375" style="78"/>
    <col min="6" max="6" width="63.7109375" style="78" customWidth="1"/>
    <col min="7" max="7" width="8.7109375" style="78"/>
    <col min="8" max="8" width="26" style="78" bestFit="1" customWidth="1"/>
    <col min="9" max="16384" width="8.7109375" style="78"/>
  </cols>
  <sheetData>
    <row r="2" spans="1:52" ht="54" customHeight="1" x14ac:dyDescent="0.2">
      <c r="AZ2" s="149">
        <v>2</v>
      </c>
    </row>
    <row r="3" spans="1:52" ht="15.75" x14ac:dyDescent="0.2">
      <c r="B3" s="79" t="str">
        <f>Übersetzungen!B3</f>
        <v>Demande de subvention - Consignes pour remplir le formulaire</v>
      </c>
      <c r="D3" s="305" t="s">
        <v>299</v>
      </c>
    </row>
    <row r="4" spans="1:52" ht="6.75" customHeight="1" x14ac:dyDescent="0.2"/>
    <row r="5" spans="1:52" ht="16.5" customHeight="1" x14ac:dyDescent="0.2">
      <c r="A5" s="80"/>
      <c r="B5" s="302"/>
      <c r="C5" s="303" t="str">
        <f>Übersetzungen!B7</f>
        <v>Budget</v>
      </c>
      <c r="D5" s="306"/>
    </row>
    <row r="6" spans="1:52" ht="21" customHeight="1" x14ac:dyDescent="0.2">
      <c r="B6" s="184" t="s">
        <v>59</v>
      </c>
      <c r="C6" s="193" t="str">
        <f>Übersetzungen!B4</f>
        <v xml:space="preserve">Pour la demande, veuillez svp remplir la feuille de calcul "Budget". </v>
      </c>
      <c r="D6" s="307" t="str">
        <f>Übersetzungen!B16</f>
        <v>Aller à la feuille de calcul "Budget"</v>
      </c>
    </row>
    <row r="7" spans="1:52" ht="61.5" customHeight="1" x14ac:dyDescent="0.2">
      <c r="B7" s="185" t="s">
        <v>62</v>
      </c>
      <c r="C7" s="194" t="str">
        <f>Übersetzungen!B8</f>
        <v>Vous pouvez saisir des données dans les cellules surlignées de cette couleur orange.
Tous les coûts/montants sont en CHF.
Attention pour HE : Seuls les coûts directs d'une cycle de formation sont pris en compte, par exemple les coûts de personnel, de matériel et d'infrastructure de l'entreprise (Contribution à la couverture CC1)</v>
      </c>
      <c r="D7" s="308"/>
    </row>
    <row r="8" spans="1:52" ht="29.25" customHeight="1" x14ac:dyDescent="0.2">
      <c r="B8" s="184" t="s">
        <v>59</v>
      </c>
      <c r="C8" s="193" t="str">
        <f>Übersetzungen!B9</f>
        <v>Dates des déroulements : si les dates ne sont pas encore connues, il convient d'indiquer les dates approximatives (p. ex. pour un début en mai 2022, la date de début à saisir est le 1.5.2022).</v>
      </c>
      <c r="D8" s="308"/>
    </row>
    <row r="9" spans="1:52" ht="45" customHeight="1" x14ac:dyDescent="0.2">
      <c r="B9" s="184" t="s">
        <v>59</v>
      </c>
      <c r="C9" s="193" t="str">
        <f>Übersetzungen!B10</f>
        <v>Nombre de participant(e)s : veuillez noter que seuls les cours avec un min. de 10 et un max. de 14 participant(e)s sont subventionnés. Si vous souhaitez tout de même organiser un cours avec moins de 10 participant(e)s, veuillez svp prendre contact avec nous.</v>
      </c>
      <c r="D9" s="308"/>
    </row>
    <row r="10" spans="1:52" ht="33.75" customHeight="1" x14ac:dyDescent="0.2">
      <c r="B10" s="184" t="s">
        <v>59</v>
      </c>
      <c r="C10" s="193" t="str">
        <f>Übersetzungen!B12</f>
        <v>Travaux de master : veuillez svp remplir une colonne séparée et nommer les travaux de master avec le titre MAS correspondant. Les dates de début et de fin sont ici également nécessaires.</v>
      </c>
      <c r="D10" s="308"/>
    </row>
    <row r="11" spans="1:52" ht="23.25" customHeight="1" x14ac:dyDescent="0.2">
      <c r="B11" s="314" t="s">
        <v>59</v>
      </c>
      <c r="C11" s="312" t="str">
        <f>Übersetzungen!B13</f>
        <v>Les montants maximaux possibles sont calculés automatiquement selon le système de financement (décrit dans la fiche d'information). S'il en résulte un bénéfice ou si la subvention dépasse 40% des coûts totaux d'un cours, les montants sont réduits (= montant effectif de la subvention).</v>
      </c>
      <c r="D11" s="309" t="s">
        <v>237</v>
      </c>
    </row>
    <row r="12" spans="1:52" ht="26.25" customHeight="1" x14ac:dyDescent="0.2">
      <c r="B12" s="315"/>
      <c r="C12" s="313"/>
      <c r="D12" s="309" t="s">
        <v>238</v>
      </c>
    </row>
    <row r="13" spans="1:52" x14ac:dyDescent="0.2">
      <c r="C13" s="193" t="str">
        <f>Übersetzungen!B21</f>
        <v xml:space="preserve"> - Veuillez nous contacter si votre demande porte sur plus de 10 offres et dure plus de 3 ans.</v>
      </c>
    </row>
    <row r="14" spans="1:52" ht="18" customHeight="1" x14ac:dyDescent="0.2">
      <c r="B14" s="304"/>
      <c r="C14" s="303" t="str">
        <f>Übersetzungen!B19</f>
        <v>Reporting/Décompte</v>
      </c>
      <c r="D14" s="310"/>
    </row>
    <row r="15" spans="1:52" ht="120" customHeight="1" x14ac:dyDescent="0.2">
      <c r="B15" s="184" t="s">
        <v>59</v>
      </c>
      <c r="C15" s="193" t="str">
        <f>Übersetzungen!B5</f>
        <v>Pour le compte-rendu (facture intermédiaire, facture finale): Les données du budget sont automatiquement reportées dans la feuille de calcul "Rechnung = Facture". Si neçessaire, veuillez actualiser les champs correspondants (lignes 8-16)  avec les données effectives concernant 
- le nouveau développement, 
- le déroulement, 
- le nombre de travaux de master, 
- le date de déroulement
- le nombre de participants
- Si le cours n'a pas pu être organisé/développé, veuillez également supprimer les coûts dans les champs correspondants.</v>
      </c>
      <c r="D15" s="307" t="str">
        <f>Übersetzungen!B17</f>
        <v>Aller à la feuille de calcul "Facture"</v>
      </c>
      <c r="F15" s="273"/>
    </row>
    <row r="16" spans="1:52" ht="15.75" customHeight="1" x14ac:dyDescent="0.2">
      <c r="B16" s="302"/>
      <c r="C16" s="303" t="str">
        <f>Übersetzungen!B20</f>
        <v>Vue d'ensemble</v>
      </c>
      <c r="D16" s="311"/>
      <c r="F16" s="273"/>
    </row>
    <row r="17" spans="2:6" ht="39.75" customHeight="1" x14ac:dyDescent="0.2">
      <c r="B17" s="184" t="s">
        <v>59</v>
      </c>
      <c r="C17" s="193" t="str">
        <f>Übersetzungen!B6</f>
        <v xml:space="preserve">Dans la feuille "Übersicht = Aperçu", vous trouverez les chiffres clés de votre projet. Les données de la facture intermédiaire/facture ne sont reportées que si vous avez sélectionné "Oui" à la dernière ligne dans la feuille "Rechnung = Facture" </v>
      </c>
      <c r="D17" s="307" t="str">
        <f>Übersetzungen!B18</f>
        <v>Aller à la feuille de calcul "Vue d'ensemble"</v>
      </c>
      <c r="F17" s="273"/>
    </row>
  </sheetData>
  <sheetProtection algorithmName="SHA-512" hashValue="r/FJ7Z+7JuN0QRpQywLtzmZ0auclxEtXJcbFMIUrTwZ+AALiJrtH3hcV+SDAhlM9xAGemwSCRyHnW7wgKWDlFw==" saltValue="P4WNRFomTVlPJHSLGp8NXQ==" spinCount="100000" sheet="1" objects="1" scenarios="1"/>
  <mergeCells count="2">
    <mergeCell ref="C11:C12"/>
    <mergeCell ref="B11:B12"/>
  </mergeCells>
  <hyperlinks>
    <hyperlink ref="D15" location="Rechnung!L5" display="=Übersetzungen!A17" xr:uid="{00000000-0004-0000-0000-000000000000}"/>
    <hyperlink ref="D17" location="Übersicht!A1" display="=Übersetzungen!A18" xr:uid="{00000000-0004-0000-0000-000001000000}"/>
    <hyperlink ref="D6" location="Budget!L5" display="=Übersetzungen!A16" xr:uid="{00000000-0004-0000-0000-000002000000}"/>
    <hyperlink ref="D11" r:id="rId1" display="Merkblatt Lehrgänge" xr:uid="{00000000-0004-0000-0000-000003000000}"/>
    <hyperlink ref="D12" r:id="rId2" display="Fiche d'information sur les cours de formation" xr:uid="{00000000-0004-0000-0000-000004000000}"/>
  </hyperlinks>
  <pageMargins left="0.31496062992125984" right="0.31496062992125984" top="0.74803149606299213" bottom="0.74803149606299213" header="0.31496062992125984" footer="0.31496062992125984"/>
  <pageSetup paperSize="9" scale="70" orientation="portrait" r:id="rId3"/>
  <customProperties>
    <customPr name="EpmWorksheetKeyString_GUID" r:id="rId4"/>
  </customProperties>
  <drawing r:id="rId5"/>
  <legacyDrawing r:id="rId6"/>
  <mc:AlternateContent xmlns:mc="http://schemas.openxmlformats.org/markup-compatibility/2006">
    <mc:Choice Requires="x14">
      <controls>
        <mc:AlternateContent xmlns:mc="http://schemas.openxmlformats.org/markup-compatibility/2006">
          <mc:Choice Requires="x14">
            <control shapeId="2051" r:id="rId7" name="Option Button 3">
              <controlPr defaultSize="0" autoFill="0" autoLine="0" autoPict="0">
                <anchor moveWithCells="1">
                  <from>
                    <xdr:col>3</xdr:col>
                    <xdr:colOff>114300</xdr:colOff>
                    <xdr:row>1</xdr:row>
                    <xdr:rowOff>180975</xdr:rowOff>
                  </from>
                  <to>
                    <xdr:col>3</xdr:col>
                    <xdr:colOff>1047750</xdr:colOff>
                    <xdr:row>1</xdr:row>
                    <xdr:rowOff>409575</xdr:rowOff>
                  </to>
                </anchor>
              </controlPr>
            </control>
          </mc:Choice>
        </mc:AlternateContent>
        <mc:AlternateContent xmlns:mc="http://schemas.openxmlformats.org/markup-compatibility/2006">
          <mc:Choice Requires="x14">
            <control shapeId="2052" r:id="rId8" name="Option Button 4">
              <controlPr defaultSize="0" autoFill="0" autoLine="0" autoPict="0">
                <anchor moveWithCells="1">
                  <from>
                    <xdr:col>3</xdr:col>
                    <xdr:colOff>123825</xdr:colOff>
                    <xdr:row>1</xdr:row>
                    <xdr:rowOff>390525</xdr:rowOff>
                  </from>
                  <to>
                    <xdr:col>3</xdr:col>
                    <xdr:colOff>1057275</xdr:colOff>
                    <xdr:row>1</xdr:row>
                    <xdr:rowOff>609600</xdr:rowOff>
                  </to>
                </anchor>
              </controlPr>
            </control>
          </mc:Choice>
        </mc:AlternateContent>
        <mc:AlternateContent xmlns:mc="http://schemas.openxmlformats.org/markup-compatibility/2006">
          <mc:Choice Requires="x14">
            <control shapeId="2053" r:id="rId9" name="Group Box 5">
              <controlPr defaultSize="0" autoFill="0" autoPict="0">
                <anchor moveWithCells="1">
                  <from>
                    <xdr:col>2</xdr:col>
                    <xdr:colOff>6276975</xdr:colOff>
                    <xdr:row>1</xdr:row>
                    <xdr:rowOff>66675</xdr:rowOff>
                  </from>
                  <to>
                    <xdr:col>3</xdr:col>
                    <xdr:colOff>1733550</xdr:colOff>
                    <xdr:row>1</xdr:row>
                    <xdr:rowOff>647700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A67"/>
  <sheetViews>
    <sheetView showGridLines="0" zoomScale="85" zoomScaleNormal="85" workbookViewId="0">
      <pane xSplit="11" ySplit="6" topLeftCell="L17" activePane="bottomRight" state="frozen"/>
      <selection pane="topRight" activeCell="L1" sqref="L1"/>
      <selection pane="bottomLeft" activeCell="A7" sqref="A7"/>
      <selection pane="bottomRight" activeCell="L5" sqref="L5"/>
    </sheetView>
  </sheetViews>
  <sheetFormatPr baseColWidth="10" defaultColWidth="10.85546875" defaultRowHeight="12.75" outlineLevelCol="1" x14ac:dyDescent="0.2"/>
  <cols>
    <col min="1" max="1" width="1.5703125" style="9" customWidth="1"/>
    <col min="2" max="2" width="52.42578125" style="9" customWidth="1"/>
    <col min="3" max="3" width="37.7109375" style="9" customWidth="1"/>
    <col min="4" max="4" width="74.28515625" style="10" hidden="1" customWidth="1"/>
    <col min="5" max="5" width="12" style="9" customWidth="1" outlineLevel="1"/>
    <col min="6" max="8" width="11.28515625" style="9" customWidth="1" outlineLevel="1"/>
    <col min="9" max="11" width="11.28515625" style="9" hidden="1" customWidth="1" outlineLevel="1"/>
    <col min="12" max="23" width="12.5703125" style="9" customWidth="1"/>
    <col min="24" max="31" width="12.5703125" style="9" hidden="1" customWidth="1"/>
    <col min="32" max="32" width="0.140625" style="9" customWidth="1"/>
    <col min="33" max="16384" width="10.85546875" style="9"/>
  </cols>
  <sheetData>
    <row r="1" spans="2:31" ht="15" customHeight="1" x14ac:dyDescent="0.2"/>
    <row r="2" spans="2:31" ht="16.7" customHeight="1" x14ac:dyDescent="0.2">
      <c r="B2" s="11" t="str">
        <f>Übersetzungen!B22</f>
        <v>Budget des cycles de formation</v>
      </c>
      <c r="C2" s="11"/>
      <c r="D2" s="11" t="s">
        <v>8</v>
      </c>
      <c r="E2" s="11"/>
      <c r="F2" s="11"/>
      <c r="G2" s="11"/>
      <c r="H2" s="11"/>
      <c r="I2" s="11"/>
      <c r="J2" s="11"/>
      <c r="K2" s="11"/>
      <c r="L2" s="11"/>
      <c r="M2" s="11"/>
      <c r="N2" s="11"/>
      <c r="O2" s="11"/>
      <c r="P2" s="11"/>
      <c r="Q2" s="11"/>
      <c r="R2" s="11"/>
      <c r="S2" s="11"/>
      <c r="T2" s="11"/>
      <c r="U2" s="11"/>
      <c r="V2" s="11"/>
      <c r="W2" s="11"/>
      <c r="X2" s="11"/>
      <c r="Y2" s="11"/>
      <c r="Z2" s="11"/>
      <c r="AA2" s="11"/>
      <c r="AB2" s="11"/>
      <c r="AC2" s="11"/>
      <c r="AD2" s="11"/>
      <c r="AE2" s="11"/>
    </row>
    <row r="3" spans="2:31" ht="15.6" customHeight="1" x14ac:dyDescent="0.2">
      <c r="B3" s="24" t="str">
        <f>Übersetzungen!B23</f>
        <v>Le demandeur est-il une haute école spécialisée (HES) ? Veuillez cocher la case si oui.</v>
      </c>
      <c r="C3" s="24"/>
      <c r="D3" s="10" t="s">
        <v>10</v>
      </c>
      <c r="E3" s="59"/>
      <c r="F3" s="59"/>
      <c r="G3" s="77"/>
      <c r="H3" s="77"/>
      <c r="I3" s="148" t="b">
        <v>0</v>
      </c>
      <c r="J3" s="74"/>
      <c r="K3" s="74"/>
      <c r="L3" s="69"/>
      <c r="M3" s="69" t="b">
        <v>0</v>
      </c>
    </row>
    <row r="4" spans="2:31" ht="2.1" customHeight="1" x14ac:dyDescent="0.2">
      <c r="B4" s="20"/>
      <c r="C4" s="20"/>
      <c r="E4" s="10"/>
      <c r="F4" s="10"/>
      <c r="G4" s="10"/>
      <c r="H4" s="10"/>
      <c r="I4" s="10"/>
      <c r="J4" s="10"/>
      <c r="K4" s="10"/>
    </row>
    <row r="5" spans="2:31" ht="44.25" customHeight="1" x14ac:dyDescent="0.2">
      <c r="B5" s="23" t="str">
        <f>Übersetzungen!B24</f>
        <v>Titre du cycle de formation ou du MAS pour les travaux de master</v>
      </c>
      <c r="C5" s="22"/>
      <c r="E5" s="10"/>
      <c r="F5" s="10"/>
      <c r="G5" s="10"/>
      <c r="H5" s="10"/>
      <c r="I5" s="10"/>
      <c r="J5" s="10"/>
      <c r="K5" s="10"/>
      <c r="L5" s="67" t="s">
        <v>195</v>
      </c>
      <c r="M5" s="67" t="s">
        <v>196</v>
      </c>
      <c r="N5" s="67" t="s">
        <v>197</v>
      </c>
      <c r="O5" s="67" t="s">
        <v>198</v>
      </c>
      <c r="P5" s="67" t="s">
        <v>199</v>
      </c>
      <c r="Q5" s="67" t="s">
        <v>200</v>
      </c>
      <c r="R5" s="67" t="s">
        <v>201</v>
      </c>
      <c r="S5" s="67" t="s">
        <v>202</v>
      </c>
      <c r="T5" s="67" t="s">
        <v>203</v>
      </c>
      <c r="U5" s="67" t="s">
        <v>204</v>
      </c>
      <c r="V5" s="67" t="s">
        <v>205</v>
      </c>
      <c r="W5" s="67" t="s">
        <v>206</v>
      </c>
      <c r="X5" s="67" t="s">
        <v>207</v>
      </c>
      <c r="Y5" s="67" t="s">
        <v>208</v>
      </c>
      <c r="Z5" s="67" t="s">
        <v>209</v>
      </c>
      <c r="AA5" s="67" t="s">
        <v>210</v>
      </c>
      <c r="AB5" s="67" t="s">
        <v>211</v>
      </c>
      <c r="AC5" s="67" t="s">
        <v>212</v>
      </c>
      <c r="AD5" s="67" t="s">
        <v>213</v>
      </c>
      <c r="AE5" s="67" t="s">
        <v>214</v>
      </c>
    </row>
    <row r="6" spans="2:31" ht="3.95" customHeight="1" x14ac:dyDescent="0.2">
      <c r="B6" s="35"/>
      <c r="C6" s="35"/>
      <c r="E6" s="10"/>
      <c r="F6" s="10"/>
      <c r="G6" s="10"/>
      <c r="H6" s="10"/>
      <c r="I6" s="10"/>
      <c r="J6" s="10"/>
      <c r="K6" s="10"/>
    </row>
    <row r="7" spans="2:31" ht="16.5" customHeight="1" x14ac:dyDescent="0.2">
      <c r="B7" s="21" t="str">
        <f>Übersetzungen!B25</f>
        <v>Durée du cycle de formation ?</v>
      </c>
      <c r="C7" s="72"/>
      <c r="D7" s="10" t="s">
        <v>46</v>
      </c>
      <c r="E7" s="10"/>
      <c r="F7" s="10"/>
      <c r="G7" s="10"/>
      <c r="H7" s="10"/>
      <c r="I7" s="10"/>
      <c r="J7" s="10"/>
      <c r="K7" s="10"/>
      <c r="L7" s="17"/>
      <c r="M7" s="17"/>
      <c r="N7" s="17"/>
      <c r="O7" s="17"/>
      <c r="P7" s="17"/>
      <c r="Q7" s="17"/>
      <c r="R7" s="17"/>
      <c r="S7" s="17"/>
      <c r="T7" s="17"/>
      <c r="U7" s="17"/>
      <c r="V7" s="17"/>
      <c r="W7" s="17"/>
      <c r="X7" s="17"/>
      <c r="Y7" s="17"/>
      <c r="Z7" s="17"/>
      <c r="AA7" s="17"/>
      <c r="AB7" s="17"/>
      <c r="AC7" s="17"/>
      <c r="AD7" s="17"/>
      <c r="AE7" s="17"/>
    </row>
    <row r="8" spans="2:31" ht="16.5" customHeight="1" x14ac:dyDescent="0.2">
      <c r="B8" s="21" t="str">
        <f>Übersetzungen!B26</f>
        <v>S'agit-il d'un nouveau cycle de formation ?</v>
      </c>
      <c r="C8" s="72"/>
      <c r="D8" s="10" t="s">
        <v>40</v>
      </c>
      <c r="E8" s="10"/>
      <c r="F8" s="10"/>
      <c r="G8" s="10"/>
      <c r="H8" s="10"/>
      <c r="I8" s="10"/>
      <c r="J8" s="10"/>
      <c r="K8" s="10"/>
      <c r="L8" s="18"/>
      <c r="M8" s="18"/>
      <c r="N8" s="18"/>
      <c r="O8" s="18"/>
      <c r="P8" s="18"/>
      <c r="Q8" s="18"/>
      <c r="R8" s="18"/>
      <c r="S8" s="18"/>
      <c r="T8" s="18"/>
      <c r="U8" s="18"/>
      <c r="V8" s="18"/>
      <c r="W8" s="18"/>
      <c r="X8" s="18"/>
      <c r="Y8" s="18"/>
      <c r="Z8" s="18"/>
      <c r="AA8" s="18"/>
      <c r="AB8" s="18"/>
      <c r="AC8" s="18"/>
      <c r="AD8" s="18"/>
      <c r="AE8" s="18"/>
    </row>
    <row r="9" spans="2:31" ht="16.5" customHeight="1" x14ac:dyDescent="0.2">
      <c r="B9" s="21" t="str">
        <f>Übersetzungen!B27</f>
        <v>Le cours est-il donné ?</v>
      </c>
      <c r="C9" s="72"/>
      <c r="D9" s="10" t="s">
        <v>11</v>
      </c>
      <c r="E9" s="10"/>
      <c r="F9" s="10"/>
      <c r="G9" s="10"/>
      <c r="H9" s="10"/>
      <c r="I9" s="10"/>
      <c r="J9" s="10"/>
      <c r="K9" s="10"/>
      <c r="L9" s="18"/>
      <c r="M9" s="18"/>
      <c r="N9" s="18"/>
      <c r="O9" s="18"/>
      <c r="P9" s="18"/>
      <c r="Q9" s="18"/>
      <c r="R9" s="18"/>
      <c r="S9" s="18"/>
      <c r="T9" s="18"/>
      <c r="U9" s="18"/>
      <c r="V9" s="18"/>
      <c r="W9" s="18"/>
      <c r="X9" s="18"/>
      <c r="Y9" s="18"/>
      <c r="Z9" s="18"/>
      <c r="AA9" s="18"/>
      <c r="AB9" s="18"/>
      <c r="AC9" s="18"/>
      <c r="AD9" s="18"/>
      <c r="AE9" s="18"/>
    </row>
    <row r="10" spans="2:31" ht="16.5" customHeight="1" x14ac:dyDescent="0.2">
      <c r="B10" s="21" t="str">
        <f>Übersetzungen!B28</f>
        <v>Le développement et le déroulement se font-ils en coopération ?</v>
      </c>
      <c r="C10" s="72"/>
      <c r="D10" s="10" t="s">
        <v>11</v>
      </c>
      <c r="E10" s="10"/>
      <c r="F10" s="10"/>
      <c r="G10" s="10"/>
      <c r="H10" s="10"/>
      <c r="I10" s="10"/>
      <c r="J10" s="10"/>
      <c r="K10" s="10"/>
      <c r="L10" s="18"/>
      <c r="M10" s="18"/>
      <c r="N10" s="18"/>
      <c r="O10" s="18"/>
      <c r="P10" s="18"/>
      <c r="Q10" s="18"/>
      <c r="R10" s="18"/>
      <c r="S10" s="18"/>
      <c r="T10" s="18"/>
      <c r="U10" s="18"/>
      <c r="V10" s="18"/>
      <c r="W10" s="18"/>
      <c r="X10" s="18"/>
      <c r="Y10" s="18"/>
      <c r="Z10" s="18"/>
      <c r="AA10" s="18"/>
      <c r="AB10" s="18"/>
      <c r="AC10" s="18"/>
      <c r="AD10" s="18"/>
      <c r="AE10" s="18"/>
    </row>
    <row r="11" spans="2:31" ht="16.5" customHeight="1" x14ac:dyDescent="0.2">
      <c r="B11" s="22" t="str">
        <f>Übersetzungen!B29</f>
        <v>Combien de travaux de master sont-ils supervisés ?</v>
      </c>
      <c r="C11" s="73"/>
      <c r="D11" s="10" t="s">
        <v>13</v>
      </c>
      <c r="E11" s="10"/>
      <c r="F11" s="10"/>
      <c r="G11" s="10"/>
      <c r="H11" s="10"/>
      <c r="I11" s="10"/>
      <c r="J11" s="10"/>
      <c r="K11" s="10"/>
      <c r="L11" s="19"/>
      <c r="M11" s="19"/>
      <c r="N11" s="19"/>
      <c r="O11" s="19"/>
      <c r="P11" s="19"/>
      <c r="Q11" s="19"/>
      <c r="R11" s="19"/>
      <c r="S11" s="19"/>
      <c r="T11" s="19"/>
      <c r="U11" s="19"/>
      <c r="V11" s="19"/>
      <c r="W11" s="19"/>
      <c r="X11" s="19"/>
      <c r="Y11" s="19"/>
      <c r="Z11" s="19"/>
      <c r="AA11" s="19"/>
      <c r="AB11" s="19"/>
      <c r="AC11" s="19"/>
      <c r="AD11" s="19"/>
      <c r="AE11" s="19"/>
    </row>
    <row r="12" spans="2:31" ht="3.95" customHeight="1" x14ac:dyDescent="0.2">
      <c r="B12" s="35"/>
      <c r="C12" s="35"/>
      <c r="E12" s="10"/>
      <c r="F12" s="10"/>
      <c r="G12" s="10"/>
      <c r="H12" s="10"/>
      <c r="I12" s="10"/>
      <c r="J12" s="10"/>
      <c r="K12" s="10"/>
    </row>
    <row r="13" spans="2:31" ht="16.5" customHeight="1" x14ac:dyDescent="0.2">
      <c r="B13" s="316" t="str">
        <f>Übersetzungen!B30</f>
        <v>Quand le cours a-t-il lieu ?</v>
      </c>
      <c r="C13" s="21" t="str">
        <f>Übersetzungen!B31</f>
        <v>Début</v>
      </c>
      <c r="D13" s="10" t="s">
        <v>17</v>
      </c>
      <c r="E13" s="10"/>
      <c r="F13" s="10"/>
      <c r="G13" s="10"/>
      <c r="H13" s="10"/>
      <c r="I13" s="10"/>
      <c r="J13" s="10"/>
      <c r="K13" s="10"/>
      <c r="L13" s="15"/>
      <c r="M13" s="15"/>
      <c r="N13" s="15"/>
      <c r="O13" s="15"/>
      <c r="P13" s="15"/>
      <c r="Q13" s="15"/>
      <c r="R13" s="15"/>
      <c r="S13" s="15"/>
      <c r="T13" s="15"/>
      <c r="U13" s="15"/>
      <c r="V13" s="15"/>
      <c r="W13" s="15"/>
      <c r="X13" s="15"/>
      <c r="Y13" s="15"/>
      <c r="Z13" s="15"/>
      <c r="AA13" s="15"/>
      <c r="AB13" s="15"/>
      <c r="AC13" s="15"/>
      <c r="AD13" s="15"/>
      <c r="AE13" s="15"/>
    </row>
    <row r="14" spans="2:31" ht="16.5" customHeight="1" x14ac:dyDescent="0.2">
      <c r="B14" s="317"/>
      <c r="C14" s="21" t="str">
        <f>Übersetzungen!B32</f>
        <v>Fin</v>
      </c>
      <c r="D14" s="10" t="s">
        <v>17</v>
      </c>
      <c r="E14" s="10"/>
      <c r="F14" s="10"/>
      <c r="G14" s="10"/>
      <c r="H14" s="10"/>
      <c r="I14" s="10"/>
      <c r="J14" s="10"/>
      <c r="K14" s="10"/>
      <c r="L14" s="16"/>
      <c r="M14" s="16"/>
      <c r="N14" s="16"/>
      <c r="O14" s="16"/>
      <c r="P14" s="16"/>
      <c r="Q14" s="16"/>
      <c r="R14" s="16"/>
      <c r="S14" s="16"/>
      <c r="T14" s="16"/>
      <c r="U14" s="16"/>
      <c r="V14" s="16"/>
      <c r="W14" s="16"/>
      <c r="X14" s="16"/>
      <c r="Y14" s="16"/>
      <c r="Z14" s="16"/>
      <c r="AA14" s="16"/>
      <c r="AB14" s="16"/>
      <c r="AC14" s="16"/>
      <c r="AD14" s="16"/>
      <c r="AE14" s="16"/>
    </row>
    <row r="15" spans="2:31" ht="16.5" hidden="1" customHeight="1" x14ac:dyDescent="0.2">
      <c r="B15" s="53"/>
      <c r="C15" s="21"/>
      <c r="E15" s="10"/>
      <c r="F15" s="10"/>
      <c r="G15" s="10"/>
      <c r="H15" s="10"/>
      <c r="I15" s="10"/>
      <c r="J15" s="10"/>
      <c r="K15" s="10"/>
      <c r="L15" s="54" t="str">
        <f t="shared" ref="L15" si="0">IF(AND(LEN(L14)&gt;0,YEAR(L14)&gt;1900),YEAR(L14),"")</f>
        <v/>
      </c>
      <c r="M15" s="54" t="str">
        <f t="shared" ref="M15:U15" si="1">IF(AND(LEN(M14)&gt;0,YEAR(M14)&gt;1900),YEAR(M14),"")</f>
        <v/>
      </c>
      <c r="N15" s="54" t="str">
        <f t="shared" si="1"/>
        <v/>
      </c>
      <c r="O15" s="54" t="str">
        <f t="shared" si="1"/>
        <v/>
      </c>
      <c r="P15" s="54" t="str">
        <f t="shared" si="1"/>
        <v/>
      </c>
      <c r="Q15" s="54" t="str">
        <f t="shared" si="1"/>
        <v/>
      </c>
      <c r="R15" s="54" t="str">
        <f t="shared" si="1"/>
        <v/>
      </c>
      <c r="S15" s="54" t="str">
        <f t="shared" si="1"/>
        <v/>
      </c>
      <c r="T15" s="54" t="str">
        <f t="shared" si="1"/>
        <v/>
      </c>
      <c r="U15" s="54" t="str">
        <f t="shared" si="1"/>
        <v/>
      </c>
      <c r="V15" s="54" t="str">
        <f t="shared" ref="V15:AE15" si="2">IF(AND(LEN(V14)&gt;0,YEAR(V14)&gt;1900),YEAR(V14),"")</f>
        <v/>
      </c>
      <c r="W15" s="54" t="str">
        <f t="shared" si="2"/>
        <v/>
      </c>
      <c r="X15" s="54" t="str">
        <f t="shared" si="2"/>
        <v/>
      </c>
      <c r="Y15" s="54" t="str">
        <f t="shared" si="2"/>
        <v/>
      </c>
      <c r="Z15" s="54" t="str">
        <f t="shared" si="2"/>
        <v/>
      </c>
      <c r="AA15" s="54" t="str">
        <f t="shared" si="2"/>
        <v/>
      </c>
      <c r="AB15" s="54" t="str">
        <f t="shared" si="2"/>
        <v/>
      </c>
      <c r="AC15" s="54" t="str">
        <f t="shared" si="2"/>
        <v/>
      </c>
      <c r="AD15" s="54" t="str">
        <f t="shared" si="2"/>
        <v/>
      </c>
      <c r="AE15" s="54" t="str">
        <f t="shared" si="2"/>
        <v/>
      </c>
    </row>
    <row r="16" spans="2:31" ht="16.5" customHeight="1" x14ac:dyDescent="0.2">
      <c r="B16" s="21" t="str">
        <f>Übersetzungen!B33</f>
        <v>Nombre de participant(e)s par cycle de formation</v>
      </c>
      <c r="C16" s="21"/>
      <c r="D16" s="10" t="s">
        <v>16</v>
      </c>
      <c r="E16" s="10"/>
      <c r="F16" s="10"/>
      <c r="G16" s="10"/>
      <c r="H16" s="10"/>
      <c r="I16" s="10"/>
      <c r="J16" s="10"/>
      <c r="K16" s="10"/>
      <c r="L16" s="39"/>
      <c r="M16" s="39"/>
      <c r="N16" s="39"/>
      <c r="O16" s="39"/>
      <c r="P16" s="39"/>
      <c r="Q16" s="39"/>
      <c r="R16" s="39"/>
      <c r="S16" s="39"/>
      <c r="T16" s="39"/>
      <c r="U16" s="39"/>
      <c r="V16" s="39"/>
      <c r="W16" s="39"/>
      <c r="X16" s="39"/>
      <c r="Y16" s="39"/>
      <c r="Z16" s="39"/>
      <c r="AA16" s="39"/>
      <c r="AB16" s="39"/>
      <c r="AC16" s="39"/>
      <c r="AD16" s="39"/>
      <c r="AE16" s="39"/>
    </row>
    <row r="17" spans="2:31" ht="16.5" customHeight="1" x14ac:dyDescent="0.2">
      <c r="B17" s="22" t="str">
        <f>Übersetzungen!B34</f>
        <v>Frais de participation par participant/e</v>
      </c>
      <c r="C17" s="73"/>
      <c r="D17" s="10" t="s">
        <v>14</v>
      </c>
      <c r="E17" s="10"/>
      <c r="F17" s="10"/>
      <c r="G17" s="10"/>
      <c r="H17" s="10"/>
      <c r="I17" s="10"/>
      <c r="J17" s="10"/>
      <c r="K17" s="10"/>
      <c r="L17" s="19"/>
      <c r="M17" s="19"/>
      <c r="N17" s="19"/>
      <c r="O17" s="19"/>
      <c r="P17" s="19"/>
      <c r="Q17" s="19"/>
      <c r="R17" s="19"/>
      <c r="S17" s="19"/>
      <c r="T17" s="19"/>
      <c r="U17" s="19"/>
      <c r="V17" s="19"/>
      <c r="W17" s="19"/>
      <c r="X17" s="19"/>
      <c r="Y17" s="19"/>
      <c r="Z17" s="19"/>
      <c r="AA17" s="19"/>
      <c r="AB17" s="19"/>
      <c r="AC17" s="19"/>
      <c r="AD17" s="19"/>
      <c r="AE17" s="19"/>
    </row>
    <row r="18" spans="2:31" ht="3.95" customHeight="1" x14ac:dyDescent="0.2">
      <c r="L18" s="9" t="s">
        <v>87</v>
      </c>
    </row>
    <row r="19" spans="2:31" s="44" customFormat="1" x14ac:dyDescent="0.2">
      <c r="B19" s="11" t="str">
        <f>Übersetzungen!B35</f>
        <v>Aperçu des coûts par cycle de formation (HE: Seulement coûts sur la base CC1)</v>
      </c>
      <c r="C19" s="11"/>
      <c r="D19" s="45"/>
      <c r="E19" s="42" t="s">
        <v>6</v>
      </c>
      <c r="F19" s="46">
        <f>MIN(L15:AE15)</f>
        <v>0</v>
      </c>
      <c r="G19" s="46">
        <f>F19+1</f>
        <v>1</v>
      </c>
      <c r="H19" s="46">
        <f>G19+1</f>
        <v>2</v>
      </c>
      <c r="I19" s="46">
        <f t="shared" ref="I19:K19" si="3">H19+1</f>
        <v>3</v>
      </c>
      <c r="J19" s="46">
        <f t="shared" si="3"/>
        <v>4</v>
      </c>
      <c r="K19" s="46">
        <f t="shared" si="3"/>
        <v>5</v>
      </c>
      <c r="L19" s="47"/>
      <c r="M19" s="47"/>
      <c r="N19" s="47"/>
      <c r="O19" s="47"/>
      <c r="P19" s="47"/>
      <c r="Q19" s="47"/>
      <c r="R19" s="47"/>
      <c r="S19" s="47"/>
      <c r="T19" s="47"/>
      <c r="U19" s="47"/>
      <c r="V19" s="47"/>
      <c r="W19" s="47"/>
      <c r="X19" s="47"/>
      <c r="Y19" s="47"/>
      <c r="Z19" s="47"/>
      <c r="AA19" s="47"/>
      <c r="AB19" s="47"/>
      <c r="AC19" s="47"/>
      <c r="AD19" s="47"/>
      <c r="AE19" s="47"/>
    </row>
    <row r="20" spans="2:31" ht="15" customHeight="1" x14ac:dyDescent="0.2">
      <c r="B20" s="232" t="str">
        <f>Übersetzungen!B36</f>
        <v>Nouveau développement</v>
      </c>
      <c r="C20" s="233"/>
      <c r="D20" s="26" t="s">
        <v>53</v>
      </c>
      <c r="E20" s="61">
        <f>SUM(F20:K20)</f>
        <v>0</v>
      </c>
      <c r="F20" s="61">
        <f>SUMIFS($L20:$AE20,$L$15:$AE$15,$F$19,$L$8:$AE$8,Metadaten!$F$2)</f>
        <v>0</v>
      </c>
      <c r="G20" s="61">
        <f>SUMIFS($L20:$AE20,$L$15:$AE$15,$G$19,$L$8:$AE$8,Metadaten!$F$2)</f>
        <v>0</v>
      </c>
      <c r="H20" s="61">
        <f>SUMIFS($L20:$AE20,$L$15:$AE$15,$H$19,$L$8:$AE$8,Metadaten!$F$2)</f>
        <v>0</v>
      </c>
      <c r="I20" s="61">
        <f>SUMIFS($L20:$AE20,$L$15:$AE$15,$I$19,$L$8:$AE$8,Metadaten!$F$2)</f>
        <v>0</v>
      </c>
      <c r="J20" s="61">
        <f>SUMIFS($L20:$AE20,$L$15:$AE$15,$J$19,$L$8:$AE$8,Metadaten!$F$2)</f>
        <v>0</v>
      </c>
      <c r="K20" s="61">
        <f>SUMIFS($L20:$AE20,$L$15:$AE$15,$K$19,$L$8:$AE$8,Metadaten!$F$2)</f>
        <v>0</v>
      </c>
      <c r="L20" s="66"/>
      <c r="M20" s="66"/>
      <c r="N20" s="66"/>
      <c r="O20" s="66"/>
      <c r="P20" s="66"/>
      <c r="Q20" s="66"/>
      <c r="R20" s="66"/>
      <c r="S20" s="66"/>
      <c r="T20" s="66"/>
      <c r="U20" s="66"/>
      <c r="V20" s="66"/>
      <c r="W20" s="66"/>
      <c r="X20" s="66"/>
      <c r="Y20" s="66"/>
      <c r="Z20" s="66"/>
      <c r="AA20" s="66"/>
      <c r="AB20" s="66"/>
      <c r="AC20" s="66"/>
      <c r="AD20" s="66"/>
      <c r="AE20" s="66"/>
    </row>
    <row r="21" spans="2:31" ht="12.95" hidden="1" customHeight="1" x14ac:dyDescent="0.2">
      <c r="B21" s="234" t="s">
        <v>7</v>
      </c>
      <c r="C21" s="233" t="s">
        <v>9</v>
      </c>
      <c r="D21" s="27" t="s">
        <v>14</v>
      </c>
      <c r="E21" s="61">
        <f t="shared" ref="E21:E38" si="4">SUM(F21:H21)</f>
        <v>0</v>
      </c>
      <c r="F21" s="61">
        <f>SUMIFS($L21:$AE21,$L$15:$AE$15,$F$19,$L$8:$AE$8,Metadaten!$F$2)</f>
        <v>0</v>
      </c>
      <c r="G21" s="61">
        <f>SUMIFS($L21:$AE21,$L$15:$AE$15,$G$19,$L$8:$AE$8,Metadaten!$F$2)</f>
        <v>0</v>
      </c>
      <c r="H21" s="61">
        <f>SUMIFS($L21:$AE21,$L$15:$AE$15,$H$19,$L$8:$AE$8,Metadaten!$F$2)</f>
        <v>0</v>
      </c>
      <c r="I21" s="61">
        <f>SUMIFS($L21:$AE21,$L$15:$AE$15,$F$19,$L$8:$AE$8,Metadaten!$F$2)</f>
        <v>0</v>
      </c>
      <c r="J21" s="61">
        <f>SUMIFS($L21:$AE21,$L$15:$AE$15,$G$19,$L$8:$AE$8,Metadaten!$F$2)</f>
        <v>0</v>
      </c>
      <c r="K21" s="61">
        <f>SUMIFS($L21:$AE21,$L$15:$AE$15,$H$19,$L$8:$AE$8,Metadaten!$F$2)</f>
        <v>0</v>
      </c>
      <c r="L21" s="66"/>
      <c r="M21" s="66"/>
      <c r="N21" s="66"/>
      <c r="O21" s="66"/>
      <c r="P21" s="66"/>
      <c r="Q21" s="66"/>
      <c r="R21" s="66"/>
      <c r="S21" s="66"/>
      <c r="T21" s="66"/>
      <c r="U21" s="66"/>
      <c r="V21" s="66"/>
      <c r="W21" s="66"/>
      <c r="X21" s="66"/>
      <c r="Y21" s="66"/>
      <c r="Z21" s="66"/>
      <c r="AA21" s="66"/>
      <c r="AB21" s="66"/>
      <c r="AC21" s="66"/>
      <c r="AD21" s="66"/>
      <c r="AE21" s="66"/>
    </row>
    <row r="22" spans="2:31" ht="12.95" hidden="1" customHeight="1" x14ac:dyDescent="0.2">
      <c r="B22" s="234" t="s">
        <v>7</v>
      </c>
      <c r="C22" s="233" t="s">
        <v>9</v>
      </c>
      <c r="D22" s="27" t="s">
        <v>14</v>
      </c>
      <c r="E22" s="61">
        <f t="shared" si="4"/>
        <v>0</v>
      </c>
      <c r="F22" s="61">
        <f>SUMIFS($L22:$AE22,$L$15:$AE$15,$F$19,$L$8:$AE$8,Metadaten!$F$2)</f>
        <v>0</v>
      </c>
      <c r="G22" s="61">
        <f>SUMIFS($L22:$AE22,$L$15:$AE$15,$G$19,$L$8:$AE$8,Metadaten!$F$2)</f>
        <v>0</v>
      </c>
      <c r="H22" s="61">
        <f>SUMIFS($L22:$AE22,$L$15:$AE$15,$H$19,$L$8:$AE$8,Metadaten!$F$2)</f>
        <v>0</v>
      </c>
      <c r="I22" s="61">
        <f>SUMIFS($L22:$AE22,$L$15:$AE$15,$F$19,$L$8:$AE$8,Metadaten!$F$2)</f>
        <v>0</v>
      </c>
      <c r="J22" s="61">
        <f>SUMIFS($L22:$AE22,$L$15:$AE$15,$G$19,$L$8:$AE$8,Metadaten!$F$2)</f>
        <v>0</v>
      </c>
      <c r="K22" s="61">
        <f>SUMIFS($L22:$AE22,$L$15:$AE$15,$H$19,$L$8:$AE$8,Metadaten!$F$2)</f>
        <v>0</v>
      </c>
      <c r="L22" s="66"/>
      <c r="M22" s="66"/>
      <c r="N22" s="66"/>
      <c r="O22" s="66"/>
      <c r="P22" s="66"/>
      <c r="Q22" s="66"/>
      <c r="R22" s="66"/>
      <c r="S22" s="66"/>
      <c r="T22" s="66"/>
      <c r="U22" s="66"/>
      <c r="V22" s="66"/>
      <c r="W22" s="66"/>
      <c r="X22" s="66"/>
      <c r="Y22" s="66"/>
      <c r="Z22" s="66"/>
      <c r="AA22" s="66"/>
      <c r="AB22" s="66"/>
      <c r="AC22" s="66"/>
      <c r="AD22" s="66"/>
      <c r="AE22" s="66"/>
    </row>
    <row r="23" spans="2:31" ht="12.95" hidden="1" customHeight="1" x14ac:dyDescent="0.2">
      <c r="B23" s="234" t="s">
        <v>66</v>
      </c>
      <c r="C23" s="233" t="s">
        <v>9</v>
      </c>
      <c r="D23" s="27" t="s">
        <v>14</v>
      </c>
      <c r="E23" s="61">
        <f t="shared" si="4"/>
        <v>0</v>
      </c>
      <c r="F23" s="61">
        <f>SUMIFS($L23:$AE23,$L$15:$AE$15,$F$19,$L$8:$AE$8,Metadaten!$F$2)</f>
        <v>0</v>
      </c>
      <c r="G23" s="61">
        <f>SUMIFS($L23:$AE23,$L$15:$AE$15,$G$19,$L$8:$AE$8,Metadaten!$F$2)</f>
        <v>0</v>
      </c>
      <c r="H23" s="61">
        <f>SUMIFS($L23:$AE23,$L$15:$AE$15,$H$19,$L$8:$AE$8,Metadaten!$F$2)</f>
        <v>0</v>
      </c>
      <c r="I23" s="61">
        <f>SUMIFS($L23:$AE23,$L$15:$AE$15,$F$19,$L$8:$AE$8,Metadaten!$F$2)</f>
        <v>0</v>
      </c>
      <c r="J23" s="61">
        <f>SUMIFS($L23:$AE23,$L$15:$AE$15,$G$19,$L$8:$AE$8,Metadaten!$F$2)</f>
        <v>0</v>
      </c>
      <c r="K23" s="61">
        <f>SUMIFS($L23:$AE23,$L$15:$AE$15,$H$19,$L$8:$AE$8,Metadaten!$F$2)</f>
        <v>0</v>
      </c>
      <c r="L23" s="66"/>
      <c r="M23" s="66"/>
      <c r="N23" s="66"/>
      <c r="O23" s="66"/>
      <c r="P23" s="66"/>
      <c r="Q23" s="66"/>
      <c r="R23" s="66"/>
      <c r="S23" s="66"/>
      <c r="T23" s="66"/>
      <c r="U23" s="66"/>
      <c r="V23" s="66"/>
      <c r="W23" s="66"/>
      <c r="X23" s="66"/>
      <c r="Y23" s="66"/>
      <c r="Z23" s="66"/>
      <c r="AA23" s="66"/>
      <c r="AB23" s="66"/>
      <c r="AC23" s="66"/>
      <c r="AD23" s="66"/>
      <c r="AE23" s="66"/>
    </row>
    <row r="24" spans="2:31" ht="15" hidden="1" customHeight="1" x14ac:dyDescent="0.2">
      <c r="B24" s="232" t="str">
        <f>Übersetzungen!B37</f>
        <v>Adaptation</v>
      </c>
      <c r="C24" s="233"/>
      <c r="D24" s="27" t="s">
        <v>14</v>
      </c>
      <c r="E24" s="61">
        <f>SUM(F24:K24)</f>
        <v>0</v>
      </c>
      <c r="F24" s="61">
        <f>SUMIFS($L24:$AE24,$L$15:$AE$15,$F$19,$L$8:$AE$8,Metadaten!$F$3)</f>
        <v>0</v>
      </c>
      <c r="G24" s="61">
        <f>SUMIFS($L24:$AE24,$L$15:$AE$15,$G$19,$L$8:$AE$8,Metadaten!$F$3)</f>
        <v>0</v>
      </c>
      <c r="H24" s="61">
        <f>SUMIFS($L24:$AE24,$L$15:$AE$15,$H$19,$L$8:$AE$8,Metadaten!$F$3)</f>
        <v>0</v>
      </c>
      <c r="I24" s="61">
        <f>SUMIFS($L24:$AE24,$L$15:$AE$15,$I$19,$L$8:$AE$8,Metadaten!$F$3)</f>
        <v>0</v>
      </c>
      <c r="J24" s="61">
        <f>SUMIFS($L24:$AE24,$L$15:$AE$15,$J$19,$L$8:$AE$8,Metadaten!$F$3)</f>
        <v>0</v>
      </c>
      <c r="K24" s="61">
        <f>SUMIFS($L24:$AE24,$L$15:$AE$15,$K$19,$L$8:$AE$8,Metadaten!$F$3)</f>
        <v>0</v>
      </c>
      <c r="L24" s="66"/>
      <c r="M24" s="66"/>
      <c r="N24" s="66"/>
      <c r="O24" s="66"/>
      <c r="P24" s="66"/>
      <c r="Q24" s="66"/>
      <c r="R24" s="66"/>
      <c r="S24" s="66"/>
      <c r="T24" s="66"/>
      <c r="U24" s="66"/>
      <c r="V24" s="66"/>
      <c r="W24" s="66"/>
      <c r="X24" s="66"/>
      <c r="Y24" s="66"/>
      <c r="Z24" s="66"/>
      <c r="AA24" s="66"/>
      <c r="AB24" s="66"/>
      <c r="AC24" s="66"/>
      <c r="AD24" s="66"/>
      <c r="AE24" s="66"/>
    </row>
    <row r="25" spans="2:31" ht="12.95" hidden="1" customHeight="1" x14ac:dyDescent="0.2">
      <c r="B25" s="235" t="s">
        <v>7</v>
      </c>
      <c r="C25" s="233" t="s">
        <v>65</v>
      </c>
      <c r="D25" s="27" t="s">
        <v>14</v>
      </c>
      <c r="E25" s="61">
        <f t="shared" si="4"/>
        <v>0</v>
      </c>
      <c r="F25" s="61">
        <f>SUMIFS($L25:$AE25,$L$15:$AE$15,$F$19,$L$8:$AE$8,Metadaten!$F$3)</f>
        <v>0</v>
      </c>
      <c r="G25" s="61">
        <f>SUMIFS($L25:$AE25,$L$15:$AE$15,$G$19,$L$8:$AE$8,Metadaten!$F$3)</f>
        <v>0</v>
      </c>
      <c r="H25" s="61">
        <f>SUMIFS($L25:$AE25,$L$15:$AE$15,$H$19,$L$8:$AE$8,Metadaten!$F$3)</f>
        <v>0</v>
      </c>
      <c r="I25" s="61">
        <f>SUMIFS($L25:$AE25,$L$15:$AE$15,$F$19,$L$8:$AE$8,Metadaten!$F$3)</f>
        <v>0</v>
      </c>
      <c r="J25" s="61">
        <f>SUMIFS($L25:$AE25,$L$15:$AE$15,$G$19,$L$8:$AE$8,Metadaten!$F$3)</f>
        <v>0</v>
      </c>
      <c r="K25" s="61">
        <f>SUMIFS($L25:$AE25,$L$15:$AE$15,$H$19,$L$8:$AE$8,Metadaten!$F$3)</f>
        <v>0</v>
      </c>
      <c r="L25" s="66"/>
      <c r="M25" s="66"/>
      <c r="N25" s="66"/>
      <c r="O25" s="66"/>
      <c r="P25" s="66"/>
      <c r="Q25" s="66"/>
      <c r="R25" s="66"/>
      <c r="S25" s="66"/>
      <c r="T25" s="66"/>
      <c r="U25" s="66"/>
      <c r="V25" s="66"/>
      <c r="W25" s="66"/>
      <c r="X25" s="66"/>
      <c r="Y25" s="66"/>
      <c r="Z25" s="66"/>
      <c r="AA25" s="66"/>
      <c r="AB25" s="66"/>
      <c r="AC25" s="66"/>
      <c r="AD25" s="66"/>
      <c r="AE25" s="66"/>
    </row>
    <row r="26" spans="2:31" ht="12.95" hidden="1" customHeight="1" x14ac:dyDescent="0.2">
      <c r="B26" s="235" t="s">
        <v>7</v>
      </c>
      <c r="C26" s="233" t="s">
        <v>65</v>
      </c>
      <c r="D26" s="27" t="s">
        <v>14</v>
      </c>
      <c r="E26" s="61">
        <f t="shared" si="4"/>
        <v>0</v>
      </c>
      <c r="F26" s="61">
        <f>SUMIFS($L26:$AE26,$L$15:$AE$15,$F$19,$L$8:$AE$8,Metadaten!$F$3)</f>
        <v>0</v>
      </c>
      <c r="G26" s="61">
        <f>SUMIFS($L26:$AE26,$L$15:$AE$15,$G$19,$L$8:$AE$8,Metadaten!$F$3)</f>
        <v>0</v>
      </c>
      <c r="H26" s="61">
        <f>SUMIFS($L26:$AE26,$L$15:$AE$15,$H$19,$L$8:$AE$8,Metadaten!$F$3)</f>
        <v>0</v>
      </c>
      <c r="I26" s="61">
        <f>SUMIFS($L26:$AE26,$L$15:$AE$15,$F$19,$L$8:$AE$8,Metadaten!$F$3)</f>
        <v>0</v>
      </c>
      <c r="J26" s="61">
        <f>SUMIFS($L26:$AE26,$L$15:$AE$15,$G$19,$L$8:$AE$8,Metadaten!$F$3)</f>
        <v>0</v>
      </c>
      <c r="K26" s="61">
        <f>SUMIFS($L26:$AE26,$L$15:$AE$15,$H$19,$L$8:$AE$8,Metadaten!$F$3)</f>
        <v>0</v>
      </c>
      <c r="L26" s="66"/>
      <c r="M26" s="66"/>
      <c r="N26" s="66"/>
      <c r="O26" s="66"/>
      <c r="P26" s="66"/>
      <c r="Q26" s="66"/>
      <c r="R26" s="66"/>
      <c r="S26" s="66"/>
      <c r="T26" s="66"/>
      <c r="U26" s="66"/>
      <c r="V26" s="66"/>
      <c r="W26" s="66"/>
      <c r="X26" s="66"/>
      <c r="Y26" s="66"/>
      <c r="Z26" s="66"/>
      <c r="AA26" s="66"/>
      <c r="AB26" s="66"/>
      <c r="AC26" s="66"/>
      <c r="AD26" s="66"/>
      <c r="AE26" s="66"/>
    </row>
    <row r="27" spans="2:31" ht="12.95" hidden="1" customHeight="1" x14ac:dyDescent="0.2">
      <c r="B27" s="235" t="s">
        <v>7</v>
      </c>
      <c r="C27" s="233" t="s">
        <v>65</v>
      </c>
      <c r="D27" s="27" t="s">
        <v>14</v>
      </c>
      <c r="E27" s="61">
        <f t="shared" si="4"/>
        <v>0</v>
      </c>
      <c r="F27" s="61">
        <f>SUMIFS($L27:$AE27,$L$15:$AE$15,$F$19,$L$8:$AE$8,Metadaten!$F$3)</f>
        <v>0</v>
      </c>
      <c r="G27" s="61">
        <f>SUMIFS($L27:$AE27,$L$15:$AE$15,$G$19,$L$8:$AE$8,Metadaten!$F$3)</f>
        <v>0</v>
      </c>
      <c r="H27" s="61">
        <f>SUMIFS($L27:$AE27,$L$15:$AE$15,$H$19,$L$8:$AE$8,Metadaten!$F$3)</f>
        <v>0</v>
      </c>
      <c r="I27" s="61">
        <f>SUMIFS($L27:$AE27,$L$15:$AE$15,$F$19,$L$8:$AE$8,Metadaten!$F$3)</f>
        <v>0</v>
      </c>
      <c r="J27" s="61">
        <f>SUMIFS($L27:$AE27,$L$15:$AE$15,$G$19,$L$8:$AE$8,Metadaten!$F$3)</f>
        <v>0</v>
      </c>
      <c r="K27" s="61">
        <f>SUMIFS($L27:$AE27,$L$15:$AE$15,$H$19,$L$8:$AE$8,Metadaten!$F$3)</f>
        <v>0</v>
      </c>
      <c r="L27" s="66"/>
      <c r="M27" s="66"/>
      <c r="N27" s="66"/>
      <c r="O27" s="66"/>
      <c r="P27" s="66"/>
      <c r="Q27" s="66"/>
      <c r="R27" s="66"/>
      <c r="S27" s="66"/>
      <c r="T27" s="66"/>
      <c r="U27" s="66"/>
      <c r="V27" s="66"/>
      <c r="W27" s="66"/>
      <c r="X27" s="66"/>
      <c r="Y27" s="66"/>
      <c r="Z27" s="66"/>
      <c r="AA27" s="66"/>
      <c r="AB27" s="66"/>
      <c r="AC27" s="66"/>
      <c r="AD27" s="66"/>
      <c r="AE27" s="66"/>
    </row>
    <row r="28" spans="2:31" ht="15" customHeight="1" x14ac:dyDescent="0.2">
      <c r="B28" s="236" t="str">
        <f>Übersetzungen!B38</f>
        <v>Organisation et déroulement du cycle de formation</v>
      </c>
      <c r="C28" s="233"/>
      <c r="D28" s="26" t="s">
        <v>14</v>
      </c>
      <c r="E28" s="61">
        <f>SUM(F28:K28)</f>
        <v>0</v>
      </c>
      <c r="F28" s="61">
        <f t="shared" ref="F28:F32" si="5">SUMIFS($L28:$AE28,$L$15:$AE$15,$F$19)</f>
        <v>0</v>
      </c>
      <c r="G28" s="61">
        <f t="shared" ref="G28:J32" si="6">SUMIFS($L28:$AE28,$L$15:$AE$15,$G$19)</f>
        <v>0</v>
      </c>
      <c r="H28" s="61">
        <f t="shared" ref="H28:K32" si="7">SUMIFS($L28:$AE28,$L$15:$AE$15,$H$19)</f>
        <v>0</v>
      </c>
      <c r="I28" s="61">
        <f>SUMIFS($L28:$AE28,$L$15:$AE$15,$I$19)</f>
        <v>0</v>
      </c>
      <c r="J28" s="61">
        <f>SUMIFS($L28:$AE28,$L$15:$AE$15,$J$19)</f>
        <v>0</v>
      </c>
      <c r="K28" s="61">
        <f>SUMIFS($L28:$AE28,$L$15:$AE$15,$K$19)</f>
        <v>0</v>
      </c>
      <c r="L28" s="66"/>
      <c r="M28" s="66"/>
      <c r="N28" s="66"/>
      <c r="O28" s="66"/>
      <c r="P28" s="66"/>
      <c r="Q28" s="66"/>
      <c r="R28" s="66"/>
      <c r="S28" s="66"/>
      <c r="T28" s="66"/>
      <c r="U28" s="66"/>
      <c r="V28" s="66"/>
      <c r="W28" s="66"/>
      <c r="X28" s="66"/>
      <c r="Y28" s="66"/>
      <c r="Z28" s="66"/>
      <c r="AA28" s="66"/>
      <c r="AB28" s="66"/>
      <c r="AC28" s="66"/>
      <c r="AD28" s="66"/>
      <c r="AE28" s="66"/>
    </row>
    <row r="29" spans="2:31" ht="12.6" hidden="1" customHeight="1" x14ac:dyDescent="0.2">
      <c r="B29" s="236" t="s">
        <v>35</v>
      </c>
      <c r="C29" s="233" t="s">
        <v>2</v>
      </c>
      <c r="D29" s="27" t="s">
        <v>14</v>
      </c>
      <c r="E29" s="61">
        <f t="shared" si="4"/>
        <v>0</v>
      </c>
      <c r="F29" s="61">
        <f t="shared" si="5"/>
        <v>0</v>
      </c>
      <c r="G29" s="61">
        <f t="shared" si="6"/>
        <v>0</v>
      </c>
      <c r="H29" s="61">
        <f t="shared" si="7"/>
        <v>0</v>
      </c>
      <c r="I29" s="61">
        <f t="shared" ref="I29:I38" si="8">SUMIFS($L29:$AE29,$L$15:$AE$15,$F$19)</f>
        <v>0</v>
      </c>
      <c r="J29" s="61">
        <f t="shared" si="6"/>
        <v>0</v>
      </c>
      <c r="K29" s="61">
        <f t="shared" si="7"/>
        <v>0</v>
      </c>
      <c r="L29" s="66"/>
      <c r="M29" s="66"/>
      <c r="N29" s="66"/>
      <c r="O29" s="66"/>
      <c r="P29" s="66"/>
      <c r="Q29" s="66"/>
      <c r="R29" s="66"/>
      <c r="S29" s="66"/>
      <c r="T29" s="66"/>
      <c r="U29" s="66"/>
      <c r="V29" s="66"/>
      <c r="W29" s="66"/>
      <c r="X29" s="66"/>
      <c r="Y29" s="66"/>
      <c r="Z29" s="66"/>
      <c r="AA29" s="66"/>
      <c r="AB29" s="66"/>
      <c r="AC29" s="66"/>
      <c r="AD29" s="66"/>
      <c r="AE29" s="66"/>
    </row>
    <row r="30" spans="2:31" ht="12.6" hidden="1" customHeight="1" x14ac:dyDescent="0.2">
      <c r="B30" s="236" t="s">
        <v>28</v>
      </c>
      <c r="C30" s="233" t="s">
        <v>2</v>
      </c>
      <c r="D30" s="27" t="s">
        <v>14</v>
      </c>
      <c r="E30" s="61">
        <f t="shared" si="4"/>
        <v>0</v>
      </c>
      <c r="F30" s="61">
        <f t="shared" si="5"/>
        <v>0</v>
      </c>
      <c r="G30" s="61">
        <f t="shared" si="6"/>
        <v>0</v>
      </c>
      <c r="H30" s="61">
        <f t="shared" si="7"/>
        <v>0</v>
      </c>
      <c r="I30" s="61">
        <f t="shared" si="8"/>
        <v>0</v>
      </c>
      <c r="J30" s="61">
        <f t="shared" si="6"/>
        <v>0</v>
      </c>
      <c r="K30" s="61">
        <f t="shared" si="7"/>
        <v>0</v>
      </c>
      <c r="L30" s="66"/>
      <c r="M30" s="66"/>
      <c r="N30" s="66"/>
      <c r="O30" s="66"/>
      <c r="P30" s="66"/>
      <c r="Q30" s="66"/>
      <c r="R30" s="66"/>
      <c r="S30" s="66"/>
      <c r="T30" s="66"/>
      <c r="U30" s="66"/>
      <c r="V30" s="66"/>
      <c r="W30" s="66"/>
      <c r="X30" s="66"/>
      <c r="Y30" s="66"/>
      <c r="Z30" s="66"/>
      <c r="AA30" s="66"/>
      <c r="AB30" s="66"/>
      <c r="AC30" s="66"/>
      <c r="AD30" s="66"/>
      <c r="AE30" s="66"/>
    </row>
    <row r="31" spans="2:31" ht="12.6" hidden="1" customHeight="1" x14ac:dyDescent="0.2">
      <c r="B31" s="236" t="s">
        <v>29</v>
      </c>
      <c r="C31" s="233" t="s">
        <v>2</v>
      </c>
      <c r="D31" s="27" t="s">
        <v>14</v>
      </c>
      <c r="E31" s="61">
        <f t="shared" si="4"/>
        <v>0</v>
      </c>
      <c r="F31" s="61">
        <f t="shared" si="5"/>
        <v>0</v>
      </c>
      <c r="G31" s="61">
        <f t="shared" si="6"/>
        <v>0</v>
      </c>
      <c r="H31" s="61">
        <f t="shared" si="7"/>
        <v>0</v>
      </c>
      <c r="I31" s="61">
        <f t="shared" si="8"/>
        <v>0</v>
      </c>
      <c r="J31" s="61">
        <f t="shared" si="6"/>
        <v>0</v>
      </c>
      <c r="K31" s="61">
        <f t="shared" si="7"/>
        <v>0</v>
      </c>
      <c r="L31" s="66"/>
      <c r="M31" s="66"/>
      <c r="N31" s="66"/>
      <c r="O31" s="66"/>
      <c r="P31" s="66"/>
      <c r="Q31" s="66"/>
      <c r="R31" s="66"/>
      <c r="S31" s="66"/>
      <c r="T31" s="66"/>
      <c r="U31" s="66"/>
      <c r="V31" s="66"/>
      <c r="W31" s="66"/>
      <c r="X31" s="66"/>
      <c r="Y31" s="66"/>
      <c r="Z31" s="66"/>
      <c r="AA31" s="66"/>
      <c r="AB31" s="66"/>
      <c r="AC31" s="66"/>
      <c r="AD31" s="66"/>
      <c r="AE31" s="66"/>
    </row>
    <row r="32" spans="2:31" ht="12.6" hidden="1" customHeight="1" x14ac:dyDescent="0.2">
      <c r="B32" s="236" t="s">
        <v>67</v>
      </c>
      <c r="C32" s="233" t="s">
        <v>2</v>
      </c>
      <c r="D32" s="27" t="s">
        <v>14</v>
      </c>
      <c r="E32" s="61">
        <f t="shared" si="4"/>
        <v>0</v>
      </c>
      <c r="F32" s="61">
        <f t="shared" si="5"/>
        <v>0</v>
      </c>
      <c r="G32" s="61">
        <f t="shared" si="6"/>
        <v>0</v>
      </c>
      <c r="H32" s="61">
        <f t="shared" si="7"/>
        <v>0</v>
      </c>
      <c r="I32" s="61">
        <f t="shared" si="8"/>
        <v>0</v>
      </c>
      <c r="J32" s="61">
        <f t="shared" si="6"/>
        <v>0</v>
      </c>
      <c r="K32" s="61">
        <f t="shared" si="7"/>
        <v>0</v>
      </c>
      <c r="L32" s="66"/>
      <c r="M32" s="66"/>
      <c r="N32" s="66"/>
      <c r="O32" s="66"/>
      <c r="P32" s="66"/>
      <c r="Q32" s="66"/>
      <c r="R32" s="66"/>
      <c r="S32" s="66"/>
      <c r="T32" s="66"/>
      <c r="U32" s="66"/>
      <c r="V32" s="66"/>
      <c r="W32" s="66"/>
      <c r="X32" s="66"/>
      <c r="Y32" s="66"/>
      <c r="Z32" s="66"/>
      <c r="AA32" s="66"/>
      <c r="AB32" s="66"/>
      <c r="AC32" s="66"/>
      <c r="AD32" s="66"/>
      <c r="AE32" s="66"/>
    </row>
    <row r="33" spans="2:32" ht="12.6" hidden="1" customHeight="1" x14ac:dyDescent="0.2">
      <c r="B33" s="236" t="s">
        <v>30</v>
      </c>
      <c r="C33" s="233" t="s">
        <v>2</v>
      </c>
      <c r="D33" s="27" t="s">
        <v>14</v>
      </c>
      <c r="E33" s="61">
        <f t="shared" si="4"/>
        <v>0</v>
      </c>
      <c r="F33" s="61">
        <f t="shared" ref="F33:F38" si="9">SUMIFS($L33:$AE33,$L$15:$AE$15,$F$19)</f>
        <v>0</v>
      </c>
      <c r="G33" s="61">
        <f t="shared" ref="G33:J39" si="10">SUMIFS($L33:$AE33,$L$15:$AE$15,$G$19)</f>
        <v>0</v>
      </c>
      <c r="H33" s="61">
        <f t="shared" ref="H33:K39" si="11">SUMIFS($L33:$AE33,$L$15:$AE$15,$H$19)</f>
        <v>0</v>
      </c>
      <c r="I33" s="61">
        <f t="shared" si="8"/>
        <v>0</v>
      </c>
      <c r="J33" s="61">
        <f t="shared" si="10"/>
        <v>0</v>
      </c>
      <c r="K33" s="61">
        <f t="shared" si="11"/>
        <v>0</v>
      </c>
      <c r="L33" s="66"/>
      <c r="M33" s="66"/>
      <c r="N33" s="66"/>
      <c r="O33" s="66"/>
      <c r="P33" s="66"/>
      <c r="Q33" s="66"/>
      <c r="R33" s="66"/>
      <c r="S33" s="66"/>
      <c r="T33" s="66"/>
      <c r="U33" s="66"/>
      <c r="V33" s="66"/>
      <c r="W33" s="66"/>
      <c r="X33" s="66"/>
      <c r="Y33" s="66"/>
      <c r="Z33" s="66"/>
      <c r="AA33" s="66"/>
      <c r="AB33" s="66"/>
      <c r="AC33" s="66"/>
      <c r="AD33" s="66"/>
      <c r="AE33" s="66"/>
    </row>
    <row r="34" spans="2:32" ht="12.6" hidden="1" customHeight="1" x14ac:dyDescent="0.2">
      <c r="B34" s="236" t="s">
        <v>31</v>
      </c>
      <c r="C34" s="233" t="s">
        <v>2</v>
      </c>
      <c r="D34" s="27" t="s">
        <v>14</v>
      </c>
      <c r="E34" s="61">
        <f t="shared" si="4"/>
        <v>0</v>
      </c>
      <c r="F34" s="61">
        <f t="shared" si="9"/>
        <v>0</v>
      </c>
      <c r="G34" s="61">
        <f t="shared" si="10"/>
        <v>0</v>
      </c>
      <c r="H34" s="61">
        <f t="shared" si="11"/>
        <v>0</v>
      </c>
      <c r="I34" s="61">
        <f t="shared" si="8"/>
        <v>0</v>
      </c>
      <c r="J34" s="61">
        <f t="shared" si="10"/>
        <v>0</v>
      </c>
      <c r="K34" s="61">
        <f t="shared" si="11"/>
        <v>0</v>
      </c>
      <c r="L34" s="66"/>
      <c r="M34" s="66"/>
      <c r="N34" s="66"/>
      <c r="O34" s="66"/>
      <c r="P34" s="66"/>
      <c r="Q34" s="66"/>
      <c r="R34" s="66"/>
      <c r="S34" s="66"/>
      <c r="T34" s="66"/>
      <c r="U34" s="66"/>
      <c r="V34" s="66"/>
      <c r="W34" s="66"/>
      <c r="X34" s="66"/>
      <c r="Y34" s="66"/>
      <c r="Z34" s="66"/>
      <c r="AA34" s="66"/>
      <c r="AB34" s="66"/>
      <c r="AC34" s="66"/>
      <c r="AD34" s="66"/>
      <c r="AE34" s="66"/>
    </row>
    <row r="35" spans="2:32" ht="12.6" hidden="1" customHeight="1" x14ac:dyDescent="0.2">
      <c r="B35" s="236" t="s">
        <v>34</v>
      </c>
      <c r="C35" s="233" t="s">
        <v>2</v>
      </c>
      <c r="D35" s="27" t="s">
        <v>14</v>
      </c>
      <c r="E35" s="61">
        <f t="shared" si="4"/>
        <v>0</v>
      </c>
      <c r="F35" s="61">
        <f t="shared" si="9"/>
        <v>0</v>
      </c>
      <c r="G35" s="61">
        <f t="shared" si="10"/>
        <v>0</v>
      </c>
      <c r="H35" s="61">
        <f t="shared" si="11"/>
        <v>0</v>
      </c>
      <c r="I35" s="61">
        <f t="shared" si="8"/>
        <v>0</v>
      </c>
      <c r="J35" s="61">
        <f t="shared" si="10"/>
        <v>0</v>
      </c>
      <c r="K35" s="61">
        <f t="shared" si="11"/>
        <v>0</v>
      </c>
      <c r="L35" s="66"/>
      <c r="M35" s="66"/>
      <c r="N35" s="66"/>
      <c r="O35" s="66"/>
      <c r="P35" s="66"/>
      <c r="Q35" s="66"/>
      <c r="R35" s="66"/>
      <c r="S35" s="66"/>
      <c r="T35" s="66"/>
      <c r="U35" s="66"/>
      <c r="V35" s="66"/>
      <c r="W35" s="66"/>
      <c r="X35" s="66"/>
      <c r="Y35" s="66"/>
      <c r="Z35" s="66"/>
      <c r="AA35" s="66"/>
      <c r="AB35" s="66"/>
      <c r="AC35" s="66"/>
      <c r="AD35" s="66"/>
      <c r="AE35" s="66"/>
    </row>
    <row r="36" spans="2:32" ht="12.6" hidden="1" customHeight="1" x14ac:dyDescent="0.2">
      <c r="B36" s="235" t="s">
        <v>7</v>
      </c>
      <c r="C36" s="233" t="s">
        <v>2</v>
      </c>
      <c r="D36" s="27" t="s">
        <v>14</v>
      </c>
      <c r="E36" s="61">
        <f t="shared" si="4"/>
        <v>0</v>
      </c>
      <c r="F36" s="61">
        <f t="shared" si="9"/>
        <v>0</v>
      </c>
      <c r="G36" s="61">
        <f t="shared" si="10"/>
        <v>0</v>
      </c>
      <c r="H36" s="61">
        <f t="shared" si="11"/>
        <v>0</v>
      </c>
      <c r="I36" s="61">
        <f t="shared" si="8"/>
        <v>0</v>
      </c>
      <c r="J36" s="61">
        <f t="shared" si="10"/>
        <v>0</v>
      </c>
      <c r="K36" s="61">
        <f t="shared" si="11"/>
        <v>0</v>
      </c>
      <c r="L36" s="66"/>
      <c r="M36" s="66"/>
      <c r="N36" s="66"/>
      <c r="O36" s="66"/>
      <c r="P36" s="66"/>
      <c r="Q36" s="66"/>
      <c r="R36" s="66"/>
      <c r="S36" s="66"/>
      <c r="T36" s="66"/>
      <c r="U36" s="66"/>
      <c r="V36" s="66"/>
      <c r="W36" s="66"/>
      <c r="X36" s="66"/>
      <c r="Y36" s="66"/>
      <c r="Z36" s="66"/>
      <c r="AA36" s="66"/>
      <c r="AB36" s="66"/>
      <c r="AC36" s="66"/>
      <c r="AD36" s="66"/>
      <c r="AE36" s="66"/>
    </row>
    <row r="37" spans="2:32" ht="12.6" hidden="1" customHeight="1" x14ac:dyDescent="0.2">
      <c r="B37" s="235" t="s">
        <v>7</v>
      </c>
      <c r="C37" s="233" t="s">
        <v>2</v>
      </c>
      <c r="D37" s="27" t="s">
        <v>14</v>
      </c>
      <c r="E37" s="61">
        <f t="shared" si="4"/>
        <v>0</v>
      </c>
      <c r="F37" s="61">
        <f t="shared" si="9"/>
        <v>0</v>
      </c>
      <c r="G37" s="61">
        <f t="shared" si="10"/>
        <v>0</v>
      </c>
      <c r="H37" s="61">
        <f t="shared" si="11"/>
        <v>0</v>
      </c>
      <c r="I37" s="61">
        <f t="shared" si="8"/>
        <v>0</v>
      </c>
      <c r="J37" s="61">
        <f t="shared" si="10"/>
        <v>0</v>
      </c>
      <c r="K37" s="61">
        <f t="shared" si="11"/>
        <v>0</v>
      </c>
      <c r="L37" s="66"/>
      <c r="M37" s="66"/>
      <c r="N37" s="66"/>
      <c r="O37" s="66"/>
      <c r="P37" s="66"/>
      <c r="Q37" s="66"/>
      <c r="R37" s="66"/>
      <c r="S37" s="66"/>
      <c r="T37" s="66"/>
      <c r="U37" s="66"/>
      <c r="V37" s="66"/>
      <c r="W37" s="66"/>
      <c r="X37" s="66"/>
      <c r="Y37" s="66"/>
      <c r="Z37" s="66"/>
      <c r="AA37" s="66"/>
      <c r="AB37" s="66"/>
      <c r="AC37" s="66"/>
      <c r="AD37" s="66"/>
      <c r="AE37" s="66"/>
    </row>
    <row r="38" spans="2:32" ht="12.6" hidden="1" customHeight="1" x14ac:dyDescent="0.2">
      <c r="B38" s="235" t="s">
        <v>7</v>
      </c>
      <c r="C38" s="233" t="s">
        <v>2</v>
      </c>
      <c r="D38" s="27" t="s">
        <v>14</v>
      </c>
      <c r="E38" s="61">
        <f t="shared" si="4"/>
        <v>0</v>
      </c>
      <c r="F38" s="61">
        <f t="shared" si="9"/>
        <v>0</v>
      </c>
      <c r="G38" s="61">
        <f t="shared" si="10"/>
        <v>0</v>
      </c>
      <c r="H38" s="61">
        <f t="shared" si="11"/>
        <v>0</v>
      </c>
      <c r="I38" s="61">
        <f t="shared" si="8"/>
        <v>0</v>
      </c>
      <c r="J38" s="61">
        <f t="shared" si="10"/>
        <v>0</v>
      </c>
      <c r="K38" s="61">
        <f t="shared" si="11"/>
        <v>0</v>
      </c>
      <c r="L38" s="66"/>
      <c r="M38" s="66"/>
      <c r="N38" s="66"/>
      <c r="O38" s="66"/>
      <c r="P38" s="66"/>
      <c r="Q38" s="66"/>
      <c r="R38" s="66"/>
      <c r="S38" s="66"/>
      <c r="T38" s="66"/>
      <c r="U38" s="66"/>
      <c r="V38" s="66"/>
      <c r="W38" s="66"/>
      <c r="X38" s="66"/>
      <c r="Y38" s="66"/>
      <c r="Z38" s="66"/>
      <c r="AA38" s="66"/>
      <c r="AB38" s="66"/>
      <c r="AC38" s="66"/>
      <c r="AD38" s="66"/>
      <c r="AE38" s="66"/>
    </row>
    <row r="39" spans="2:32" ht="15" customHeight="1" x14ac:dyDescent="0.2">
      <c r="B39" s="236" t="str">
        <f>Übersetzungen!B39</f>
        <v>Supervision des travaux de master</v>
      </c>
      <c r="C39" s="233"/>
      <c r="D39" s="27" t="s">
        <v>14</v>
      </c>
      <c r="E39" s="61">
        <f>SUM(F39:K39)</f>
        <v>0</v>
      </c>
      <c r="F39" s="61">
        <f>SUMIFS($L39:$AE39,$L$15:$AE$15,$F$19)</f>
        <v>0</v>
      </c>
      <c r="G39" s="61">
        <f t="shared" si="10"/>
        <v>0</v>
      </c>
      <c r="H39" s="61">
        <f t="shared" si="11"/>
        <v>0</v>
      </c>
      <c r="I39" s="61">
        <f>SUMIFS($L39:$AE39,$L$15:$AE$15,$I$19)</f>
        <v>0</v>
      </c>
      <c r="J39" s="61">
        <f>SUMIFS($L39:$AE39,$L$15:$AE$15,$J$19)</f>
        <v>0</v>
      </c>
      <c r="K39" s="61">
        <f>SUMIFS($L39:$AE39,$L$15:$AE$15,$K$19)</f>
        <v>0</v>
      </c>
      <c r="L39" s="66"/>
      <c r="M39" s="66"/>
      <c r="N39" s="66"/>
      <c r="O39" s="66"/>
      <c r="P39" s="66"/>
      <c r="Q39" s="66"/>
      <c r="R39" s="66"/>
      <c r="S39" s="66"/>
      <c r="T39" s="66"/>
      <c r="U39" s="66"/>
      <c r="V39" s="66"/>
      <c r="W39" s="66"/>
      <c r="X39" s="66"/>
      <c r="Y39" s="66"/>
      <c r="Z39" s="66"/>
      <c r="AA39" s="66"/>
      <c r="AB39" s="66"/>
      <c r="AC39" s="66"/>
      <c r="AD39" s="66"/>
      <c r="AE39" s="66"/>
    </row>
    <row r="40" spans="2:32" x14ac:dyDescent="0.2">
      <c r="B40" s="28" t="str">
        <f>Übersetzungen!B40</f>
        <v>Coûts totaux des Haute Ecole (CC1) sans supplément pour frais généraux</v>
      </c>
      <c r="C40" s="29"/>
      <c r="D40" s="27" t="s">
        <v>52</v>
      </c>
      <c r="E40" s="62">
        <f>IF($I$3,SUM(F40:K40),0)</f>
        <v>0</v>
      </c>
      <c r="F40" s="62">
        <f>IF($I$3,SUM(F20:F39),0)</f>
        <v>0</v>
      </c>
      <c r="G40" s="62">
        <f t="shared" ref="G40:AE40" si="12">IF($I$3,SUM(G20:G39),0)</f>
        <v>0</v>
      </c>
      <c r="H40" s="62">
        <f t="shared" si="12"/>
        <v>0</v>
      </c>
      <c r="I40" s="62">
        <f t="shared" si="12"/>
        <v>0</v>
      </c>
      <c r="J40" s="62">
        <f t="shared" si="12"/>
        <v>0</v>
      </c>
      <c r="K40" s="62">
        <f t="shared" si="12"/>
        <v>0</v>
      </c>
      <c r="L40" s="62">
        <f t="shared" si="12"/>
        <v>0</v>
      </c>
      <c r="M40" s="62">
        <f t="shared" si="12"/>
        <v>0</v>
      </c>
      <c r="N40" s="62">
        <f t="shared" si="12"/>
        <v>0</v>
      </c>
      <c r="O40" s="62">
        <f t="shared" si="12"/>
        <v>0</v>
      </c>
      <c r="P40" s="62">
        <f t="shared" si="12"/>
        <v>0</v>
      </c>
      <c r="Q40" s="62">
        <f t="shared" si="12"/>
        <v>0</v>
      </c>
      <c r="R40" s="62">
        <f t="shared" si="12"/>
        <v>0</v>
      </c>
      <c r="S40" s="62">
        <f t="shared" si="12"/>
        <v>0</v>
      </c>
      <c r="T40" s="62">
        <f t="shared" si="12"/>
        <v>0</v>
      </c>
      <c r="U40" s="62">
        <f t="shared" si="12"/>
        <v>0</v>
      </c>
      <c r="V40" s="62">
        <f t="shared" si="12"/>
        <v>0</v>
      </c>
      <c r="W40" s="62">
        <f t="shared" si="12"/>
        <v>0</v>
      </c>
      <c r="X40" s="62">
        <f t="shared" si="12"/>
        <v>0</v>
      </c>
      <c r="Y40" s="62">
        <f t="shared" si="12"/>
        <v>0</v>
      </c>
      <c r="Z40" s="62">
        <f t="shared" si="12"/>
        <v>0</v>
      </c>
      <c r="AA40" s="62">
        <f t="shared" si="12"/>
        <v>0</v>
      </c>
      <c r="AB40" s="62">
        <f t="shared" si="12"/>
        <v>0</v>
      </c>
      <c r="AC40" s="62">
        <f t="shared" si="12"/>
        <v>0</v>
      </c>
      <c r="AD40" s="62">
        <f t="shared" si="12"/>
        <v>0</v>
      </c>
      <c r="AE40" s="62">
        <f t="shared" si="12"/>
        <v>0</v>
      </c>
    </row>
    <row r="41" spans="2:32" ht="24" customHeight="1" x14ac:dyDescent="0.2">
      <c r="B41" s="29" t="str">
        <f>Übersetzungen!B41</f>
        <v>Supplément pour frais généraux pour les HE (+35%)</v>
      </c>
      <c r="C41" s="30"/>
      <c r="D41" s="31" t="s">
        <v>36</v>
      </c>
      <c r="E41" s="61">
        <f>IF($I$3,SUM(F41:K41),0)</f>
        <v>0</v>
      </c>
      <c r="F41" s="61">
        <f>IF($I$3,F40*0.35,0)</f>
        <v>0</v>
      </c>
      <c r="G41" s="61">
        <f>IF($I$3,G40*0.35,0)</f>
        <v>0</v>
      </c>
      <c r="H41" s="61">
        <f>IF($I$3,H40*0.35,0)</f>
        <v>0</v>
      </c>
      <c r="I41" s="61">
        <f t="shared" ref="I41:K41" si="13">IF($I$3,I40*0.35,0)</f>
        <v>0</v>
      </c>
      <c r="J41" s="61">
        <f t="shared" si="13"/>
        <v>0</v>
      </c>
      <c r="K41" s="61">
        <f t="shared" si="13"/>
        <v>0</v>
      </c>
      <c r="L41" s="61">
        <f>IF($I$3,L40*0.35,0)</f>
        <v>0</v>
      </c>
      <c r="M41" s="61">
        <f t="shared" ref="M41:AE41" si="14">IF($I$3,M40*0.35,0)</f>
        <v>0</v>
      </c>
      <c r="N41" s="61">
        <f t="shared" si="14"/>
        <v>0</v>
      </c>
      <c r="O41" s="61">
        <f t="shared" si="14"/>
        <v>0</v>
      </c>
      <c r="P41" s="61">
        <f t="shared" si="14"/>
        <v>0</v>
      </c>
      <c r="Q41" s="61">
        <f t="shared" si="14"/>
        <v>0</v>
      </c>
      <c r="R41" s="61">
        <f t="shared" si="14"/>
        <v>0</v>
      </c>
      <c r="S41" s="61">
        <f t="shared" si="14"/>
        <v>0</v>
      </c>
      <c r="T41" s="61">
        <f t="shared" si="14"/>
        <v>0</v>
      </c>
      <c r="U41" s="61">
        <f t="shared" si="14"/>
        <v>0</v>
      </c>
      <c r="V41" s="61">
        <f t="shared" si="14"/>
        <v>0</v>
      </c>
      <c r="W41" s="61">
        <f t="shared" si="14"/>
        <v>0</v>
      </c>
      <c r="X41" s="61">
        <f t="shared" si="14"/>
        <v>0</v>
      </c>
      <c r="Y41" s="61">
        <f t="shared" si="14"/>
        <v>0</v>
      </c>
      <c r="Z41" s="61">
        <f t="shared" si="14"/>
        <v>0</v>
      </c>
      <c r="AA41" s="61">
        <f t="shared" si="14"/>
        <v>0</v>
      </c>
      <c r="AB41" s="61">
        <f t="shared" si="14"/>
        <v>0</v>
      </c>
      <c r="AC41" s="61">
        <f t="shared" si="14"/>
        <v>0</v>
      </c>
      <c r="AD41" s="61">
        <f t="shared" si="14"/>
        <v>0</v>
      </c>
      <c r="AE41" s="61">
        <f t="shared" si="14"/>
        <v>0</v>
      </c>
    </row>
    <row r="42" spans="2:32" x14ac:dyDescent="0.2">
      <c r="B42" s="32" t="str">
        <f>Übersetzungen!B42</f>
        <v>Coûts totaux</v>
      </c>
      <c r="C42" s="33"/>
      <c r="D42" s="34"/>
      <c r="E42" s="62">
        <f>SUM(F42:K42)</f>
        <v>0</v>
      </c>
      <c r="F42" s="62">
        <f t="shared" ref="F42:AE42" si="15">SUM(F20:F39)+F41</f>
        <v>0</v>
      </c>
      <c r="G42" s="62">
        <f t="shared" si="15"/>
        <v>0</v>
      </c>
      <c r="H42" s="62">
        <f t="shared" si="15"/>
        <v>0</v>
      </c>
      <c r="I42" s="62">
        <f t="shared" si="15"/>
        <v>0</v>
      </c>
      <c r="J42" s="62">
        <f t="shared" si="15"/>
        <v>0</v>
      </c>
      <c r="K42" s="62">
        <f t="shared" si="15"/>
        <v>0</v>
      </c>
      <c r="L42" s="62">
        <f t="shared" si="15"/>
        <v>0</v>
      </c>
      <c r="M42" s="62">
        <f t="shared" si="15"/>
        <v>0</v>
      </c>
      <c r="N42" s="62">
        <f t="shared" si="15"/>
        <v>0</v>
      </c>
      <c r="O42" s="62">
        <f t="shared" si="15"/>
        <v>0</v>
      </c>
      <c r="P42" s="62">
        <f t="shared" si="15"/>
        <v>0</v>
      </c>
      <c r="Q42" s="62">
        <f t="shared" si="15"/>
        <v>0</v>
      </c>
      <c r="R42" s="62">
        <f t="shared" si="15"/>
        <v>0</v>
      </c>
      <c r="S42" s="62">
        <f t="shared" si="15"/>
        <v>0</v>
      </c>
      <c r="T42" s="62">
        <f t="shared" si="15"/>
        <v>0</v>
      </c>
      <c r="U42" s="62">
        <f t="shared" si="15"/>
        <v>0</v>
      </c>
      <c r="V42" s="62">
        <f t="shared" si="15"/>
        <v>0</v>
      </c>
      <c r="W42" s="62">
        <f t="shared" si="15"/>
        <v>0</v>
      </c>
      <c r="X42" s="62">
        <f t="shared" si="15"/>
        <v>0</v>
      </c>
      <c r="Y42" s="62">
        <f t="shared" si="15"/>
        <v>0</v>
      </c>
      <c r="Z42" s="62">
        <f t="shared" si="15"/>
        <v>0</v>
      </c>
      <c r="AA42" s="62">
        <f t="shared" si="15"/>
        <v>0</v>
      </c>
      <c r="AB42" s="62">
        <f t="shared" si="15"/>
        <v>0</v>
      </c>
      <c r="AC42" s="62">
        <f t="shared" si="15"/>
        <v>0</v>
      </c>
      <c r="AD42" s="62">
        <f t="shared" si="15"/>
        <v>0</v>
      </c>
      <c r="AE42" s="62">
        <f t="shared" si="15"/>
        <v>0</v>
      </c>
      <c r="AF42" s="9" t="s">
        <v>273</v>
      </c>
    </row>
    <row r="43" spans="2:32" ht="3.95" customHeight="1" x14ac:dyDescent="0.2"/>
    <row r="44" spans="2:32" s="44" customFormat="1" ht="16.5" customHeight="1" x14ac:dyDescent="0.2">
      <c r="B44" s="12" t="str">
        <f>Übersetzungen!B43</f>
        <v>Financement</v>
      </c>
      <c r="C44" s="12" t="str">
        <f>Übersetzungen!B65</f>
        <v>par année</v>
      </c>
      <c r="D44" s="41"/>
      <c r="E44" s="42" t="s">
        <v>6</v>
      </c>
      <c r="F44" s="43">
        <f>F19</f>
        <v>0</v>
      </c>
      <c r="G44" s="43">
        <f>G19</f>
        <v>1</v>
      </c>
      <c r="H44" s="43">
        <f>H19</f>
        <v>2</v>
      </c>
      <c r="I44" s="43">
        <f t="shared" ref="I44:K44" si="16">I19</f>
        <v>3</v>
      </c>
      <c r="J44" s="43">
        <f t="shared" si="16"/>
        <v>4</v>
      </c>
      <c r="K44" s="43">
        <f t="shared" si="16"/>
        <v>5</v>
      </c>
      <c r="L44" s="12"/>
      <c r="M44" s="12"/>
      <c r="N44" s="12"/>
      <c r="O44" s="12"/>
      <c r="P44" s="12"/>
      <c r="Q44" s="12"/>
      <c r="R44" s="12"/>
      <c r="S44" s="12"/>
      <c r="T44" s="12"/>
      <c r="U44" s="12"/>
      <c r="V44" s="12"/>
      <c r="W44" s="12"/>
      <c r="X44" s="12"/>
      <c r="Y44" s="12"/>
      <c r="Z44" s="12"/>
      <c r="AA44" s="12"/>
      <c r="AB44" s="12"/>
      <c r="AC44" s="12"/>
      <c r="AD44" s="12"/>
      <c r="AE44" s="12"/>
    </row>
    <row r="45" spans="2:32" ht="14.45" customHeight="1" x14ac:dyDescent="0.2">
      <c r="B45" s="50" t="str">
        <f>Übersetzungen!B44</f>
        <v>Recettes provenant des frais de participation</v>
      </c>
      <c r="C45" s="50"/>
      <c r="D45" s="10" t="s">
        <v>19</v>
      </c>
      <c r="E45" s="61">
        <f>SUM(F45:K45)</f>
        <v>0</v>
      </c>
      <c r="F45" s="61">
        <f>SUMIFS($L45:$AE45,$L$15:$AE$15,$F$44)</f>
        <v>0</v>
      </c>
      <c r="G45" s="61">
        <f>SUMIFS($L45:$AE45,$L$15:$AE$15,$G$44)</f>
        <v>0</v>
      </c>
      <c r="H45" s="61">
        <f>SUMIFS($L45:$AE45,$L$15:$AE$15,$H$44)</f>
        <v>0</v>
      </c>
      <c r="I45" s="61">
        <f>SUMIFS($L45:$AE45,$L$15:$AE$15,$I$44)</f>
        <v>0</v>
      </c>
      <c r="J45" s="61">
        <f>SUMIFS($L45:$AE45,$L$15:$AE$15,$J$44)</f>
        <v>0</v>
      </c>
      <c r="K45" s="61">
        <f>SUMIFS($L45:$AE45,$L$15:$AE$15,$K$44)</f>
        <v>0</v>
      </c>
      <c r="L45" s="60">
        <f t="shared" ref="L45:AE45" si="17">L16*L17</f>
        <v>0</v>
      </c>
      <c r="M45" s="60">
        <f t="shared" si="17"/>
        <v>0</v>
      </c>
      <c r="N45" s="60">
        <f t="shared" si="17"/>
        <v>0</v>
      </c>
      <c r="O45" s="60">
        <f t="shared" si="17"/>
        <v>0</v>
      </c>
      <c r="P45" s="60">
        <f t="shared" si="17"/>
        <v>0</v>
      </c>
      <c r="Q45" s="60">
        <f t="shared" si="17"/>
        <v>0</v>
      </c>
      <c r="R45" s="60">
        <f t="shared" si="17"/>
        <v>0</v>
      </c>
      <c r="S45" s="60">
        <f t="shared" si="17"/>
        <v>0</v>
      </c>
      <c r="T45" s="60">
        <f t="shared" si="17"/>
        <v>0</v>
      </c>
      <c r="U45" s="60">
        <f t="shared" si="17"/>
        <v>0</v>
      </c>
      <c r="V45" s="60">
        <f t="shared" si="17"/>
        <v>0</v>
      </c>
      <c r="W45" s="60">
        <f t="shared" si="17"/>
        <v>0</v>
      </c>
      <c r="X45" s="60">
        <f t="shared" si="17"/>
        <v>0</v>
      </c>
      <c r="Y45" s="60">
        <f t="shared" si="17"/>
        <v>0</v>
      </c>
      <c r="Z45" s="60">
        <f t="shared" si="17"/>
        <v>0</v>
      </c>
      <c r="AA45" s="60">
        <f t="shared" si="17"/>
        <v>0</v>
      </c>
      <c r="AB45" s="60">
        <f t="shared" si="17"/>
        <v>0</v>
      </c>
      <c r="AC45" s="60">
        <f t="shared" si="17"/>
        <v>0</v>
      </c>
      <c r="AD45" s="60">
        <f t="shared" si="17"/>
        <v>0</v>
      </c>
      <c r="AE45" s="63">
        <f t="shared" si="17"/>
        <v>0</v>
      </c>
    </row>
    <row r="46" spans="2:32" ht="14.45" customHeight="1" x14ac:dyDescent="0.2">
      <c r="B46" s="29" t="str">
        <f>Übersetzungen!B45</f>
        <v>Recettes provenant de fonds de tiers</v>
      </c>
      <c r="C46" s="25" t="s">
        <v>129</v>
      </c>
      <c r="D46" s="10" t="s">
        <v>14</v>
      </c>
      <c r="E46" s="61">
        <f t="shared" ref="E46:E49" si="18">SUM(F46:K46)</f>
        <v>0</v>
      </c>
      <c r="F46" s="61">
        <f>SUMIFS($L46:$AE46,$L$15:$AE$15,$F$44)</f>
        <v>0</v>
      </c>
      <c r="G46" s="61">
        <f>SUMIFS($L46:$AE46,$L$15:$AE$15,$G$44)</f>
        <v>0</v>
      </c>
      <c r="H46" s="61">
        <f>SUMIFS($L46:$AE46,$L$15:$AE$15,$H$44)</f>
        <v>0</v>
      </c>
      <c r="I46" s="61">
        <f>SUMIFS($L46:$AE46,$L$15:$AE$15,$I$44)</f>
        <v>0</v>
      </c>
      <c r="J46" s="61">
        <f>SUMIFS($L46:$AE46,$L$15:$AE$15,$J$44)</f>
        <v>0</v>
      </c>
      <c r="K46" s="61">
        <f>SUMIFS($L46:$AE46,$L$15:$AE$15,$K$44)</f>
        <v>0</v>
      </c>
      <c r="L46" s="65"/>
      <c r="M46" s="65"/>
      <c r="N46" s="65"/>
      <c r="O46" s="65"/>
      <c r="P46" s="65"/>
      <c r="Q46" s="65"/>
      <c r="R46" s="65"/>
      <c r="S46" s="65"/>
      <c r="T46" s="65"/>
      <c r="U46" s="65"/>
      <c r="V46" s="65"/>
      <c r="W46" s="65"/>
      <c r="X46" s="65"/>
      <c r="Y46" s="65"/>
      <c r="Z46" s="65"/>
      <c r="AA46" s="65"/>
      <c r="AB46" s="65"/>
      <c r="AC46" s="65"/>
      <c r="AD46" s="65"/>
      <c r="AE46" s="65"/>
    </row>
    <row r="47" spans="2:32" ht="14.45" customHeight="1" x14ac:dyDescent="0.2">
      <c r="B47" s="29" t="str">
        <f>Übersetzungen!B46</f>
        <v>Recettes provenant de fonds de tiers</v>
      </c>
      <c r="C47" s="25" t="s">
        <v>129</v>
      </c>
      <c r="D47" s="10" t="s">
        <v>14</v>
      </c>
      <c r="E47" s="61">
        <f t="shared" si="18"/>
        <v>0</v>
      </c>
      <c r="F47" s="61">
        <f>SUMIFS($L47:$AE47,$L$15:$AE$15,$F$44)</f>
        <v>0</v>
      </c>
      <c r="G47" s="61">
        <f>SUMIFS($L47:$AE47,$L$15:$AE$15,$G$44)</f>
        <v>0</v>
      </c>
      <c r="H47" s="61">
        <f>SUMIFS($L47:$AE47,$L$15:$AE$15,$H$44)</f>
        <v>0</v>
      </c>
      <c r="I47" s="61">
        <f>SUMIFS($L47:$AE47,$L$15:$AE$15,$I$44)</f>
        <v>0</v>
      </c>
      <c r="J47" s="61">
        <f>SUMIFS($L47:$AE47,$L$15:$AE$15,$J$44)</f>
        <v>0</v>
      </c>
      <c r="K47" s="61">
        <f>SUMIFS($L47:$AE47,$L$15:$AE$15,$K$44)</f>
        <v>0</v>
      </c>
      <c r="L47" s="65"/>
      <c r="M47" s="65"/>
      <c r="N47" s="65"/>
      <c r="O47" s="65"/>
      <c r="P47" s="65"/>
      <c r="Q47" s="65"/>
      <c r="R47" s="65"/>
      <c r="S47" s="65"/>
      <c r="T47" s="65"/>
      <c r="U47" s="65"/>
      <c r="V47" s="65"/>
      <c r="W47" s="65"/>
      <c r="X47" s="65"/>
      <c r="Y47" s="65"/>
      <c r="Z47" s="65"/>
      <c r="AA47" s="65"/>
      <c r="AB47" s="65"/>
      <c r="AC47" s="65"/>
      <c r="AD47" s="65"/>
      <c r="AE47" s="65"/>
    </row>
    <row r="48" spans="2:32" ht="14.45" hidden="1" customHeight="1" x14ac:dyDescent="0.2">
      <c r="B48" s="71" t="s">
        <v>44</v>
      </c>
      <c r="C48" s="29"/>
      <c r="D48" s="13" t="s">
        <v>38</v>
      </c>
      <c r="E48" s="61">
        <f t="shared" si="18"/>
        <v>0</v>
      </c>
      <c r="F48" s="61"/>
      <c r="G48" s="61"/>
      <c r="H48" s="61"/>
      <c r="I48" s="61"/>
      <c r="J48" s="61"/>
      <c r="K48" s="61"/>
      <c r="L48" s="48"/>
      <c r="M48" s="48"/>
      <c r="N48" s="48"/>
      <c r="O48" s="48"/>
      <c r="P48" s="48"/>
      <c r="Q48" s="48"/>
      <c r="R48" s="48"/>
      <c r="S48" s="48"/>
      <c r="T48" s="48"/>
      <c r="U48" s="48"/>
      <c r="V48" s="48"/>
      <c r="W48" s="48"/>
      <c r="X48" s="48"/>
      <c r="Y48" s="48"/>
      <c r="Z48" s="48"/>
      <c r="AA48" s="48"/>
      <c r="AB48" s="48"/>
      <c r="AC48" s="48"/>
      <c r="AD48" s="48"/>
      <c r="AE48" s="49"/>
    </row>
    <row r="49" spans="1:53" s="14" customFormat="1" ht="14.45" customHeight="1" x14ac:dyDescent="0.2">
      <c r="A49" s="9"/>
      <c r="B49" s="28" t="str">
        <f>Übersetzungen!B47</f>
        <v>Sous-total des recettes provenant des frais d'inscription, des fonds de tiers</v>
      </c>
      <c r="C49" s="28"/>
      <c r="D49" s="10"/>
      <c r="E49" s="61">
        <f t="shared" si="18"/>
        <v>0</v>
      </c>
      <c r="F49" s="62">
        <f t="shared" ref="F49:K49" si="19">SUM(F45:F48)</f>
        <v>0</v>
      </c>
      <c r="G49" s="62">
        <f t="shared" si="19"/>
        <v>0</v>
      </c>
      <c r="H49" s="62">
        <f t="shared" si="19"/>
        <v>0</v>
      </c>
      <c r="I49" s="62">
        <f t="shared" si="19"/>
        <v>0</v>
      </c>
      <c r="J49" s="62">
        <f t="shared" si="19"/>
        <v>0</v>
      </c>
      <c r="K49" s="62">
        <f t="shared" si="19"/>
        <v>0</v>
      </c>
      <c r="L49" s="62">
        <f t="shared" ref="L49:AE49" si="20">SUM(L45:L47)</f>
        <v>0</v>
      </c>
      <c r="M49" s="62">
        <f t="shared" si="20"/>
        <v>0</v>
      </c>
      <c r="N49" s="62">
        <f t="shared" si="20"/>
        <v>0</v>
      </c>
      <c r="O49" s="62">
        <f t="shared" si="20"/>
        <v>0</v>
      </c>
      <c r="P49" s="62">
        <f t="shared" si="20"/>
        <v>0</v>
      </c>
      <c r="Q49" s="62">
        <f t="shared" si="20"/>
        <v>0</v>
      </c>
      <c r="R49" s="62">
        <f t="shared" si="20"/>
        <v>0</v>
      </c>
      <c r="S49" s="62">
        <f t="shared" si="20"/>
        <v>0</v>
      </c>
      <c r="T49" s="62">
        <f t="shared" si="20"/>
        <v>0</v>
      </c>
      <c r="U49" s="62">
        <f t="shared" si="20"/>
        <v>0</v>
      </c>
      <c r="V49" s="62">
        <f t="shared" si="20"/>
        <v>0</v>
      </c>
      <c r="W49" s="62">
        <f t="shared" si="20"/>
        <v>0</v>
      </c>
      <c r="X49" s="62">
        <f t="shared" si="20"/>
        <v>0</v>
      </c>
      <c r="Y49" s="62">
        <f t="shared" si="20"/>
        <v>0</v>
      </c>
      <c r="Z49" s="62">
        <f t="shared" si="20"/>
        <v>0</v>
      </c>
      <c r="AA49" s="62">
        <f t="shared" si="20"/>
        <v>0</v>
      </c>
      <c r="AB49" s="62">
        <f t="shared" si="20"/>
        <v>0</v>
      </c>
      <c r="AC49" s="62">
        <f t="shared" si="20"/>
        <v>0</v>
      </c>
      <c r="AD49" s="62">
        <f t="shared" si="20"/>
        <v>0</v>
      </c>
      <c r="AE49" s="64">
        <f t="shared" si="20"/>
        <v>0</v>
      </c>
      <c r="AF49" s="9"/>
      <c r="AG49" s="9"/>
      <c r="AH49" s="9"/>
      <c r="AI49" s="9"/>
      <c r="AJ49" s="9"/>
      <c r="AK49" s="9"/>
      <c r="AL49" s="9"/>
      <c r="AM49" s="9"/>
      <c r="AN49" s="9"/>
      <c r="AO49" s="9"/>
      <c r="AP49" s="9"/>
      <c r="AQ49" s="9"/>
      <c r="AR49" s="9"/>
      <c r="AS49" s="9"/>
      <c r="AT49" s="9"/>
      <c r="AU49" s="9"/>
      <c r="AV49" s="9"/>
      <c r="AW49" s="9"/>
      <c r="AX49" s="9"/>
      <c r="AY49" s="9"/>
      <c r="AZ49" s="9"/>
      <c r="BA49" s="9"/>
    </row>
    <row r="50" spans="1:53" s="169" customFormat="1" ht="14.25" customHeight="1" x14ac:dyDescent="0.2">
      <c r="B50" s="170" t="str">
        <f>Übersetzungen!B48</f>
        <v>Montant maximal pour nouveau développement</v>
      </c>
      <c r="C50" s="171"/>
      <c r="D50" s="172"/>
      <c r="E50" s="174">
        <f>SUM(F50:K50)</f>
        <v>0</v>
      </c>
      <c r="F50" s="174">
        <f>SUMIFS($L50:$AE50,$L$15:$AE$15,$F$44)</f>
        <v>0</v>
      </c>
      <c r="G50" s="174">
        <f>SUMIFS($L50:$AE50,$L$15:$AE$15,$G$44)</f>
        <v>0</v>
      </c>
      <c r="H50" s="174">
        <f>SUMIFS($L50:$AE50,$L$15:$AE$15,$H$44)</f>
        <v>0</v>
      </c>
      <c r="I50" s="174">
        <f>SUMIFS($L50:$AE50,$L$15:$AE$15,$I$44)</f>
        <v>0</v>
      </c>
      <c r="J50" s="174">
        <f>SUMIFS($L50:$AE50,$L$15:$AE$15,$J$44)</f>
        <v>0</v>
      </c>
      <c r="K50" s="174">
        <f>SUMIFS($L50:$AE50,$L$15:$AE$15,$K$44)</f>
        <v>0</v>
      </c>
      <c r="L50" s="174">
        <f>IF(L$8=Metadaten!$F$2,IF(ISNA(VLOOKUP(L$7,Fördersystematik!$B$6:$D$9,3,TRUE)),0,VLOOKUP(L$7,Fördersystematik!$B$6:$D$9,3,TRUE)),0) * IF(L$10 = Metadaten!$F$2,1.25,1)</f>
        <v>0</v>
      </c>
      <c r="M50" s="174">
        <f>IF(M$8=Metadaten!$F$2,IF(ISNA(VLOOKUP(M$7,Fördersystematik!$B$6:$D$9,3,TRUE)),0,VLOOKUP(M$7,Fördersystematik!$B$6:$D$9,3,TRUE)),0) * IF(M$10 = Metadaten!$F$2,1.25,1)</f>
        <v>0</v>
      </c>
      <c r="N50" s="174">
        <f>IF(N$8=Metadaten!$F$2,IF(ISNA(VLOOKUP(N$7,Fördersystematik!$B$6:$D$9,3,TRUE)),0,VLOOKUP(N$7,Fördersystematik!$B$6:$D$9,3,TRUE)),0) * IF(N$10 = Metadaten!$F$2,1.25,1)</f>
        <v>0</v>
      </c>
      <c r="O50" s="174">
        <f>IF(O$8=Metadaten!$F$2,IF(ISNA(VLOOKUP(O$7,Fördersystematik!$B$6:$D$9,3,TRUE)),0,VLOOKUP(O$7,Fördersystematik!$B$6:$D$9,3,TRUE)),0) * IF(O$10 = Metadaten!$F$2,1.25,1)</f>
        <v>0</v>
      </c>
      <c r="P50" s="174">
        <f>IF(P$8=Metadaten!$F$2,IF(ISNA(VLOOKUP(P$7,Fördersystematik!$B$6:$D$9,3,TRUE)),0,VLOOKUP(P$7,Fördersystematik!$B$6:$D$9,3,TRUE)),0) * IF(P$10 = Metadaten!$F$2,1.25,1)</f>
        <v>0</v>
      </c>
      <c r="Q50" s="174">
        <f>IF(Q$8=Metadaten!$F$2,IF(ISNA(VLOOKUP(Q$7,Fördersystematik!$B$6:$D$9,3,TRUE)),0,VLOOKUP(Q$7,Fördersystematik!$B$6:$D$9,3,TRUE)),0) * IF(Q$10 = Metadaten!$F$2,1.25,1)</f>
        <v>0</v>
      </c>
      <c r="R50" s="174">
        <f>IF(R$8=Metadaten!$F$2,IF(ISNA(VLOOKUP(R$7,Fördersystematik!$B$6:$D$9,3,TRUE)),0,VLOOKUP(R$7,Fördersystematik!$B$6:$D$9,3,TRUE)),0) * IF(R$10 = Metadaten!$F$2,1.25,1)</f>
        <v>0</v>
      </c>
      <c r="S50" s="174">
        <f>IF(S$8=Metadaten!$F$2,IF(ISNA(VLOOKUP(S$7,Fördersystematik!$B$6:$D$9,3,TRUE)),0,VLOOKUP(S$7,Fördersystematik!$B$6:$D$9,3,TRUE)),0) * IF(S$10 = Metadaten!$F$2,1.25,1)</f>
        <v>0</v>
      </c>
      <c r="T50" s="174">
        <f>IF(T$8=Metadaten!$F$2,IF(ISNA(VLOOKUP(T$7,Fördersystematik!$B$6:$D$9,3,TRUE)),0,VLOOKUP(T$7,Fördersystematik!$B$6:$D$9,3,TRUE)),0) * IF(T$10 = Metadaten!$F$2,1.25,1)</f>
        <v>0</v>
      </c>
      <c r="U50" s="174">
        <f>IF(U$8=Metadaten!$F$2,IF(ISNA(VLOOKUP(U$7,Fördersystematik!$B$6:$D$9,3,TRUE)),0,VLOOKUP(U$7,Fördersystematik!$B$6:$D$9,3,TRUE)),0) * IF(U$10 = Metadaten!$F$2,1.25,1)</f>
        <v>0</v>
      </c>
      <c r="V50" s="174">
        <f>IF(V$8=Metadaten!$F$2,IF(ISNA(VLOOKUP(V$7,Fördersystematik!$B$6:$D$9,3,TRUE)),0,VLOOKUP(V$7,Fördersystematik!$B$6:$D$9,3,TRUE)),0) * IF(V$10 = Metadaten!$F$2,1.25,1)</f>
        <v>0</v>
      </c>
      <c r="W50" s="174">
        <f>IF(W$8=Metadaten!$F$2,IF(ISNA(VLOOKUP(W$7,Fördersystematik!$B$6:$D$9,3,TRUE)),0,VLOOKUP(W$7,Fördersystematik!$B$6:$D$9,3,TRUE)),0) * IF(W$10 = Metadaten!$F$2,1.25,1)</f>
        <v>0</v>
      </c>
      <c r="X50" s="174">
        <f>IF(X$8=Metadaten!$F$2,IF(ISNA(VLOOKUP(X$7,Fördersystematik!$B$6:$D$9,3,TRUE)),0,VLOOKUP(X$7,Fördersystematik!$B$6:$D$9,3,TRUE)),0) * IF(X$10 = Metadaten!$F$2,1.25,1)</f>
        <v>0</v>
      </c>
      <c r="Y50" s="174">
        <f>IF(Y$8=Metadaten!$F$2,IF(ISNA(VLOOKUP(Y$7,Fördersystematik!$B$6:$D$9,3,TRUE)),0,VLOOKUP(Y$7,Fördersystematik!$B$6:$D$9,3,TRUE)),0) * IF(Y$10 = Metadaten!$F$2,1.25,1)</f>
        <v>0</v>
      </c>
      <c r="Z50" s="174">
        <f>IF(Z$8=Metadaten!$F$2,IF(ISNA(VLOOKUP(Z$7,Fördersystematik!$B$6:$D$9,3,TRUE)),0,VLOOKUP(Z$7,Fördersystematik!$B$6:$D$9,3,TRUE)),0) * IF(Z$10 = Metadaten!$F$2,1.25,1)</f>
        <v>0</v>
      </c>
      <c r="AA50" s="174">
        <f>IF(AA$8=Metadaten!$F$2,IF(ISNA(VLOOKUP(AA$7,Fördersystematik!$B$6:$D$9,3,TRUE)),0,VLOOKUP(AA$7,Fördersystematik!$B$6:$D$9,3,TRUE)),0) * IF(AA$10 = Metadaten!$F$2,1.25,1)</f>
        <v>0</v>
      </c>
      <c r="AB50" s="174">
        <f>IF(AB$8=Metadaten!$F$2,IF(ISNA(VLOOKUP(AB$7,Fördersystematik!$B$6:$D$9,3,TRUE)),0,VLOOKUP(AB$7,Fördersystematik!$B$6:$D$9,3,TRUE)),0) * IF(AB$10 = Metadaten!$F$2,1.25,1)</f>
        <v>0</v>
      </c>
      <c r="AC50" s="174">
        <f>IF(AC$8=Metadaten!$F$2,IF(ISNA(VLOOKUP(AC$7,Fördersystematik!$B$6:$D$9,3,TRUE)),0,VLOOKUP(AC$7,Fördersystematik!$B$6:$D$9,3,TRUE)),0) * IF(AC$10 = Metadaten!$F$2,1.25,1)</f>
        <v>0</v>
      </c>
      <c r="AD50" s="174">
        <f>IF(AD$8=Metadaten!$F$2,IF(ISNA(VLOOKUP(AD$7,Fördersystematik!$B$6:$D$9,3,TRUE)),0,VLOOKUP(AD$7,Fördersystematik!$B$6:$D$9,3,TRUE)),0) * IF(AD$10 = Metadaten!$F$2,1.25,1)</f>
        <v>0</v>
      </c>
      <c r="AE50" s="174">
        <f>IF(AE$8=Metadaten!$F$2,IF(ISNA(VLOOKUP(AE$7,Fördersystematik!$B$6:$D$9,3,TRUE)),0,VLOOKUP(AE$7,Fördersystematik!$B$6:$D$9,3,TRUE)),0) * IF(AE$10 = Metadaten!$F$2,1.25,1)</f>
        <v>0</v>
      </c>
    </row>
    <row r="51" spans="1:53" s="169" customFormat="1" ht="14.25" hidden="1" customHeight="1" x14ac:dyDescent="0.2">
      <c r="B51" s="170" t="str">
        <f>Übersetzungen!B49</f>
        <v>Montant forfaitaire pour adaptation</v>
      </c>
      <c r="C51" s="171"/>
      <c r="D51" s="172"/>
      <c r="E51" s="174">
        <f>SUM(F51:K51)</f>
        <v>0</v>
      </c>
      <c r="F51" s="174">
        <f>SUMIFS($L51:$AE51,$L$15:$AE$15,$F$44)</f>
        <v>0</v>
      </c>
      <c r="G51" s="174">
        <f>SUMIFS($L51:$AE51,$L$15:$AE$15,$G$44)</f>
        <v>0</v>
      </c>
      <c r="H51" s="174">
        <f>SUMIFS($L51:$AE51,$L$15:$AE$15,$H$44)</f>
        <v>0</v>
      </c>
      <c r="I51" s="174">
        <f>SUMIFS($L51:$AE51,$L$15:$AE$15,$I$44)</f>
        <v>0</v>
      </c>
      <c r="J51" s="174">
        <f>SUMIFS($L51:$AE51,$L$15:$AE$15,$J$44)</f>
        <v>0</v>
      </c>
      <c r="K51" s="174">
        <f>SUMIFS($L51:$AE51,$L$15:$AE$15,$K$44)</f>
        <v>0</v>
      </c>
      <c r="L51" s="174">
        <f>IF(L$8=Metadaten!$F$3,IF(ISNA(VLOOKUP(L$7,Fördersystematik!$B$6:$E$9,4,TRUE)),0,VLOOKUP(L$7,Fördersystematik!$B$6:$E$9,4,TRUE)),0) * IF(L$10 = Metadaten!$F$2,1.25,1)</f>
        <v>0</v>
      </c>
      <c r="M51" s="174">
        <f>IF(M$8=Metadaten!$F$3,IF(ISNA(VLOOKUP(M$7,Fördersystematik!$B$6:$E$9,4,TRUE)),0,VLOOKUP(M$7,Fördersystematik!$B$6:$E$9,4,TRUE)),0) * IF(M$10 = Metadaten!$F$2,1.25,1)</f>
        <v>0</v>
      </c>
      <c r="N51" s="174">
        <f>IF(N$8=Metadaten!$F$3,IF(ISNA(VLOOKUP(N$7,Fördersystematik!$B$6:$E$9,4,TRUE)),0,VLOOKUP(N$7,Fördersystematik!$B$6:$E$9,4,TRUE)),0) * IF(N$10 = Metadaten!$F$2,1.25,1)</f>
        <v>0</v>
      </c>
      <c r="O51" s="174">
        <f>IF(O$8=Metadaten!$F$3,IF(ISNA(VLOOKUP(O$7,Fördersystematik!$B$6:$E$9,4,TRUE)),0,VLOOKUP(O$7,Fördersystematik!$B$6:$E$9,4,TRUE)),0) * IF(O$10 = Metadaten!$F$2,1.25,1)</f>
        <v>0</v>
      </c>
      <c r="P51" s="174">
        <f>IF(P$8=Metadaten!$F$3,IF(ISNA(VLOOKUP(P$7,Fördersystematik!$B$6:$E$9,4,TRUE)),0,VLOOKUP(P$7,Fördersystematik!$B$6:$E$9,4,TRUE)),0) * IF(P$10 = Metadaten!$F$2,1.25,1)</f>
        <v>0</v>
      </c>
      <c r="Q51" s="174">
        <f>IF(Q$8=Metadaten!$F$3,IF(ISNA(VLOOKUP(Q$7,Fördersystematik!$B$6:$E$9,4,TRUE)),0,VLOOKUP(Q$7,Fördersystematik!$B$6:$E$9,4,TRUE)),0) * IF(Q$10 = Metadaten!$F$2,1.25,1)</f>
        <v>0</v>
      </c>
      <c r="R51" s="174">
        <f>IF(R$8=Metadaten!$F$3,IF(ISNA(VLOOKUP(R$7,Fördersystematik!$B$6:$E$9,4,TRUE)),0,VLOOKUP(R$7,Fördersystematik!$B$6:$E$9,4,TRUE)),0) * IF(R$10 = Metadaten!$F$2,1.25,1)</f>
        <v>0</v>
      </c>
      <c r="S51" s="174">
        <f>IF(S$8=Metadaten!$F$3,IF(ISNA(VLOOKUP(S$7,Fördersystematik!$B$6:$E$9,4,TRUE)),0,VLOOKUP(S$7,Fördersystematik!$B$6:$E$9,4,TRUE)),0) * IF(S$10 = Metadaten!$F$2,1.25,1)</f>
        <v>0</v>
      </c>
      <c r="T51" s="174">
        <f>IF(T$8=Metadaten!$F$3,IF(ISNA(VLOOKUP(T$7,Fördersystematik!$B$6:$E$9,4,TRUE)),0,VLOOKUP(T$7,Fördersystematik!$B$6:$E$9,4,TRUE)),0) * IF(T$10 = Metadaten!$F$2,1.25,1)</f>
        <v>0</v>
      </c>
      <c r="U51" s="174">
        <f>IF(U$8=Metadaten!$F$3,IF(ISNA(VLOOKUP(U$7,Fördersystematik!$B$6:$E$9,4,TRUE)),0,VLOOKUP(U$7,Fördersystematik!$B$6:$E$9,4,TRUE)),0) * IF(U$10 = Metadaten!$F$2,1.25,1)</f>
        <v>0</v>
      </c>
      <c r="V51" s="174">
        <f>IF(V$8=Metadaten!$F$3,IF(ISNA(VLOOKUP(V$7,Fördersystematik!$B$6:$E$9,4,TRUE)),0,VLOOKUP(V$7,Fördersystematik!$B$6:$E$9,4,TRUE)),0) * IF(V$10 = Metadaten!$F$2,1.25,1)</f>
        <v>0</v>
      </c>
      <c r="W51" s="174">
        <f>IF(W$8=Metadaten!$F$3,IF(ISNA(VLOOKUP(W$7,Fördersystematik!$B$6:$E$9,4,TRUE)),0,VLOOKUP(W$7,Fördersystematik!$B$6:$E$9,4,TRUE)),0) * IF(W$10 = Metadaten!$F$2,1.25,1)</f>
        <v>0</v>
      </c>
      <c r="X51" s="174">
        <f>IF(X$8=Metadaten!$F$3,IF(ISNA(VLOOKUP(X$7,Fördersystematik!$B$6:$E$9,4,TRUE)),0,VLOOKUP(X$7,Fördersystematik!$B$6:$E$9,4,TRUE)),0) * IF(X$10 = Metadaten!$F$2,1.25,1)</f>
        <v>0</v>
      </c>
      <c r="Y51" s="174">
        <f>IF(Y$8=Metadaten!$F$3,IF(ISNA(VLOOKUP(Y$7,Fördersystematik!$B$6:$E$9,4,TRUE)),0,VLOOKUP(Y$7,Fördersystematik!$B$6:$E$9,4,TRUE)),0) * IF(Y$10 = Metadaten!$F$2,1.25,1)</f>
        <v>0</v>
      </c>
      <c r="Z51" s="174">
        <f>IF(Z$8=Metadaten!$F$3,IF(ISNA(VLOOKUP(Z$7,Fördersystematik!$B$6:$E$9,4,TRUE)),0,VLOOKUP(Z$7,Fördersystematik!$B$6:$E$9,4,TRUE)),0) * IF(Z$10 = Metadaten!$F$2,1.25,1)</f>
        <v>0</v>
      </c>
      <c r="AA51" s="174">
        <f>IF(AA$8=Metadaten!$F$3,IF(ISNA(VLOOKUP(AA$7,Fördersystematik!$B$6:$E$9,4,TRUE)),0,VLOOKUP(AA$7,Fördersystematik!$B$6:$E$9,4,TRUE)),0) * IF(AA$10 = Metadaten!$F$2,1.25,1)</f>
        <v>0</v>
      </c>
      <c r="AB51" s="174">
        <f>IF(AB$8=Metadaten!$F$3,IF(ISNA(VLOOKUP(AB$7,Fördersystematik!$B$6:$E$9,4,TRUE)),0,VLOOKUP(AB$7,Fördersystematik!$B$6:$E$9,4,TRUE)),0) * IF(AB$10 = Metadaten!$F$2,1.25,1)</f>
        <v>0</v>
      </c>
      <c r="AC51" s="174">
        <f>IF(AC$8=Metadaten!$F$3,IF(ISNA(VLOOKUP(AC$7,Fördersystematik!$B$6:$E$9,4,TRUE)),0,VLOOKUP(AC$7,Fördersystematik!$B$6:$E$9,4,TRUE)),0) * IF(AC$10 = Metadaten!$F$2,1.25,1)</f>
        <v>0</v>
      </c>
      <c r="AD51" s="174">
        <f>IF(AD$8=Metadaten!$F$3,IF(ISNA(VLOOKUP(AD$7,Fördersystematik!$B$6:$E$9,4,TRUE)),0,VLOOKUP(AD$7,Fördersystematik!$B$6:$E$9,4,TRUE)),0) * IF(AD$10 = Metadaten!$F$2,1.25,1)</f>
        <v>0</v>
      </c>
      <c r="AE51" s="174">
        <f>IF(AE$8=Metadaten!$F$3,IF(ISNA(VLOOKUP(AE$7,Fördersystematik!$B$6:$E$9,4,TRUE)),0,VLOOKUP(AE$7,Fördersystematik!$B$6:$E$9,4,TRUE)),0) * IF(AE$10 = Metadaten!$F$2,1.25,1)</f>
        <v>0</v>
      </c>
    </row>
    <row r="52" spans="1:53" s="169" customFormat="1" ht="14.45" customHeight="1" x14ac:dyDescent="0.2">
      <c r="B52" s="170" t="str">
        <f>Übersetzungen!B50</f>
        <v>Montant maximal  pour déroulement</v>
      </c>
      <c r="C52" s="171"/>
      <c r="D52" s="172"/>
      <c r="E52" s="174">
        <f>SUM(F52:K52)</f>
        <v>0</v>
      </c>
      <c r="F52" s="174">
        <f>SUMIFS($L52:$AE52,$L$15:$AE$15,$F$44)</f>
        <v>0</v>
      </c>
      <c r="G52" s="174">
        <f>SUMIFS($L52:$AE52,$L$15:$AE$15,$G$44)</f>
        <v>0</v>
      </c>
      <c r="H52" s="174">
        <f>SUMIFS($L52:$AE52,$L$15:$AE$15,$H$44)</f>
        <v>0</v>
      </c>
      <c r="I52" s="174">
        <f>SUMIFS($L52:$AE52,$L$15:$AE$15,$I$44)</f>
        <v>0</v>
      </c>
      <c r="J52" s="174">
        <f>SUMIFS($L52:$AE52,$L$15:$AE$15,$J$44)</f>
        <v>0</v>
      </c>
      <c r="K52" s="174">
        <f>SUMIFS($L52:$AE52,$L$15:$AE$15,$K$44)</f>
        <v>0</v>
      </c>
      <c r="L52" s="174">
        <f>IF(AND(L$9=Metadaten!$F$2,L$16&gt;0,L$7&gt;0),IF(ISNA(VLOOKUP(L$7,Fördersystematik!$B$6:$K$9,IF(L$16&lt;=10,5,IF(L$16&gt;=15,10,L$16-5)),TRUE)),0,VLOOKUP(L$7,Fördersystematik!$B$6:$K$9,IF(L$16&lt;=10,5,IF(L$16&gt;=15,10,L$16-5)),TRUE)),0) * IF(L$10 = Metadaten!$F$2,1.25,1)</f>
        <v>0</v>
      </c>
      <c r="M52" s="174">
        <f>IF(AND(M$9=Metadaten!$F$2,M$16&gt;0,M$7&gt;0),IF(ISNA(VLOOKUP(M$7,Fördersystematik!$B$6:$K$9,IF(M$16&lt;=10,5,IF(M$16&gt;=15,10,M$16-5)),TRUE)),0,VLOOKUP(M$7,Fördersystematik!$B$6:$K$9,IF(M$16&lt;=10,5,IF(M$16&gt;=15,10,M$16-5)),TRUE)),0) * IF(M$10 = Metadaten!$F$2,1.25,1)</f>
        <v>0</v>
      </c>
      <c r="N52" s="174">
        <f>IF(AND(N$9=Metadaten!$F$2,N$16&gt;0,N$7&gt;0),IF(ISNA(VLOOKUP(N$7,Fördersystematik!$B$6:$K$9,IF(N$16&lt;=10,5,IF(N$16&gt;=15,10,N$16-5)),TRUE)),0,VLOOKUP(N$7,Fördersystematik!$B$6:$K$9,IF(N$16&lt;=10,5,IF(N$16&gt;=15,10,N$16-5)),TRUE)),0) * IF(N$10 = Metadaten!$F$2,1.25,1)</f>
        <v>0</v>
      </c>
      <c r="O52" s="174">
        <f>IF(AND(O$9=Metadaten!$F$2,O$16&gt;0,O$7&gt;0),IF(ISNA(VLOOKUP(O$7,Fördersystematik!$B$6:$K$9,IF(O$16&lt;=10,5,IF(O$16&gt;=15,10,O$16-5)),TRUE)),0,VLOOKUP(O$7,Fördersystematik!$B$6:$K$9,IF(O$16&lt;=10,5,IF(O$16&gt;=15,10,O$16-5)),TRUE)),0) * IF(O$10 = Metadaten!$F$2,1.25,1)</f>
        <v>0</v>
      </c>
      <c r="P52" s="174">
        <f>IF(AND(P$9=Metadaten!$F$2,P$16&gt;0,P$7&gt;0),IF(ISNA(VLOOKUP(P$7,Fördersystematik!$B$6:$K$9,IF(P$16&lt;=10,5,IF(P$16&gt;=15,10,P$16-5)),TRUE)),0,VLOOKUP(P$7,Fördersystematik!$B$6:$K$9,IF(P$16&lt;=10,5,IF(P$16&gt;=15,10,P$16-5)),TRUE)),0) * IF(P$10 = Metadaten!$F$2,1.25,1)</f>
        <v>0</v>
      </c>
      <c r="Q52" s="174">
        <f>IF(AND(Q$9=Metadaten!$F$2,Q$16&gt;0,Q$7&gt;0),IF(ISNA(VLOOKUP(Q$7,Fördersystematik!$B$6:$K$9,IF(Q$16&lt;=10,5,IF(Q$16&gt;=15,10,Q$16-5)),TRUE)),0,VLOOKUP(Q$7,Fördersystematik!$B$6:$K$9,IF(Q$16&lt;=10,5,IF(Q$16&gt;=15,10,Q$16-5)),TRUE)),0) * IF(Q$10 = Metadaten!$F$2,1.25,1)</f>
        <v>0</v>
      </c>
      <c r="R52" s="174">
        <f>IF(AND(R$9=Metadaten!$F$2,R$16&gt;0,R$7&gt;0),IF(ISNA(VLOOKUP(R$7,Fördersystematik!$B$6:$K$9,IF(R$16&lt;=10,5,IF(R$16&gt;=15,10,R$16-5)),TRUE)),0,VLOOKUP(R$7,Fördersystematik!$B$6:$K$9,IF(R$16&lt;=10,5,IF(R$16&gt;=15,10,R$16-5)),TRUE)),0) * IF(R$10 = Metadaten!$F$2,1.25,1)</f>
        <v>0</v>
      </c>
      <c r="S52" s="174">
        <f>IF(AND(S$9=Metadaten!$F$2,S$16&gt;0,S$7&gt;0),IF(ISNA(VLOOKUP(S$7,Fördersystematik!$B$6:$K$9,IF(S$16&lt;=10,5,IF(S$16&gt;=15,10,S$16-5)),TRUE)),0,VLOOKUP(S$7,Fördersystematik!$B$6:$K$9,IF(S$16&lt;=10,5,IF(S$16&gt;=15,10,S$16-5)),TRUE)),0) * IF(S$10 = Metadaten!$F$2,1.25,1)</f>
        <v>0</v>
      </c>
      <c r="T52" s="174">
        <f>IF(AND(T$9=Metadaten!$F$2,T$16&gt;0,T$7&gt;0),IF(ISNA(VLOOKUP(T$7,Fördersystematik!$B$6:$K$9,IF(T$16&lt;=10,5,IF(T$16&gt;=15,10,T$16-5)),TRUE)),0,VLOOKUP(T$7,Fördersystematik!$B$6:$K$9,IF(T$16&lt;=10,5,IF(T$16&gt;=15,10,T$16-5)),TRUE)),0) * IF(T$10 = Metadaten!$F$2,1.25,1)</f>
        <v>0</v>
      </c>
      <c r="U52" s="174">
        <f>IF(AND(U$9=Metadaten!$F$2,U$16&gt;0,U$7&gt;0),IF(ISNA(VLOOKUP(U$7,Fördersystematik!$B$6:$K$9,IF(U$16&lt;=10,5,IF(U$16&gt;=15,10,U$16-5)),TRUE)),0,VLOOKUP(U$7,Fördersystematik!$B$6:$K$9,IF(U$16&lt;=10,5,IF(U$16&gt;=15,10,U$16-5)),TRUE)),0) * IF(U$10 = Metadaten!$F$2,1.25,1)</f>
        <v>0</v>
      </c>
      <c r="V52" s="174">
        <f>IF(AND(V$9=Metadaten!$F$2,V$16&gt;0,V$7&gt;0),IF(ISNA(VLOOKUP(V$7,Fördersystematik!$B$6:$K$9,IF(V$16&lt;=10,5,IF(V$16&gt;=15,10,V$16-5)),TRUE)),0,VLOOKUP(V$7,Fördersystematik!$B$6:$K$9,IF(V$16&lt;=10,5,IF(V$16&gt;=15,10,V$16-5)),TRUE)),0) * IF(V$10 = Metadaten!$F$2,1.25,1)</f>
        <v>0</v>
      </c>
      <c r="W52" s="174">
        <f>IF(AND(W$9=Metadaten!$F$2,W$16&gt;0,W$7&gt;0),IF(ISNA(VLOOKUP(W$7,Fördersystematik!$B$6:$K$9,IF(W$16&lt;=10,5,IF(W$16&gt;=15,10,W$16-5)),TRUE)),0,VLOOKUP(W$7,Fördersystematik!$B$6:$K$9,IF(W$16&lt;=10,5,IF(W$16&gt;=15,10,W$16-5)),TRUE)),0) * IF(W$10 = Metadaten!$F$2,1.25,1)</f>
        <v>0</v>
      </c>
      <c r="X52" s="174">
        <f>IF(AND(X$9=Metadaten!$F$2,X$16&gt;0,X$7&gt;0),IF(ISNA(VLOOKUP(X$7,Fördersystematik!$B$6:$K$9,IF(X$16&lt;=10,5,IF(X$16&gt;=15,10,X$16-5)),TRUE)),0,VLOOKUP(X$7,Fördersystematik!$B$6:$K$9,IF(X$16&lt;=10,5,IF(X$16&gt;=15,10,X$16-5)),TRUE)),0) * IF(X$10 = Metadaten!$F$2,1.25,1)</f>
        <v>0</v>
      </c>
      <c r="Y52" s="174">
        <f>IF(AND(Y$9=Metadaten!$F$2,Y$16&gt;0,Y$7&gt;0),IF(ISNA(VLOOKUP(Y$7,Fördersystematik!$B$6:$K$9,IF(Y$16&lt;=10,5,IF(Y$16&gt;=15,10,Y$16-5)),TRUE)),0,VLOOKUP(Y$7,Fördersystematik!$B$6:$K$9,IF(Y$16&lt;=10,5,IF(Y$16&gt;=15,10,Y$16-5)),TRUE)),0) * IF(Y$10 = Metadaten!$F$2,1.25,1)</f>
        <v>0</v>
      </c>
      <c r="Z52" s="174">
        <f>IF(AND(Z$9=Metadaten!$F$2,Z$16&gt;0,Z$7&gt;0),IF(ISNA(VLOOKUP(Z$7,Fördersystematik!$B$6:$K$9,IF(Z$16&lt;=10,5,IF(Z$16&gt;=15,10,Z$16-5)),TRUE)),0,VLOOKUP(Z$7,Fördersystematik!$B$6:$K$9,IF(Z$16&lt;=10,5,IF(Z$16&gt;=15,10,Z$16-5)),TRUE)),0) * IF(Z$10 = Metadaten!$F$2,1.25,1)</f>
        <v>0</v>
      </c>
      <c r="AA52" s="174">
        <f>IF(AND(AA$9=Metadaten!$F$2,AA$16&gt;0,AA$7&gt;0),IF(ISNA(VLOOKUP(AA$7,Fördersystematik!$B$6:$K$9,IF(AA$16&lt;=10,5,IF(AA$16&gt;=15,10,AA$16-5)),TRUE)),0,VLOOKUP(AA$7,Fördersystematik!$B$6:$K$9,IF(AA$16&lt;=10,5,IF(AA$16&gt;=15,10,AA$16-5)),TRUE)),0) * IF(AA$10 = Metadaten!$F$2,1.25,1)</f>
        <v>0</v>
      </c>
      <c r="AB52" s="174">
        <f>IF(AND(AB$9=Metadaten!$F$2,AB$16&gt;0,AB$7&gt;0),IF(ISNA(VLOOKUP(AB$7,Fördersystematik!$B$6:$K$9,IF(AB$16&lt;=10,5,IF(AB$16&gt;=15,10,AB$16-5)),TRUE)),0,VLOOKUP(AB$7,Fördersystematik!$B$6:$K$9,IF(AB$16&lt;=10,5,IF(AB$16&gt;=15,10,AB$16-5)),TRUE)),0) * IF(AB$10 = Metadaten!$F$2,1.25,1)</f>
        <v>0</v>
      </c>
      <c r="AC52" s="174">
        <f>IF(AND(AC$9=Metadaten!$F$2,AC$16&gt;0,AC$7&gt;0),IF(ISNA(VLOOKUP(AC$7,Fördersystematik!$B$6:$K$9,IF(AC$16&lt;=10,5,IF(AC$16&gt;=15,10,AC$16-5)),TRUE)),0,VLOOKUP(AC$7,Fördersystematik!$B$6:$K$9,IF(AC$16&lt;=10,5,IF(AC$16&gt;=15,10,AC$16-5)),TRUE)),0) * IF(AC$10 = Metadaten!$F$2,1.25,1)</f>
        <v>0</v>
      </c>
      <c r="AD52" s="174">
        <f>IF(AND(AD$9=Metadaten!$F$2,AD$16&gt;0,AD$7&gt;0),IF(ISNA(VLOOKUP(AD$7,Fördersystematik!$B$6:$K$9,IF(AD$16&lt;=10,5,IF(AD$16&gt;=15,10,AD$16-5)),TRUE)),0,VLOOKUP(AD$7,Fördersystematik!$B$6:$K$9,IF(AD$16&lt;=10,5,IF(AD$16&gt;=15,10,AD$16-5)),TRUE)),0) * IF(AD$10 = Metadaten!$F$2,1.25,1)</f>
        <v>0</v>
      </c>
      <c r="AE52" s="174">
        <f>IF(AND(AE$9=Metadaten!$F$2,AE$16&gt;0,AE$7&gt;0),IF(ISNA(VLOOKUP(AE$7,Fördersystematik!$B$6:$K$9,IF(AE$16&lt;=10,5,IF(AE$16&gt;=15,10,AE$16-5)),TRUE)),0,VLOOKUP(AE$7,Fördersystematik!$B$6:$K$9,IF(AE$16&lt;=10,5,IF(AE$16&gt;=15,10,AE$16-5)),TRUE)),0) * IF(AE$10 = Metadaten!$F$2,1.25,1)</f>
        <v>0</v>
      </c>
    </row>
    <row r="53" spans="1:53" s="169" customFormat="1" ht="14.45" customHeight="1" x14ac:dyDescent="0.2">
      <c r="B53" s="170" t="str">
        <f>Übersetzungen!B51</f>
        <v>Montant maximal  pour travaux de master</v>
      </c>
      <c r="C53" s="171"/>
      <c r="D53" s="172"/>
      <c r="E53" s="174">
        <f>SUM(F53:K53)</f>
        <v>0</v>
      </c>
      <c r="F53" s="174">
        <f>SUMIFS($L53:$AE53,$L$15:$AE$15,$F$44)</f>
        <v>0</v>
      </c>
      <c r="G53" s="174">
        <f>SUMIFS($L53:$AE53,$L$15:$AE$15,$G$44)</f>
        <v>0</v>
      </c>
      <c r="H53" s="174">
        <f>SUMIFS($L53:$AE53,$L$15:$AE$15,$H$44)</f>
        <v>0</v>
      </c>
      <c r="I53" s="174">
        <f>SUMIFS($L53:$AE53,$L$15:$AE$15,$I$44)</f>
        <v>0</v>
      </c>
      <c r="J53" s="174">
        <f>SUMIFS($L53:$AE53,$L$15:$AE$15,$J$44)</f>
        <v>0</v>
      </c>
      <c r="K53" s="174">
        <f>SUMIFS($L53:$AE53,$L$15:$AE$15,$K$44)</f>
        <v>0</v>
      </c>
      <c r="L53" s="174">
        <f>Fördersystematik!$D$11*L$11</f>
        <v>0</v>
      </c>
      <c r="M53" s="174">
        <f>Fördersystematik!$D$11*M$11</f>
        <v>0</v>
      </c>
      <c r="N53" s="174">
        <f>Fördersystematik!$D$11*N$11</f>
        <v>0</v>
      </c>
      <c r="O53" s="174">
        <f>Fördersystematik!$D$11*O$11</f>
        <v>0</v>
      </c>
      <c r="P53" s="174">
        <f>Fördersystematik!$D$11*P$11</f>
        <v>0</v>
      </c>
      <c r="Q53" s="174">
        <f>Fördersystematik!$D$11*Q$11</f>
        <v>0</v>
      </c>
      <c r="R53" s="174">
        <f>Fördersystematik!$D$11*R$11</f>
        <v>0</v>
      </c>
      <c r="S53" s="174">
        <f>Fördersystematik!$D$11*S$11</f>
        <v>0</v>
      </c>
      <c r="T53" s="174">
        <f>Fördersystematik!$D$11*T$11</f>
        <v>0</v>
      </c>
      <c r="U53" s="174">
        <f>Fördersystematik!$D$11*U$11</f>
        <v>0</v>
      </c>
      <c r="V53" s="174">
        <f>Fördersystematik!$D$11*V$11</f>
        <v>0</v>
      </c>
      <c r="W53" s="174">
        <f>Fördersystematik!$D$11*W$11</f>
        <v>0</v>
      </c>
      <c r="X53" s="174">
        <f>Fördersystematik!$D$11*X$11</f>
        <v>0</v>
      </c>
      <c r="Y53" s="174">
        <f>Fördersystematik!$D$11*Y$11</f>
        <v>0</v>
      </c>
      <c r="Z53" s="174">
        <f>Fördersystematik!$D$11*Z$11</f>
        <v>0</v>
      </c>
      <c r="AA53" s="174">
        <f>Fördersystematik!$D$11*AA$11</f>
        <v>0</v>
      </c>
      <c r="AB53" s="174">
        <f>Fördersystematik!$D$11*AB$11</f>
        <v>0</v>
      </c>
      <c r="AC53" s="174">
        <f>Fördersystematik!$D$11*AC$11</f>
        <v>0</v>
      </c>
      <c r="AD53" s="174">
        <f>Fördersystematik!$D$11*AD$11</f>
        <v>0</v>
      </c>
      <c r="AE53" s="175">
        <f>Fördersystematik!$D$11*AE$11</f>
        <v>0</v>
      </c>
    </row>
    <row r="54" spans="1:53" s="178" customFormat="1" ht="14.45" customHeight="1" x14ac:dyDescent="0.2">
      <c r="A54" s="169"/>
      <c r="B54" s="170" t="str">
        <f>Übersetzungen!B52</f>
        <v>Montant maximal  total</v>
      </c>
      <c r="C54" s="176"/>
      <c r="D54" s="172"/>
      <c r="E54" s="174">
        <f>SUM(E50:E53)</f>
        <v>0</v>
      </c>
      <c r="F54" s="174">
        <f t="shared" ref="F54:H54" si="21">SUM(F50:F53)</f>
        <v>0</v>
      </c>
      <c r="G54" s="174">
        <f>SUM(G50:G53)</f>
        <v>0</v>
      </c>
      <c r="H54" s="174">
        <f t="shared" si="21"/>
        <v>0</v>
      </c>
      <c r="I54" s="174">
        <f t="shared" ref="I54" si="22">SUM(I50:I53)</f>
        <v>0</v>
      </c>
      <c r="J54" s="174">
        <f>SUM(J50:J53)</f>
        <v>0</v>
      </c>
      <c r="K54" s="174">
        <f t="shared" ref="K54:AE54" si="23">SUM(K50:K53)</f>
        <v>0</v>
      </c>
      <c r="L54" s="177">
        <f t="shared" si="23"/>
        <v>0</v>
      </c>
      <c r="M54" s="177">
        <f t="shared" si="23"/>
        <v>0</v>
      </c>
      <c r="N54" s="177">
        <f t="shared" si="23"/>
        <v>0</v>
      </c>
      <c r="O54" s="177">
        <f t="shared" si="23"/>
        <v>0</v>
      </c>
      <c r="P54" s="177">
        <f t="shared" si="23"/>
        <v>0</v>
      </c>
      <c r="Q54" s="177">
        <f t="shared" si="23"/>
        <v>0</v>
      </c>
      <c r="R54" s="177">
        <f t="shared" si="23"/>
        <v>0</v>
      </c>
      <c r="S54" s="177">
        <f t="shared" si="23"/>
        <v>0</v>
      </c>
      <c r="T54" s="177">
        <f t="shared" si="23"/>
        <v>0</v>
      </c>
      <c r="U54" s="177">
        <f t="shared" si="23"/>
        <v>0</v>
      </c>
      <c r="V54" s="177">
        <f t="shared" si="23"/>
        <v>0</v>
      </c>
      <c r="W54" s="177">
        <f t="shared" si="23"/>
        <v>0</v>
      </c>
      <c r="X54" s="177">
        <f t="shared" si="23"/>
        <v>0</v>
      </c>
      <c r="Y54" s="177">
        <f t="shared" si="23"/>
        <v>0</v>
      </c>
      <c r="Z54" s="177">
        <f t="shared" si="23"/>
        <v>0</v>
      </c>
      <c r="AA54" s="177">
        <f t="shared" si="23"/>
        <v>0</v>
      </c>
      <c r="AB54" s="177">
        <f t="shared" si="23"/>
        <v>0</v>
      </c>
      <c r="AC54" s="177">
        <f t="shared" si="23"/>
        <v>0</v>
      </c>
      <c r="AD54" s="177">
        <f t="shared" si="23"/>
        <v>0</v>
      </c>
      <c r="AE54" s="177">
        <f t="shared" si="23"/>
        <v>0</v>
      </c>
      <c r="AF54" s="169"/>
      <c r="AG54" s="169"/>
      <c r="AH54" s="169"/>
      <c r="AI54" s="169"/>
      <c r="AJ54" s="169"/>
      <c r="AK54" s="169"/>
      <c r="AL54" s="169"/>
      <c r="AM54" s="169"/>
      <c r="AN54" s="169"/>
      <c r="AO54" s="169"/>
      <c r="AP54" s="169"/>
      <c r="AQ54" s="169"/>
      <c r="AR54" s="169"/>
      <c r="AS54" s="169"/>
      <c r="AT54" s="169"/>
      <c r="AU54" s="169"/>
      <c r="AV54" s="169"/>
      <c r="AW54" s="169"/>
      <c r="AX54" s="169"/>
      <c r="AY54" s="169"/>
      <c r="AZ54" s="169"/>
      <c r="BA54" s="169"/>
    </row>
    <row r="55" spans="1:53" s="178" customFormat="1" ht="14.45" customHeight="1" x14ac:dyDescent="0.2">
      <c r="A55" s="169"/>
      <c r="B55" s="179" t="str">
        <f>Übersetzungen!B53</f>
        <v>Bénéfice avec montant maximal</v>
      </c>
      <c r="C55" s="180" t="str">
        <f>Übersetzungen!B61</f>
        <v>Résultat intermédiaire</v>
      </c>
      <c r="D55" s="172"/>
      <c r="E55" s="174">
        <f>E49+E54-E42</f>
        <v>0</v>
      </c>
      <c r="F55" s="174">
        <f t="shared" ref="F55:AE55" si="24">F49+F54-F42</f>
        <v>0</v>
      </c>
      <c r="G55" s="174">
        <f t="shared" si="24"/>
        <v>0</v>
      </c>
      <c r="H55" s="174">
        <f t="shared" si="24"/>
        <v>0</v>
      </c>
      <c r="I55" s="174">
        <f t="shared" si="24"/>
        <v>0</v>
      </c>
      <c r="J55" s="174">
        <f t="shared" si="24"/>
        <v>0</v>
      </c>
      <c r="K55" s="174">
        <f t="shared" si="24"/>
        <v>0</v>
      </c>
      <c r="L55" s="173">
        <f t="shared" si="24"/>
        <v>0</v>
      </c>
      <c r="M55" s="173">
        <f t="shared" si="24"/>
        <v>0</v>
      </c>
      <c r="N55" s="173">
        <f t="shared" si="24"/>
        <v>0</v>
      </c>
      <c r="O55" s="173">
        <f t="shared" si="24"/>
        <v>0</v>
      </c>
      <c r="P55" s="173">
        <f t="shared" si="24"/>
        <v>0</v>
      </c>
      <c r="Q55" s="173">
        <f t="shared" si="24"/>
        <v>0</v>
      </c>
      <c r="R55" s="173">
        <f t="shared" si="24"/>
        <v>0</v>
      </c>
      <c r="S55" s="173">
        <f t="shared" si="24"/>
        <v>0</v>
      </c>
      <c r="T55" s="173">
        <f t="shared" si="24"/>
        <v>0</v>
      </c>
      <c r="U55" s="173">
        <f t="shared" si="24"/>
        <v>0</v>
      </c>
      <c r="V55" s="173">
        <f t="shared" si="24"/>
        <v>0</v>
      </c>
      <c r="W55" s="173">
        <f t="shared" si="24"/>
        <v>0</v>
      </c>
      <c r="X55" s="173">
        <f t="shared" si="24"/>
        <v>0</v>
      </c>
      <c r="Y55" s="173">
        <f t="shared" si="24"/>
        <v>0</v>
      </c>
      <c r="Z55" s="173">
        <f t="shared" si="24"/>
        <v>0</v>
      </c>
      <c r="AA55" s="173">
        <f t="shared" si="24"/>
        <v>0</v>
      </c>
      <c r="AB55" s="173">
        <f t="shared" si="24"/>
        <v>0</v>
      </c>
      <c r="AC55" s="173">
        <f t="shared" si="24"/>
        <v>0</v>
      </c>
      <c r="AD55" s="173">
        <f t="shared" si="24"/>
        <v>0</v>
      </c>
      <c r="AE55" s="173">
        <f t="shared" si="24"/>
        <v>0</v>
      </c>
      <c r="AF55" s="169"/>
      <c r="AG55" s="169"/>
      <c r="AH55" s="169"/>
      <c r="AI55" s="169"/>
      <c r="AJ55" s="169"/>
      <c r="AK55" s="169"/>
      <c r="AL55" s="169"/>
      <c r="AM55" s="169"/>
      <c r="AN55" s="169"/>
      <c r="AO55" s="169"/>
      <c r="AP55" s="169"/>
      <c r="AQ55" s="169"/>
      <c r="AR55" s="169"/>
      <c r="AS55" s="169"/>
      <c r="AT55" s="169"/>
      <c r="AU55" s="169"/>
      <c r="AV55" s="169"/>
      <c r="AW55" s="169"/>
      <c r="AX55" s="169"/>
      <c r="AY55" s="169"/>
      <c r="AZ55" s="169"/>
      <c r="BA55" s="169"/>
    </row>
    <row r="56" spans="1:53" s="178" customFormat="1" ht="14.45" customHeight="1" x14ac:dyDescent="0.2">
      <c r="A56" s="169"/>
      <c r="B56" s="170" t="str">
        <f>Übersetzungen!B54</f>
        <v>Bénéfice en %</v>
      </c>
      <c r="C56" s="176"/>
      <c r="D56" s="172"/>
      <c r="E56" s="181"/>
      <c r="F56" s="181"/>
      <c r="G56" s="181"/>
      <c r="H56" s="181"/>
      <c r="I56" s="181"/>
      <c r="J56" s="181"/>
      <c r="K56" s="181"/>
      <c r="L56" s="182">
        <f t="shared" ref="L56:AE56" si="25">IF(ISERR(L55/L42),0,L55/L42)</f>
        <v>0</v>
      </c>
      <c r="M56" s="289">
        <f t="shared" si="25"/>
        <v>0</v>
      </c>
      <c r="N56" s="290">
        <f t="shared" si="25"/>
        <v>0</v>
      </c>
      <c r="O56" s="290">
        <f t="shared" si="25"/>
        <v>0</v>
      </c>
      <c r="P56" s="290">
        <f t="shared" si="25"/>
        <v>0</v>
      </c>
      <c r="Q56" s="290">
        <f t="shared" si="25"/>
        <v>0</v>
      </c>
      <c r="R56" s="290">
        <f t="shared" si="25"/>
        <v>0</v>
      </c>
      <c r="S56" s="290">
        <f t="shared" si="25"/>
        <v>0</v>
      </c>
      <c r="T56" s="290">
        <f t="shared" si="25"/>
        <v>0</v>
      </c>
      <c r="U56" s="290">
        <f t="shared" si="25"/>
        <v>0</v>
      </c>
      <c r="V56" s="290">
        <f t="shared" si="25"/>
        <v>0</v>
      </c>
      <c r="W56" s="290">
        <f t="shared" si="25"/>
        <v>0</v>
      </c>
      <c r="X56" s="290">
        <f t="shared" si="25"/>
        <v>0</v>
      </c>
      <c r="Y56" s="290">
        <f t="shared" si="25"/>
        <v>0</v>
      </c>
      <c r="Z56" s="290">
        <f t="shared" si="25"/>
        <v>0</v>
      </c>
      <c r="AA56" s="290">
        <f t="shared" si="25"/>
        <v>0</v>
      </c>
      <c r="AB56" s="290">
        <f t="shared" si="25"/>
        <v>0</v>
      </c>
      <c r="AC56" s="290">
        <f t="shared" si="25"/>
        <v>0</v>
      </c>
      <c r="AD56" s="290">
        <f t="shared" si="25"/>
        <v>0</v>
      </c>
      <c r="AE56" s="291">
        <f t="shared" si="25"/>
        <v>0</v>
      </c>
      <c r="AF56" s="169"/>
      <c r="AG56" s="169"/>
      <c r="AH56" s="169"/>
      <c r="AI56" s="169"/>
      <c r="AJ56" s="169"/>
      <c r="AK56" s="169"/>
      <c r="AL56" s="169"/>
      <c r="AM56" s="169"/>
      <c r="AN56" s="169"/>
      <c r="AO56" s="169"/>
      <c r="AP56" s="169"/>
      <c r="AQ56" s="169"/>
      <c r="AR56" s="169"/>
      <c r="AS56" s="169"/>
      <c r="AT56" s="169"/>
      <c r="AU56" s="169"/>
      <c r="AV56" s="169"/>
      <c r="AW56" s="169"/>
      <c r="AX56" s="169"/>
      <c r="AY56" s="169"/>
      <c r="AZ56" s="169"/>
      <c r="BA56" s="169"/>
    </row>
    <row r="57" spans="1:53" s="169" customFormat="1" ht="11.25" x14ac:dyDescent="0.2">
      <c r="B57" s="170" t="str">
        <f>Übersetzungen!B63</f>
        <v>Montant maximal en % des coûts total</v>
      </c>
      <c r="C57" s="171"/>
      <c r="D57" s="172"/>
      <c r="E57" s="181"/>
      <c r="F57" s="181"/>
      <c r="G57" s="181"/>
      <c r="H57" s="181"/>
      <c r="I57" s="181"/>
      <c r="J57" s="181"/>
      <c r="K57" s="181"/>
      <c r="L57" s="182">
        <f t="shared" ref="L57:AE57" si="26">IF(ISERR(L54/L42),0,L54/L42)</f>
        <v>0</v>
      </c>
      <c r="M57" s="289">
        <f t="shared" si="26"/>
        <v>0</v>
      </c>
      <c r="N57" s="290">
        <f t="shared" si="26"/>
        <v>0</v>
      </c>
      <c r="O57" s="290">
        <f t="shared" si="26"/>
        <v>0</v>
      </c>
      <c r="P57" s="290">
        <f t="shared" si="26"/>
        <v>0</v>
      </c>
      <c r="Q57" s="290">
        <f t="shared" si="26"/>
        <v>0</v>
      </c>
      <c r="R57" s="290">
        <f t="shared" si="26"/>
        <v>0</v>
      </c>
      <c r="S57" s="290">
        <f t="shared" si="26"/>
        <v>0</v>
      </c>
      <c r="T57" s="290">
        <f t="shared" si="26"/>
        <v>0</v>
      </c>
      <c r="U57" s="290">
        <f t="shared" si="26"/>
        <v>0</v>
      </c>
      <c r="V57" s="290">
        <f t="shared" si="26"/>
        <v>0</v>
      </c>
      <c r="W57" s="290">
        <f t="shared" si="26"/>
        <v>0</v>
      </c>
      <c r="X57" s="290">
        <f t="shared" si="26"/>
        <v>0</v>
      </c>
      <c r="Y57" s="290">
        <f t="shared" si="26"/>
        <v>0</v>
      </c>
      <c r="Z57" s="290">
        <f t="shared" si="26"/>
        <v>0</v>
      </c>
      <c r="AA57" s="290">
        <f t="shared" si="26"/>
        <v>0</v>
      </c>
      <c r="AB57" s="290">
        <f t="shared" si="26"/>
        <v>0</v>
      </c>
      <c r="AC57" s="290">
        <f t="shared" si="26"/>
        <v>0</v>
      </c>
      <c r="AD57" s="290">
        <f t="shared" si="26"/>
        <v>0</v>
      </c>
      <c r="AE57" s="291">
        <f t="shared" si="26"/>
        <v>0</v>
      </c>
    </row>
    <row r="58" spans="1:53" s="169" customFormat="1" ht="33.75" x14ac:dyDescent="0.2">
      <c r="B58" s="170" t="str">
        <f>Übersetzungen!B55</f>
        <v>Réduction du montant maximal</v>
      </c>
      <c r="C58" s="171" t="str">
        <f>Übersetzungen!B62</f>
        <v xml:space="preserve">Réduction si le montant maximal total est supérieur à 40 % des coûts totaux ou si le bénéfice est supérieur à 5 %. </v>
      </c>
      <c r="D58" s="172" t="s">
        <v>54</v>
      </c>
      <c r="E58" s="174">
        <f>SUM(F58:K58)</f>
        <v>0</v>
      </c>
      <c r="F58" s="174">
        <f>SUMIFS($L58:$AE58,$L$15:$AE$15,F$44)</f>
        <v>0</v>
      </c>
      <c r="G58" s="174">
        <f t="shared" ref="G58:K58" si="27">SUMIFS($L58:$AE58,$L$15:$AE$15,G$44)</f>
        <v>0</v>
      </c>
      <c r="H58" s="174">
        <f t="shared" si="27"/>
        <v>0</v>
      </c>
      <c r="I58" s="174">
        <f t="shared" si="27"/>
        <v>0</v>
      </c>
      <c r="J58" s="174">
        <f t="shared" si="27"/>
        <v>0</v>
      </c>
      <c r="K58" s="174">
        <f t="shared" si="27"/>
        <v>0</v>
      </c>
      <c r="L58" s="183">
        <f>L66</f>
        <v>0</v>
      </c>
      <c r="M58" s="183">
        <f t="shared" ref="M58:AE58" si="28">M66</f>
        <v>0</v>
      </c>
      <c r="N58" s="183">
        <f t="shared" si="28"/>
        <v>0</v>
      </c>
      <c r="O58" s="183">
        <f t="shared" si="28"/>
        <v>0</v>
      </c>
      <c r="P58" s="183">
        <f t="shared" si="28"/>
        <v>0</v>
      </c>
      <c r="Q58" s="183">
        <f t="shared" si="28"/>
        <v>0</v>
      </c>
      <c r="R58" s="183">
        <f t="shared" si="28"/>
        <v>0</v>
      </c>
      <c r="S58" s="183">
        <f t="shared" si="28"/>
        <v>0</v>
      </c>
      <c r="T58" s="183">
        <f t="shared" si="28"/>
        <v>0</v>
      </c>
      <c r="U58" s="183">
        <f t="shared" si="28"/>
        <v>0</v>
      </c>
      <c r="V58" s="183">
        <f t="shared" si="28"/>
        <v>0</v>
      </c>
      <c r="W58" s="183">
        <f t="shared" si="28"/>
        <v>0</v>
      </c>
      <c r="X58" s="183">
        <f t="shared" si="28"/>
        <v>0</v>
      </c>
      <c r="Y58" s="183">
        <f t="shared" si="28"/>
        <v>0</v>
      </c>
      <c r="Z58" s="183">
        <f t="shared" si="28"/>
        <v>0</v>
      </c>
      <c r="AA58" s="183">
        <f t="shared" si="28"/>
        <v>0</v>
      </c>
      <c r="AB58" s="183">
        <f t="shared" si="28"/>
        <v>0</v>
      </c>
      <c r="AC58" s="183">
        <f t="shared" si="28"/>
        <v>0</v>
      </c>
      <c r="AD58" s="183">
        <f t="shared" si="28"/>
        <v>0</v>
      </c>
      <c r="AE58" s="183">
        <f t="shared" si="28"/>
        <v>0</v>
      </c>
    </row>
    <row r="59" spans="1:53" s="14" customFormat="1" ht="22.5" x14ac:dyDescent="0.2">
      <c r="A59" s="9"/>
      <c r="B59" s="28" t="str">
        <f>Übersetzungen!B56</f>
        <v xml:space="preserve">Montant effectif de la subvention </v>
      </c>
      <c r="C59" s="51" t="str">
        <f>Übersetzungen!B64</f>
        <v>après réduction éventuelle des montants maximals</v>
      </c>
      <c r="D59" s="13" t="s">
        <v>43</v>
      </c>
      <c r="E59" s="61">
        <f>SUM(F59:K59)</f>
        <v>0</v>
      </c>
      <c r="F59" s="61">
        <f>SUMIFS($L59:$AE59,$L$15:$AE$15,F$44)</f>
        <v>0</v>
      </c>
      <c r="G59" s="61">
        <f t="shared" ref="G59:K59" si="29">SUMIFS($L59:$AE59,$L$15:$AE$15,G$44)</f>
        <v>0</v>
      </c>
      <c r="H59" s="61">
        <f t="shared" si="29"/>
        <v>0</v>
      </c>
      <c r="I59" s="61">
        <f t="shared" si="29"/>
        <v>0</v>
      </c>
      <c r="J59" s="61">
        <f t="shared" si="29"/>
        <v>0</v>
      </c>
      <c r="K59" s="61">
        <f t="shared" si="29"/>
        <v>0</v>
      </c>
      <c r="L59" s="61">
        <f t="shared" ref="L59:AE59" si="30">IF(INT(L54-L58)&lt;0,0,INT(L54-L58))</f>
        <v>0</v>
      </c>
      <c r="M59" s="61">
        <f t="shared" si="30"/>
        <v>0</v>
      </c>
      <c r="N59" s="61">
        <f t="shared" si="30"/>
        <v>0</v>
      </c>
      <c r="O59" s="61">
        <f t="shared" si="30"/>
        <v>0</v>
      </c>
      <c r="P59" s="61">
        <f t="shared" si="30"/>
        <v>0</v>
      </c>
      <c r="Q59" s="61">
        <f t="shared" si="30"/>
        <v>0</v>
      </c>
      <c r="R59" s="61">
        <f t="shared" si="30"/>
        <v>0</v>
      </c>
      <c r="S59" s="61">
        <f t="shared" si="30"/>
        <v>0</v>
      </c>
      <c r="T59" s="61">
        <f t="shared" si="30"/>
        <v>0</v>
      </c>
      <c r="U59" s="61">
        <f t="shared" si="30"/>
        <v>0</v>
      </c>
      <c r="V59" s="61">
        <f t="shared" si="30"/>
        <v>0</v>
      </c>
      <c r="W59" s="61">
        <f t="shared" si="30"/>
        <v>0</v>
      </c>
      <c r="X59" s="61">
        <f t="shared" si="30"/>
        <v>0</v>
      </c>
      <c r="Y59" s="61">
        <f t="shared" si="30"/>
        <v>0</v>
      </c>
      <c r="Z59" s="61">
        <f t="shared" si="30"/>
        <v>0</v>
      </c>
      <c r="AA59" s="61">
        <f t="shared" si="30"/>
        <v>0</v>
      </c>
      <c r="AB59" s="61">
        <f t="shared" si="30"/>
        <v>0</v>
      </c>
      <c r="AC59" s="61">
        <f t="shared" si="30"/>
        <v>0</v>
      </c>
      <c r="AD59" s="61">
        <f t="shared" si="30"/>
        <v>0</v>
      </c>
      <c r="AE59" s="61">
        <f t="shared" si="30"/>
        <v>0</v>
      </c>
      <c r="AF59" s="9"/>
      <c r="AG59" s="9"/>
      <c r="AH59" s="9"/>
      <c r="AI59" s="9"/>
      <c r="AJ59" s="9"/>
      <c r="AK59" s="9"/>
      <c r="AL59" s="9"/>
      <c r="AM59" s="9"/>
      <c r="AN59" s="9"/>
      <c r="AO59" s="9"/>
      <c r="AP59" s="9"/>
      <c r="AQ59" s="9"/>
      <c r="AR59" s="9"/>
      <c r="AS59" s="9"/>
      <c r="AT59" s="9"/>
      <c r="AU59" s="9"/>
      <c r="AV59" s="9"/>
      <c r="AW59" s="9"/>
      <c r="AX59" s="9"/>
      <c r="AY59" s="9"/>
      <c r="AZ59" s="9"/>
      <c r="BA59" s="9"/>
    </row>
    <row r="60" spans="1:53" ht="17.45" customHeight="1" x14ac:dyDescent="0.2">
      <c r="B60" s="29" t="str">
        <f>Übersetzungen!B57</f>
        <v>Pourcentage de la subvention par rapport aux coûts totaux</v>
      </c>
      <c r="C60" s="29"/>
      <c r="D60" s="10" t="s">
        <v>45</v>
      </c>
      <c r="E60" s="203">
        <f t="shared" ref="E60:K60" si="31">IF(ISERR(E59/E42),0,E59/E42)</f>
        <v>0</v>
      </c>
      <c r="F60" s="203">
        <f t="shared" si="31"/>
        <v>0</v>
      </c>
      <c r="G60" s="203">
        <f t="shared" si="31"/>
        <v>0</v>
      </c>
      <c r="H60" s="203">
        <f t="shared" si="31"/>
        <v>0</v>
      </c>
      <c r="I60" s="203">
        <f t="shared" si="31"/>
        <v>0</v>
      </c>
      <c r="J60" s="203">
        <f t="shared" si="31"/>
        <v>0</v>
      </c>
      <c r="K60" s="203">
        <f t="shared" si="31"/>
        <v>0</v>
      </c>
      <c r="L60" s="206"/>
      <c r="M60" s="206"/>
      <c r="N60" s="206"/>
      <c r="O60" s="206"/>
      <c r="P60" s="206"/>
      <c r="Q60" s="206"/>
      <c r="R60" s="206"/>
      <c r="S60" s="206"/>
      <c r="T60" s="206"/>
      <c r="U60" s="206"/>
      <c r="V60" s="206"/>
      <c r="W60" s="206"/>
      <c r="X60" s="206"/>
      <c r="Y60" s="206"/>
      <c r="Z60" s="206"/>
      <c r="AA60" s="206"/>
      <c r="AB60" s="206"/>
      <c r="AC60" s="206"/>
      <c r="AD60" s="206"/>
      <c r="AE60" s="206"/>
    </row>
    <row r="61" spans="1:53" ht="24.75" customHeight="1" x14ac:dyDescent="0.2">
      <c r="B61" s="28" t="str">
        <f>Übersetzungen!B58</f>
        <v>Prestations propres (-) / gains de l'institution de formation (+)</v>
      </c>
      <c r="C61" s="51"/>
      <c r="D61" s="70"/>
      <c r="E61" s="287">
        <f>INT(E49+E59-E42)</f>
        <v>0</v>
      </c>
      <c r="F61" s="287">
        <f t="shared" ref="F61:K61" si="32">INT(F49+F59-F42)</f>
        <v>0</v>
      </c>
      <c r="G61" s="287">
        <f t="shared" si="32"/>
        <v>0</v>
      </c>
      <c r="H61" s="287">
        <f t="shared" si="32"/>
        <v>0</v>
      </c>
      <c r="I61" s="287">
        <f t="shared" si="32"/>
        <v>0</v>
      </c>
      <c r="J61" s="287">
        <f t="shared" si="32"/>
        <v>0</v>
      </c>
      <c r="K61" s="287">
        <f t="shared" si="32"/>
        <v>0</v>
      </c>
      <c r="L61" s="287">
        <f>INT(L49+L59-L42)</f>
        <v>0</v>
      </c>
      <c r="M61" s="287">
        <f t="shared" ref="M61:AE61" si="33">INT(M49+M59-M42)</f>
        <v>0</v>
      </c>
      <c r="N61" s="287">
        <f t="shared" si="33"/>
        <v>0</v>
      </c>
      <c r="O61" s="287">
        <f t="shared" si="33"/>
        <v>0</v>
      </c>
      <c r="P61" s="287">
        <f t="shared" si="33"/>
        <v>0</v>
      </c>
      <c r="Q61" s="287">
        <f t="shared" si="33"/>
        <v>0</v>
      </c>
      <c r="R61" s="287">
        <f t="shared" si="33"/>
        <v>0</v>
      </c>
      <c r="S61" s="287">
        <f t="shared" si="33"/>
        <v>0</v>
      </c>
      <c r="T61" s="287">
        <f t="shared" si="33"/>
        <v>0</v>
      </c>
      <c r="U61" s="287">
        <f t="shared" si="33"/>
        <v>0</v>
      </c>
      <c r="V61" s="287">
        <f t="shared" si="33"/>
        <v>0</v>
      </c>
      <c r="W61" s="287">
        <f t="shared" si="33"/>
        <v>0</v>
      </c>
      <c r="X61" s="287">
        <f t="shared" si="33"/>
        <v>0</v>
      </c>
      <c r="Y61" s="287">
        <f t="shared" si="33"/>
        <v>0</v>
      </c>
      <c r="Z61" s="287">
        <f t="shared" si="33"/>
        <v>0</v>
      </c>
      <c r="AA61" s="287">
        <f t="shared" si="33"/>
        <v>0</v>
      </c>
      <c r="AB61" s="287">
        <f t="shared" si="33"/>
        <v>0</v>
      </c>
      <c r="AC61" s="287">
        <f t="shared" si="33"/>
        <v>0</v>
      </c>
      <c r="AD61" s="287">
        <f t="shared" si="33"/>
        <v>0</v>
      </c>
      <c r="AE61" s="287">
        <f t="shared" si="33"/>
        <v>0</v>
      </c>
    </row>
    <row r="62" spans="1:53" s="187" customFormat="1" ht="21.75" customHeight="1" x14ac:dyDescent="0.2">
      <c r="B62" s="75" t="str">
        <f>Übersetzungen!B59</f>
        <v>Total recettes (sans prestations propre)</v>
      </c>
      <c r="C62" s="188"/>
      <c r="D62" s="189"/>
      <c r="E62" s="204">
        <f>INT(E59+E49)</f>
        <v>0</v>
      </c>
      <c r="F62" s="204">
        <f>INT(F59+F49)</f>
        <v>0</v>
      </c>
      <c r="G62" s="204">
        <f>INT(G59+G49)</f>
        <v>0</v>
      </c>
      <c r="H62" s="204">
        <f t="shared" ref="H62:AE62" si="34">INT(H59+H49)</f>
        <v>0</v>
      </c>
      <c r="I62" s="204">
        <f t="shared" si="34"/>
        <v>0</v>
      </c>
      <c r="J62" s="204">
        <f t="shared" si="34"/>
        <v>0</v>
      </c>
      <c r="K62" s="204">
        <f t="shared" si="34"/>
        <v>0</v>
      </c>
      <c r="L62" s="204">
        <f t="shared" si="34"/>
        <v>0</v>
      </c>
      <c r="M62" s="204">
        <f t="shared" si="34"/>
        <v>0</v>
      </c>
      <c r="N62" s="204">
        <f t="shared" si="34"/>
        <v>0</v>
      </c>
      <c r="O62" s="204">
        <f t="shared" si="34"/>
        <v>0</v>
      </c>
      <c r="P62" s="204">
        <f t="shared" si="34"/>
        <v>0</v>
      </c>
      <c r="Q62" s="204">
        <f t="shared" si="34"/>
        <v>0</v>
      </c>
      <c r="R62" s="204">
        <f t="shared" si="34"/>
        <v>0</v>
      </c>
      <c r="S62" s="204">
        <f t="shared" si="34"/>
        <v>0</v>
      </c>
      <c r="T62" s="204">
        <f t="shared" si="34"/>
        <v>0</v>
      </c>
      <c r="U62" s="204">
        <f t="shared" si="34"/>
        <v>0</v>
      </c>
      <c r="V62" s="204">
        <f t="shared" si="34"/>
        <v>0</v>
      </c>
      <c r="W62" s="204">
        <f t="shared" si="34"/>
        <v>0</v>
      </c>
      <c r="X62" s="204">
        <f t="shared" si="34"/>
        <v>0</v>
      </c>
      <c r="Y62" s="204">
        <f t="shared" si="34"/>
        <v>0</v>
      </c>
      <c r="Z62" s="204">
        <f t="shared" si="34"/>
        <v>0</v>
      </c>
      <c r="AA62" s="204">
        <f t="shared" si="34"/>
        <v>0</v>
      </c>
      <c r="AB62" s="204">
        <f t="shared" si="34"/>
        <v>0</v>
      </c>
      <c r="AC62" s="204">
        <f t="shared" si="34"/>
        <v>0</v>
      </c>
      <c r="AD62" s="204">
        <f t="shared" si="34"/>
        <v>0</v>
      </c>
      <c r="AE62" s="204">
        <f t="shared" si="34"/>
        <v>0</v>
      </c>
    </row>
    <row r="64" spans="1:53" s="296" customFormat="1" x14ac:dyDescent="0.2">
      <c r="D64" s="297"/>
      <c r="L64" s="300">
        <f>IF(L$56&gt;0.05,L$55-(0.05*L$42),0)</f>
        <v>0</v>
      </c>
      <c r="M64" s="300">
        <f t="shared" ref="M64:AE64" si="35">IF(M$56&gt;0.05,M$55-(0.05*M$42),0)</f>
        <v>0</v>
      </c>
      <c r="N64" s="300">
        <f t="shared" si="35"/>
        <v>0</v>
      </c>
      <c r="O64" s="300">
        <f t="shared" si="35"/>
        <v>0</v>
      </c>
      <c r="P64" s="300">
        <f t="shared" si="35"/>
        <v>0</v>
      </c>
      <c r="Q64" s="300">
        <f t="shared" si="35"/>
        <v>0</v>
      </c>
      <c r="R64" s="300">
        <f t="shared" si="35"/>
        <v>0</v>
      </c>
      <c r="S64" s="300">
        <f t="shared" si="35"/>
        <v>0</v>
      </c>
      <c r="T64" s="300">
        <f t="shared" si="35"/>
        <v>0</v>
      </c>
      <c r="U64" s="300">
        <f t="shared" si="35"/>
        <v>0</v>
      </c>
      <c r="V64" s="300">
        <f t="shared" si="35"/>
        <v>0</v>
      </c>
      <c r="W64" s="300">
        <f t="shared" si="35"/>
        <v>0</v>
      </c>
      <c r="X64" s="300">
        <f t="shared" si="35"/>
        <v>0</v>
      </c>
      <c r="Y64" s="300">
        <f t="shared" si="35"/>
        <v>0</v>
      </c>
      <c r="Z64" s="300">
        <f t="shared" si="35"/>
        <v>0</v>
      </c>
      <c r="AA64" s="300">
        <f t="shared" si="35"/>
        <v>0</v>
      </c>
      <c r="AB64" s="300">
        <f t="shared" si="35"/>
        <v>0</v>
      </c>
      <c r="AC64" s="300">
        <f t="shared" si="35"/>
        <v>0</v>
      </c>
      <c r="AD64" s="300">
        <f t="shared" si="35"/>
        <v>0</v>
      </c>
      <c r="AE64" s="300">
        <f t="shared" si="35"/>
        <v>0</v>
      </c>
    </row>
    <row r="65" spans="4:31" s="296" customFormat="1" x14ac:dyDescent="0.2">
      <c r="D65" s="297"/>
      <c r="L65" s="300">
        <f>IF(ISERR((L$54-L$64)/L$42),0,IF(((L$54-L$64)/L$42)&lt;0.4,0,(((L$54-L$64)/L$42)-0.4)*L$42))</f>
        <v>0</v>
      </c>
      <c r="M65" s="300">
        <f t="shared" ref="M65:AE65" si="36">IF(ISERR((M$54-M$64)/M$42),0,IF(((M$54-M$64)/M$42)&lt;0.4,0,(((M$54-M$64)/M$42)-0.4)*M$42))</f>
        <v>0</v>
      </c>
      <c r="N65" s="300">
        <f t="shared" si="36"/>
        <v>0</v>
      </c>
      <c r="O65" s="300">
        <f t="shared" si="36"/>
        <v>0</v>
      </c>
      <c r="P65" s="300">
        <f t="shared" si="36"/>
        <v>0</v>
      </c>
      <c r="Q65" s="300">
        <f t="shared" si="36"/>
        <v>0</v>
      </c>
      <c r="R65" s="300">
        <f t="shared" si="36"/>
        <v>0</v>
      </c>
      <c r="S65" s="300">
        <f t="shared" si="36"/>
        <v>0</v>
      </c>
      <c r="T65" s="300">
        <f t="shared" si="36"/>
        <v>0</v>
      </c>
      <c r="U65" s="300">
        <f t="shared" si="36"/>
        <v>0</v>
      </c>
      <c r="V65" s="300">
        <f t="shared" si="36"/>
        <v>0</v>
      </c>
      <c r="W65" s="300">
        <f t="shared" si="36"/>
        <v>0</v>
      </c>
      <c r="X65" s="300">
        <f t="shared" si="36"/>
        <v>0</v>
      </c>
      <c r="Y65" s="300">
        <f t="shared" si="36"/>
        <v>0</v>
      </c>
      <c r="Z65" s="300">
        <f t="shared" si="36"/>
        <v>0</v>
      </c>
      <c r="AA65" s="300">
        <f t="shared" si="36"/>
        <v>0</v>
      </c>
      <c r="AB65" s="300">
        <f t="shared" si="36"/>
        <v>0</v>
      </c>
      <c r="AC65" s="300">
        <f t="shared" si="36"/>
        <v>0</v>
      </c>
      <c r="AD65" s="300">
        <f t="shared" si="36"/>
        <v>0</v>
      </c>
      <c r="AE65" s="300">
        <f t="shared" si="36"/>
        <v>0</v>
      </c>
    </row>
    <row r="66" spans="4:31" s="296" customFormat="1" x14ac:dyDescent="0.2">
      <c r="D66" s="297"/>
      <c r="L66" s="300">
        <f t="shared" ref="L66:AE66" si="37">IF(L54-(L65+L64)&lt;0,L54,L65+L64)</f>
        <v>0</v>
      </c>
      <c r="M66" s="300">
        <f t="shared" si="37"/>
        <v>0</v>
      </c>
      <c r="N66" s="300">
        <f t="shared" si="37"/>
        <v>0</v>
      </c>
      <c r="O66" s="300">
        <f t="shared" si="37"/>
        <v>0</v>
      </c>
      <c r="P66" s="300">
        <f t="shared" si="37"/>
        <v>0</v>
      </c>
      <c r="Q66" s="300">
        <f t="shared" si="37"/>
        <v>0</v>
      </c>
      <c r="R66" s="300">
        <f t="shared" si="37"/>
        <v>0</v>
      </c>
      <c r="S66" s="300">
        <f t="shared" si="37"/>
        <v>0</v>
      </c>
      <c r="T66" s="300">
        <f t="shared" si="37"/>
        <v>0</v>
      </c>
      <c r="U66" s="300">
        <f t="shared" si="37"/>
        <v>0</v>
      </c>
      <c r="V66" s="300">
        <f t="shared" si="37"/>
        <v>0</v>
      </c>
      <c r="W66" s="300">
        <f t="shared" si="37"/>
        <v>0</v>
      </c>
      <c r="X66" s="300">
        <f t="shared" si="37"/>
        <v>0</v>
      </c>
      <c r="Y66" s="300">
        <f t="shared" si="37"/>
        <v>0</v>
      </c>
      <c r="Z66" s="300">
        <f t="shared" si="37"/>
        <v>0</v>
      </c>
      <c r="AA66" s="300">
        <f t="shared" si="37"/>
        <v>0</v>
      </c>
      <c r="AB66" s="300">
        <f t="shared" si="37"/>
        <v>0</v>
      </c>
      <c r="AC66" s="300">
        <f t="shared" si="37"/>
        <v>0</v>
      </c>
      <c r="AD66" s="300">
        <f t="shared" si="37"/>
        <v>0</v>
      </c>
      <c r="AE66" s="300">
        <f t="shared" si="37"/>
        <v>0</v>
      </c>
    </row>
    <row r="67" spans="4:31" s="298" customFormat="1" x14ac:dyDescent="0.2">
      <c r="D67" s="299"/>
    </row>
  </sheetData>
  <sheetProtection algorithmName="SHA-512" hashValue="4KzbPH/4RebyKk9MFnIve5FfieZHb6aK5k2+k7b8tUJihPR1Bh8DPen0O+Cbj3VrvAKSM0ZZXnga+mtpUUS8Vw==" saltValue="fIw7THIdVCmOtK2KOZpljw==" spinCount="100000" sheet="1" selectLockedCells="1"/>
  <mergeCells count="1">
    <mergeCell ref="B13:B14"/>
  </mergeCells>
  <conditionalFormatting sqref="L39:AE39">
    <cfRule type="expression" dxfId="14" priority="3">
      <formula>L$11&gt;0</formula>
    </cfRule>
  </conditionalFormatting>
  <conditionalFormatting sqref="L58:AE58">
    <cfRule type="expression" dxfId="13" priority="1">
      <formula>L$58&lt;0</formula>
    </cfRule>
  </conditionalFormatting>
  <dataValidations xWindow="533" yWindow="679" count="16">
    <dataValidation allowBlank="1" showInputMessage="1" prompt="Bitte den Titel des Lehrgangs oder MAS erfassen. / Veuillez saisir le titre du cours ou du MAS." sqref="L5:AE5" xr:uid="{00000000-0002-0000-0100-000000000000}"/>
    <dataValidation errorStyle="information" operator="greaterThanOrEqual" allowBlank="1" errorTitle="Eingabe nicht korrekt" error="Das Enddatum kann nicht vor dem Startdatum sein." promptTitle="Zeitspanne erfassen" prompt="Bitte Start- und Enddatum des Lehrgangs erfassen." sqref="L15:AE15" xr:uid="{00000000-0002-0000-0100-000001000000}"/>
    <dataValidation allowBlank="1" showInputMessage="1" promptTitle="Geldgeber" prompt="Bitte Geldgeber erfassen, falls Einnahmen aus Drittmittel eingehen./ Bailleurs de fonds. Veuillez svp saisir les bailleurs de fonds si des recettes proviennent de fonds de tiers." sqref="C46:C47" xr:uid="{00000000-0002-0000-0100-000002000000}"/>
    <dataValidation allowBlank="1" promptTitle="Antragsteller Typ" prompt="Ist der Lehrgangsanbieter eine Fachhochschule? Bitte auswählen" sqref="L3" xr:uid="{00000000-0002-0000-0100-000003000000}"/>
    <dataValidation allowBlank="1" showInputMessage="1" promptTitle="Bezeichnung Eingeben" prompt="Bitte Bezeichnung der Kostenart bei Adaption &gt; 50% erfassen, falls Beträge in der Zeile eingegeben werden." sqref="B25:B27" xr:uid="{00000000-0002-0000-0100-000004000000}"/>
    <dataValidation allowBlank="1" showInputMessage="1" promptTitle="Bezeichnung Eingeben" prompt="Bitte Bezeichnung der Kostenart bei der Durchführung erfassen, falls Beträge in der Zeile eingegeben werden." sqref="B36:B38" xr:uid="{00000000-0002-0000-0100-000005000000}"/>
    <dataValidation type="whole" errorStyle="warning" operator="greaterThan" allowBlank="1" showInputMessage="1" showErrorMessage="1" errorTitle="Wert  nicht korrekt" error="Es wird ein ganzzahliger Betrag in CHF erwartet. / Valeur invalide : un nombre entier en CHF est requis." promptTitle="Betrag eingeben" prompt="Bitte einen ganzzahligen Betrag in CHF eingeben. / _x000a_Montant : veuillez svp saisir un montant entier en CHF." sqref="L46:AE47" xr:uid="{00000000-0002-0000-0100-000006000000}">
      <formula1>0</formula1>
    </dataValidation>
    <dataValidation allowBlank="1" sqref="B20:B24" xr:uid="{00000000-0002-0000-0100-000007000000}"/>
    <dataValidation type="whole" errorStyle="information" allowBlank="1" showInputMessage="1" showErrorMessage="1" errorTitle="Eingabe ungültig" error="Es wird nur eine Zahl als Eingabe erwartet. / _x000a_Saisie invalide : seul un nombre est admis." promptTitle="Masterarbeiten" prompt="Ganzzahligen Wert eingeben.  / _x000a_Travaux de master : veuillez svp saisir une valeur entière." sqref="L11:AE11" xr:uid="{00000000-0002-0000-0100-000008000000}">
      <formula1>0</formula1>
      <formula2>1000</formula2>
    </dataValidation>
    <dataValidation type="decimal" errorStyle="information" allowBlank="1" showInputMessage="1" showErrorMessage="1" errorTitle="Eingabe nicht korrekt" error="Es wird eine Zahl als Eingabe erwartet. / Saisie invalide : un nombre est requis." promptTitle="Betrag erfassen" prompt="Betrag in CHF /_x000a_Montant :  montant en CHF" sqref="L17:T17" xr:uid="{00000000-0002-0000-0100-000009000000}">
      <formula1>1</formula1>
      <formula2>80000</formula2>
    </dataValidation>
    <dataValidation type="decimal" errorStyle="information" allowBlank="1" showInputMessage="1" showErrorMessage="1" errorTitle="Eingabe nicht korrekt" error="Es wird eine Zahl als Eingabe erwartet. / Saisie invalide : un nombre est requis." promptTitle="Betrag in CHF" prompt="Montant en CHF" sqref="U17:AE17" xr:uid="{00000000-0002-0000-0100-00000A000000}">
      <formula1>1</formula1>
      <formula2>80000</formula2>
    </dataValidation>
    <dataValidation type="whole" errorStyle="information" allowBlank="1" showInputMessage="1" showErrorMessage="1" errorTitle="Eingabe ungültig" error="Es wird nur eine Zahl als Eingabe erwartet. / Saisie invalide : seul un nombre est admis." promptTitle="Präsenzunterricht" prompt="Anzahl Tage eingeben. / _x000a_Veuillez svp saisir  le nombre de jours de cours en présentiel." sqref="L7:AE7" xr:uid="{00000000-0002-0000-0100-00000B000000}">
      <formula1>1</formula1>
      <formula2>5000</formula2>
    </dataValidation>
    <dataValidation type="date" errorStyle="information" operator="greaterThanOrEqual" allowBlank="1" showInputMessage="1" showErrorMessage="1" errorTitle="Eingabe nicht korrekt" error="Das Enddatum kann nicht vor dem Startdatum sein. / _x000a_Saisie invalide : la date de fin ne peut être antérieure à la date de début." promptTitle="Zeitspanne erfassen" prompt="Enddatum tt.mm.jjjj  / _x000a_Période : Date de fin du cours jj.mm.aaaa." sqref="L14:AE14" xr:uid="{00000000-0002-0000-0100-00000C000000}">
      <formula1>L13</formula1>
    </dataValidation>
    <dataValidation type="whole" errorStyle="warning" operator="greaterThan" allowBlank="1" showInputMessage="1" showErrorMessage="1" errorTitle="Wert  nicht korrekt" error="Es wird ein ganzzahliger Betrag in CHF erwartet. / Valeur incorrecte : un nb entier en CHF est requis." promptTitle="Betrag eingeben" prompt="Ganzzahligen Betrag in CHF eingeben, falls das Feld orange hinterlegt ist. / Montant : veuillez svp saisir un montant entier en CHF si le champ est surligné en orange." sqref="L20:AE39" xr:uid="{00000000-0002-0000-0100-00000D000000}">
      <formula1>0</formula1>
    </dataValidation>
    <dataValidation type="whole" errorStyle="information" allowBlank="1" showInputMessage="1" showErrorMessage="1" errorTitle="Eingabe nicht korrekt" error="Es muss eine Zahl grösser oder gleich 8 sein. / Saisie invalide : le nombre doit être supérieur ou égal à 8." promptTitle="Anzahl Teilnehmende" prompt="Zahl ab 10 Personen /_x000a_Nombre de participant(e)s : nb à partir de 10 personnes." sqref="L16:AE16" xr:uid="{00000000-0002-0000-0100-00000E000000}">
      <formula1>8</formula1>
      <formula2>10000</formula2>
    </dataValidation>
    <dataValidation allowBlank="1" showInputMessage="1" showErrorMessage="1" prompt="Betrag positiv = Eigenleistungen; Betrag negativ = Gewinn /_x000a_Montant positif = Prestations propres; montant negatif = gains" sqref="B61" xr:uid="{00000000-0002-0000-0100-00000F000000}"/>
  </dataValidations>
  <pageMargins left="0.19685039370078741" right="0.19685039370078741" top="0.59055118110236227" bottom="0.78740157480314965" header="0.31496062992125984" footer="0.31496062992125984"/>
  <pageSetup paperSize="9" scale="5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locked="0" defaultSize="0" autoFill="0" autoLine="0" autoPict="0" altText="  Fachhochsschuled / Haute école spécialisée">
                <anchor moveWithCells="1">
                  <from>
                    <xdr:col>4</xdr:col>
                    <xdr:colOff>47625</xdr:colOff>
                    <xdr:row>1</xdr:row>
                    <xdr:rowOff>171450</xdr:rowOff>
                  </from>
                  <to>
                    <xdr:col>7</xdr:col>
                    <xdr:colOff>104775</xdr:colOff>
                    <xdr:row>4</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4" id="{F4D385DB-201B-4314-A82F-B16A77C4DC6A}">
            <xm:f>L$8=Metadaten!$F$2</xm:f>
            <x14:dxf>
              <font>
                <b val="0"/>
                <i val="0"/>
                <strike val="0"/>
                <color auto="1"/>
              </font>
              <fill>
                <patternFill>
                  <bgColor rgb="FFF7A823"/>
                </patternFill>
              </fill>
            </x14:dxf>
          </x14:cfRule>
          <xm:sqref>L20:AE20</xm:sqref>
        </x14:conditionalFormatting>
        <x14:conditionalFormatting xmlns:xm="http://schemas.microsoft.com/office/excel/2006/main">
          <x14:cfRule type="expression" priority="15" id="{72DCA21A-8B19-48A6-A786-0DB3EA8DA109}">
            <xm:f>L$8=Metadaten!$D$3</xm:f>
            <x14:dxf>
              <font>
                <b val="0"/>
                <i val="0"/>
                <strike val="0"/>
                <color auto="1"/>
              </font>
              <fill>
                <patternFill>
                  <bgColor rgb="FFF7A823"/>
                </patternFill>
              </fill>
            </x14:dxf>
          </x14:cfRule>
          <xm:sqref>L24:AE24</xm:sqref>
        </x14:conditionalFormatting>
        <x14:conditionalFormatting xmlns:xm="http://schemas.microsoft.com/office/excel/2006/main">
          <x14:cfRule type="expression" priority="12" id="{0F4F8C48-DD72-483C-9273-AF047331311C}">
            <xm:f>L$9=Metadaten!$F$2</xm:f>
            <x14:dxf>
              <font>
                <b val="0"/>
                <i val="0"/>
                <strike val="0"/>
                <color auto="1"/>
              </font>
              <fill>
                <patternFill>
                  <bgColor rgb="FFF7A823"/>
                </patternFill>
              </fill>
            </x14:dxf>
          </x14:cfRule>
          <xm:sqref>L28:AE28</xm:sqref>
        </x14:conditionalFormatting>
      </x14:conditionalFormattings>
    </ext>
    <ext xmlns:x14="http://schemas.microsoft.com/office/spreadsheetml/2009/9/main" uri="{CCE6A557-97BC-4b89-ADB6-D9C93CAAB3DF}">
      <x14:dataValidations xmlns:xm="http://schemas.microsoft.com/office/excel/2006/main" xWindow="533" yWindow="679" count="5">
        <x14:dataValidation type="list" errorStyle="information" allowBlank="1" showInputMessage="1" showErrorMessage="1" errorTitle="Eingabe nicht korrekt" error="Es wird nur ein Wert aus der Auswahlliste erwartet. / _x000a_Saisie invalide : seule une donnée de la liste est admise." promptTitle="Kooperation" prompt="ja/nein /_x000a_Coopération : oui/non." xr:uid="{00000000-0002-0000-0100-000011000000}">
          <x14:formula1>
            <xm:f>Metadaten!$F$2:$F$3</xm:f>
          </x14:formula1>
          <xm:sqref>L10:AE10</xm:sqref>
        </x14:dataValidation>
        <x14:dataValidation type="list" errorStyle="information" allowBlank="1" showInputMessage="1" showErrorMessage="1" errorTitle="Eingabe nicht korrekt" error="Es wird nur ein Wert aus der Auswahlliste erwartet. /_x000a_Saisie invalide : seule une donnée de la liste est admise." promptTitle="Durchführung" prompt="ja/nein /_x000a_Réalisation : oui / non" xr:uid="{00000000-0002-0000-0100-000012000000}">
          <x14:formula1>
            <xm:f>Metadaten!$F$2:$F$3</xm:f>
          </x14:formula1>
          <xm:sqref>L9:AE9</xm:sqref>
        </x14:dataValidation>
        <x14:dataValidation type="date" errorStyle="information" operator="greaterThan" allowBlank="1" showInputMessage="1" showErrorMessage="1" errorTitle="Eingabe nicht korrekt" error="Es wird ein Datum in der Zukunft erwartet. / Saisie invalide : une date dans le futur est à saisir." promptTitle="Zeitspanne erfassen" prompt="Startdatum tt.mm.jjjj / _x000a_Période : date de début du cours/MAS jj.mm.aaaa." xr:uid="{00000000-0002-0000-0100-000014000000}">
          <x14:formula1>
            <xm:f>Metadaten!$B$6</xm:f>
          </x14:formula1>
          <xm:sqref>L13:AE13</xm:sqref>
        </x14:dataValidation>
        <x14:dataValidation type="list" errorStyle="warning" allowBlank="1" showInputMessage="1" showErrorMessage="1" errorTitle="Eingabe nicht korrekt" error="Es wird nur ein Wert aus der Auswahlliste erwartet. /_x000a_Saisie invalide : seule une donnée de la liste est admise." promptTitle="Neu entwickelt" prompt="ja/nein /_x000a_Réalisation : oui / non" xr:uid="{C74FBB4A-CB5B-4AF7-B959-5EEC3E22184A}">
          <x14:formula1>
            <xm:f>Metadaten!$F$2:$F$3</xm:f>
          </x14:formula1>
          <xm:sqref>M8:AE8</xm:sqref>
        </x14:dataValidation>
        <x14:dataValidation type="list" errorStyle="warning" allowBlank="1" showInputMessage="1" showErrorMessage="1" errorTitle="Eingabe nicht korrekt" error="Es wird nur ein Wert aus der Auswahlliste erwartet. /_x000a_Saisie invalide : seule une donnée de la liste est admise." promptTitle="Neu entwickelt/Montage" prompt="ja/nein /_x000a_ oui / non" xr:uid="{9DAE0B43-3E05-4BA7-93C0-DCFB028DE230}">
          <x14:formula1>
            <xm:f>Metadaten!$F$2:$F$3</xm:f>
          </x14:formula1>
          <xm:sqref>L8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A99"/>
  <sheetViews>
    <sheetView showGridLines="0" zoomScale="85" zoomScaleNormal="85" workbookViewId="0">
      <pane xSplit="11" ySplit="6" topLeftCell="L7" activePane="bottomRight" state="frozen"/>
      <selection pane="topRight" activeCell="L1" sqref="L1"/>
      <selection pane="bottomLeft" activeCell="A7" sqref="A7"/>
      <selection pane="bottomRight" activeCell="L7" sqref="L7"/>
    </sheetView>
  </sheetViews>
  <sheetFormatPr baseColWidth="10" defaultColWidth="10.85546875" defaultRowHeight="12.75" outlineLevelCol="1" x14ac:dyDescent="0.2"/>
  <cols>
    <col min="1" max="1" width="1.5703125" style="81" customWidth="1"/>
    <col min="2" max="2" width="42.5703125" style="81" customWidth="1"/>
    <col min="3" max="3" width="39.7109375" style="81" customWidth="1"/>
    <col min="4" max="4" width="74.28515625" style="82" hidden="1" customWidth="1"/>
    <col min="5" max="5" width="12.42578125" style="81" customWidth="1" outlineLevel="1"/>
    <col min="6" max="8" width="10.85546875" style="81" customWidth="1" outlineLevel="1"/>
    <col min="9" max="11" width="10.85546875" style="81" hidden="1" customWidth="1" outlineLevel="1"/>
    <col min="12" max="23" width="12.5703125" style="81" customWidth="1"/>
    <col min="24" max="31" width="12.5703125" style="81" hidden="1" customWidth="1"/>
    <col min="32" max="16384" width="10.85546875" style="81"/>
  </cols>
  <sheetData>
    <row r="1" spans="2:31" ht="15" customHeight="1" x14ac:dyDescent="0.2"/>
    <row r="2" spans="2:31" ht="18" customHeight="1" x14ac:dyDescent="0.2">
      <c r="B2" s="83" t="str">
        <f>Übersetzungen!B68</f>
        <v>Facture / Facture intermédiaire du jj.mm.aaaa</v>
      </c>
      <c r="C2" s="83"/>
      <c r="D2" s="83" t="s">
        <v>8</v>
      </c>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2:31" ht="16.5" customHeight="1" x14ac:dyDescent="0.2">
      <c r="B3" s="84" t="str">
        <f>Budget!B3</f>
        <v>Le demandeur est-il une haute école spécialisée (HES) ? Veuillez cocher la case si oui.</v>
      </c>
      <c r="C3" s="84"/>
      <c r="D3" s="82" t="s">
        <v>10</v>
      </c>
      <c r="E3" s="274" t="str">
        <f>IF(Budget!I3,"Fachhochsschule/Haute école spécialisée: Ja/Qui","Fachhochschule/Haute école spécialisée: Nein/Non")</f>
        <v>Fachhochschule/Haute école spécialisée: Nein/Non</v>
      </c>
      <c r="F3" s="85"/>
      <c r="G3" s="85"/>
      <c r="H3" s="85"/>
      <c r="I3" s="147" t="b">
        <f>Budget!I3</f>
        <v>0</v>
      </c>
      <c r="J3" s="86"/>
      <c r="K3" s="86"/>
      <c r="L3" s="87"/>
      <c r="M3" s="87" t="b">
        <v>0</v>
      </c>
    </row>
    <row r="4" spans="2:31" ht="3.4" customHeight="1" x14ac:dyDescent="0.2">
      <c r="B4" s="88"/>
      <c r="C4" s="88"/>
      <c r="E4" s="82"/>
      <c r="F4" s="82"/>
      <c r="G4" s="82"/>
      <c r="H4" s="82"/>
      <c r="I4" s="82"/>
      <c r="J4" s="82"/>
      <c r="K4" s="82"/>
    </row>
    <row r="5" spans="2:31" ht="49.5" customHeight="1" x14ac:dyDescent="0.2">
      <c r="B5" s="89" t="str">
        <f>Budget!B5</f>
        <v>Titre du cycle de formation ou du MAS pour les travaux de master</v>
      </c>
      <c r="C5" s="90"/>
      <c r="E5" s="82"/>
      <c r="F5" s="82"/>
      <c r="G5" s="82"/>
      <c r="H5" s="82"/>
      <c r="I5" s="82"/>
      <c r="J5" s="82"/>
      <c r="K5" s="82"/>
      <c r="L5" s="91" t="str">
        <f>Budget!L5</f>
        <v>Lehrgang / Cycle de formation 1</v>
      </c>
      <c r="M5" s="91" t="str">
        <f>Budget!M5</f>
        <v>Lehrgang / Cycle de formation 2</v>
      </c>
      <c r="N5" s="91" t="str">
        <f>Budget!N5</f>
        <v>Lehrgang / Cycle de formation 3</v>
      </c>
      <c r="O5" s="91" t="str">
        <f>Budget!O5</f>
        <v>Lehrgang / Cycle de formation 4</v>
      </c>
      <c r="P5" s="91" t="str">
        <f>Budget!P5</f>
        <v>Lehrgang / Cycle de formation 5</v>
      </c>
      <c r="Q5" s="91" t="str">
        <f>Budget!Q5</f>
        <v>Lehrgang / Cycle de formation 6</v>
      </c>
      <c r="R5" s="91" t="str">
        <f>Budget!R5</f>
        <v>Lehrgang / Cycle de formation 7</v>
      </c>
      <c r="S5" s="91" t="str">
        <f>Budget!S5</f>
        <v>Lehrgang / Cycle de formation 8</v>
      </c>
      <c r="T5" s="91" t="str">
        <f>Budget!T5</f>
        <v>Lehrgang / Cycle de formation 9</v>
      </c>
      <c r="U5" s="91" t="str">
        <f>Budget!U5</f>
        <v>Lehrgang / Cycle de formation 10</v>
      </c>
      <c r="V5" s="91" t="str">
        <f>Budget!V5</f>
        <v>Lehrgang / Cycle de formation 11</v>
      </c>
      <c r="W5" s="91" t="str">
        <f>Budget!W5</f>
        <v>Lehrgang / Cycle de formation 12</v>
      </c>
      <c r="X5" s="91" t="str">
        <f>Budget!X5</f>
        <v>Lehrgang / Cycle de formation 13</v>
      </c>
      <c r="Y5" s="91" t="str">
        <f>Budget!Y5</f>
        <v>Lehrgang / Cycle de formation 14</v>
      </c>
      <c r="Z5" s="91" t="str">
        <f>Budget!Z5</f>
        <v>Lehrgang / Cycle de formation 15</v>
      </c>
      <c r="AA5" s="91" t="str">
        <f>Budget!AA5</f>
        <v>Lehrgang / Cycle de formation 16</v>
      </c>
      <c r="AB5" s="91" t="str">
        <f>Budget!AB5</f>
        <v>Lehrgang / Cycle de formation 17</v>
      </c>
      <c r="AC5" s="91" t="str">
        <f>Budget!AC5</f>
        <v>Lehrgang / Cycle de formation 18</v>
      </c>
      <c r="AD5" s="91" t="str">
        <f>Budget!AD5</f>
        <v>Lehrgang / Cycle de formation 19</v>
      </c>
      <c r="AE5" s="91" t="str">
        <f>Budget!AE5</f>
        <v>Lehrgang / Cycle de formation 20</v>
      </c>
    </row>
    <row r="6" spans="2:31" ht="3.95" customHeight="1" x14ac:dyDescent="0.2">
      <c r="B6" s="92"/>
      <c r="C6" s="92"/>
      <c r="E6" s="82"/>
      <c r="F6" s="82"/>
      <c r="G6" s="82"/>
      <c r="H6" s="82"/>
      <c r="I6" s="82"/>
      <c r="J6" s="82"/>
      <c r="K6" s="82"/>
    </row>
    <row r="7" spans="2:31" ht="16.5" customHeight="1" x14ac:dyDescent="0.2">
      <c r="B7" s="93" t="str">
        <f>Budget!B7</f>
        <v>Durée du cycle de formation ?</v>
      </c>
      <c r="C7" s="94"/>
      <c r="D7" s="82" t="s">
        <v>46</v>
      </c>
      <c r="E7" s="82"/>
      <c r="F7" s="82"/>
      <c r="G7" s="82"/>
      <c r="H7" s="82"/>
      <c r="I7" s="82"/>
      <c r="J7" s="82"/>
      <c r="K7" s="82"/>
      <c r="L7" s="95"/>
      <c r="M7" s="95">
        <f>Budget!M7</f>
        <v>0</v>
      </c>
      <c r="N7" s="95">
        <f>Budget!N7</f>
        <v>0</v>
      </c>
      <c r="O7" s="95">
        <f>Budget!O7</f>
        <v>0</v>
      </c>
      <c r="P7" s="95">
        <f>Budget!P7</f>
        <v>0</v>
      </c>
      <c r="Q7" s="95">
        <f>Budget!Q7</f>
        <v>0</v>
      </c>
      <c r="R7" s="95">
        <f>Budget!R7</f>
        <v>0</v>
      </c>
      <c r="S7" s="95">
        <f>Budget!S7</f>
        <v>0</v>
      </c>
      <c r="T7" s="95">
        <f>Budget!T7</f>
        <v>0</v>
      </c>
      <c r="U7" s="95">
        <f>Budget!U7</f>
        <v>0</v>
      </c>
      <c r="V7" s="95">
        <f>Budget!V7</f>
        <v>0</v>
      </c>
      <c r="W7" s="95">
        <f>Budget!W7</f>
        <v>0</v>
      </c>
      <c r="X7" s="95">
        <f>Budget!X7</f>
        <v>0</v>
      </c>
      <c r="Y7" s="95">
        <f>Budget!Y7</f>
        <v>0</v>
      </c>
      <c r="Z7" s="95">
        <f>Budget!Z7</f>
        <v>0</v>
      </c>
      <c r="AA7" s="95">
        <f>Budget!AA7</f>
        <v>0</v>
      </c>
      <c r="AB7" s="95">
        <f>Budget!AB7</f>
        <v>0</v>
      </c>
      <c r="AC7" s="95">
        <f>Budget!AC7</f>
        <v>0</v>
      </c>
      <c r="AD7" s="95">
        <f>Budget!AD7</f>
        <v>0</v>
      </c>
      <c r="AE7" s="95">
        <f>Budget!AE7</f>
        <v>0</v>
      </c>
    </row>
    <row r="8" spans="2:31" ht="16.5" customHeight="1" x14ac:dyDescent="0.2">
      <c r="B8" s="93" t="str">
        <f>Budget!B8</f>
        <v>S'agit-il d'un nouveau cycle de formation ?</v>
      </c>
      <c r="C8" s="94"/>
      <c r="D8" s="82" t="s">
        <v>40</v>
      </c>
      <c r="E8" s="82"/>
      <c r="F8" s="82"/>
      <c r="G8" s="82"/>
      <c r="H8" s="82"/>
      <c r="I8" s="82"/>
      <c r="J8" s="82"/>
      <c r="K8" s="82"/>
      <c r="L8" s="96">
        <f>Budget!L8</f>
        <v>0</v>
      </c>
      <c r="M8" s="96">
        <f>Budget!M8</f>
        <v>0</v>
      </c>
      <c r="N8" s="96">
        <f>Budget!N8</f>
        <v>0</v>
      </c>
      <c r="O8" s="96">
        <f>Budget!O8</f>
        <v>0</v>
      </c>
      <c r="P8" s="96">
        <f>Budget!P8</f>
        <v>0</v>
      </c>
      <c r="Q8" s="96">
        <f>Budget!Q8</f>
        <v>0</v>
      </c>
      <c r="R8" s="96">
        <f>Budget!R8</f>
        <v>0</v>
      </c>
      <c r="S8" s="96">
        <f>Budget!S8</f>
        <v>0</v>
      </c>
      <c r="T8" s="96">
        <f>Budget!T8</f>
        <v>0</v>
      </c>
      <c r="U8" s="96">
        <f>Budget!U8</f>
        <v>0</v>
      </c>
      <c r="V8" s="96">
        <f>Budget!V8</f>
        <v>0</v>
      </c>
      <c r="W8" s="96">
        <f>Budget!W8</f>
        <v>0</v>
      </c>
      <c r="X8" s="18"/>
      <c r="Y8" s="18"/>
      <c r="Z8" s="18"/>
      <c r="AA8" s="18"/>
      <c r="AB8" s="18"/>
      <c r="AC8" s="18"/>
      <c r="AD8" s="18"/>
      <c r="AE8" s="18"/>
    </row>
    <row r="9" spans="2:31" ht="16.5" customHeight="1" x14ac:dyDescent="0.2">
      <c r="B9" s="93" t="str">
        <f>Budget!B9</f>
        <v>Le cours est-il donné ?</v>
      </c>
      <c r="C9" s="94"/>
      <c r="D9" s="82" t="s">
        <v>11</v>
      </c>
      <c r="E9" s="82"/>
      <c r="F9" s="82"/>
      <c r="G9" s="82"/>
      <c r="H9" s="82"/>
      <c r="I9" s="82"/>
      <c r="J9" s="82"/>
      <c r="K9" s="82"/>
      <c r="L9" s="96">
        <f>Budget!L9</f>
        <v>0</v>
      </c>
      <c r="M9" s="96">
        <f>Budget!M9</f>
        <v>0</v>
      </c>
      <c r="N9" s="96">
        <f>Budget!N9</f>
        <v>0</v>
      </c>
      <c r="O9" s="96">
        <f>Budget!O9</f>
        <v>0</v>
      </c>
      <c r="P9" s="96">
        <f>Budget!P9</f>
        <v>0</v>
      </c>
      <c r="Q9" s="96">
        <f>Budget!Q9</f>
        <v>0</v>
      </c>
      <c r="R9" s="96">
        <f>Budget!R9</f>
        <v>0</v>
      </c>
      <c r="S9" s="96">
        <f>Budget!S9</f>
        <v>0</v>
      </c>
      <c r="T9" s="96">
        <f>Budget!T9</f>
        <v>0</v>
      </c>
      <c r="U9" s="96">
        <f>Budget!U9</f>
        <v>0</v>
      </c>
      <c r="V9" s="96">
        <f>Budget!V9</f>
        <v>0</v>
      </c>
      <c r="W9" s="96">
        <f>Budget!W9</f>
        <v>0</v>
      </c>
      <c r="X9" s="96">
        <f>Budget!X9</f>
        <v>0</v>
      </c>
      <c r="Y9" s="96">
        <f>Budget!Y9</f>
        <v>0</v>
      </c>
      <c r="Z9" s="96">
        <f>Budget!Z9</f>
        <v>0</v>
      </c>
      <c r="AA9" s="96">
        <f>Budget!AA9</f>
        <v>0</v>
      </c>
      <c r="AB9" s="96">
        <f>Budget!AB9</f>
        <v>0</v>
      </c>
      <c r="AC9" s="96">
        <f>Budget!AC9</f>
        <v>0</v>
      </c>
      <c r="AD9" s="96">
        <f>Budget!AD9</f>
        <v>0</v>
      </c>
      <c r="AE9" s="96">
        <f>Budget!AE9</f>
        <v>0</v>
      </c>
    </row>
    <row r="10" spans="2:31" ht="16.5" customHeight="1" x14ac:dyDescent="0.2">
      <c r="B10" s="93" t="str">
        <f>Budget!B10</f>
        <v>Le développement et le déroulement se font-ils en coopération ?</v>
      </c>
      <c r="C10" s="94"/>
      <c r="D10" s="82" t="s">
        <v>11</v>
      </c>
      <c r="E10" s="82"/>
      <c r="F10" s="82"/>
      <c r="G10" s="82"/>
      <c r="H10" s="82"/>
      <c r="I10" s="82"/>
      <c r="J10" s="82"/>
      <c r="K10" s="82"/>
      <c r="L10" s="96">
        <f>Budget!L10</f>
        <v>0</v>
      </c>
      <c r="M10" s="96">
        <f>Budget!M10</f>
        <v>0</v>
      </c>
      <c r="N10" s="96">
        <f>Budget!N10</f>
        <v>0</v>
      </c>
      <c r="O10" s="96">
        <f>Budget!O10</f>
        <v>0</v>
      </c>
      <c r="P10" s="96">
        <f>Budget!P10</f>
        <v>0</v>
      </c>
      <c r="Q10" s="96">
        <f>Budget!Q10</f>
        <v>0</v>
      </c>
      <c r="R10" s="96">
        <f>Budget!R10</f>
        <v>0</v>
      </c>
      <c r="S10" s="96">
        <f>Budget!S10</f>
        <v>0</v>
      </c>
      <c r="T10" s="96">
        <f>Budget!T10</f>
        <v>0</v>
      </c>
      <c r="U10" s="96">
        <f>Budget!U10</f>
        <v>0</v>
      </c>
      <c r="V10" s="96">
        <f>Budget!V10</f>
        <v>0</v>
      </c>
      <c r="W10" s="96">
        <f>Budget!W10</f>
        <v>0</v>
      </c>
      <c r="X10" s="96">
        <f>Budget!X10</f>
        <v>0</v>
      </c>
      <c r="Y10" s="96">
        <f>Budget!Y10</f>
        <v>0</v>
      </c>
      <c r="Z10" s="96">
        <f>Budget!Z10</f>
        <v>0</v>
      </c>
      <c r="AA10" s="96">
        <f>Budget!AA10</f>
        <v>0</v>
      </c>
      <c r="AB10" s="96">
        <f>Budget!AB10</f>
        <v>0</v>
      </c>
      <c r="AC10" s="96">
        <f>Budget!AC10</f>
        <v>0</v>
      </c>
      <c r="AD10" s="96">
        <f>Budget!AD10</f>
        <v>0</v>
      </c>
      <c r="AE10" s="96">
        <f>Budget!AE10</f>
        <v>0</v>
      </c>
    </row>
    <row r="11" spans="2:31" ht="16.5" customHeight="1" x14ac:dyDescent="0.2">
      <c r="B11" s="90" t="str">
        <f>Budget!B11</f>
        <v>Combien de travaux de master sont-ils supervisés ?</v>
      </c>
      <c r="C11" s="97"/>
      <c r="D11" s="82" t="s">
        <v>13</v>
      </c>
      <c r="E11" s="82"/>
      <c r="F11" s="82"/>
      <c r="G11" s="82"/>
      <c r="H11" s="82"/>
      <c r="I11" s="82"/>
      <c r="J11" s="82"/>
      <c r="K11" s="82"/>
      <c r="L11" s="98">
        <f>Budget!L11</f>
        <v>0</v>
      </c>
      <c r="M11" s="98">
        <f>Budget!M11</f>
        <v>0</v>
      </c>
      <c r="N11" s="98">
        <f>Budget!N11</f>
        <v>0</v>
      </c>
      <c r="O11" s="98">
        <f>Budget!O11</f>
        <v>0</v>
      </c>
      <c r="P11" s="98">
        <f>Budget!P11</f>
        <v>0</v>
      </c>
      <c r="Q11" s="98">
        <f>Budget!Q11</f>
        <v>0</v>
      </c>
      <c r="R11" s="98">
        <f>Budget!R11</f>
        <v>0</v>
      </c>
      <c r="S11" s="98">
        <f>Budget!S11</f>
        <v>0</v>
      </c>
      <c r="T11" s="98">
        <f>Budget!T11</f>
        <v>0</v>
      </c>
      <c r="U11" s="98">
        <f>Budget!U11</f>
        <v>0</v>
      </c>
      <c r="V11" s="98">
        <f>Budget!V11</f>
        <v>0</v>
      </c>
      <c r="W11" s="98">
        <f>Budget!W11</f>
        <v>0</v>
      </c>
      <c r="X11" s="98">
        <f>Budget!X11</f>
        <v>0</v>
      </c>
      <c r="Y11" s="98">
        <f>Budget!Y11</f>
        <v>0</v>
      </c>
      <c r="Z11" s="98">
        <f>Budget!Z11</f>
        <v>0</v>
      </c>
      <c r="AA11" s="98">
        <f>Budget!AA11</f>
        <v>0</v>
      </c>
      <c r="AB11" s="98">
        <f>Budget!AB11</f>
        <v>0</v>
      </c>
      <c r="AC11" s="98">
        <f>Budget!AC11</f>
        <v>0</v>
      </c>
      <c r="AD11" s="98">
        <f>Budget!AD11</f>
        <v>0</v>
      </c>
      <c r="AE11" s="98">
        <f>Budget!AE11</f>
        <v>0</v>
      </c>
    </row>
    <row r="12" spans="2:31" ht="3.95" customHeight="1" x14ac:dyDescent="0.2">
      <c r="B12" s="92"/>
      <c r="C12" s="92"/>
      <c r="E12" s="82"/>
      <c r="F12" s="82"/>
      <c r="G12" s="82"/>
      <c r="H12" s="82"/>
      <c r="I12" s="82"/>
      <c r="J12" s="82"/>
      <c r="K12" s="82"/>
    </row>
    <row r="13" spans="2:31" ht="16.5" customHeight="1" x14ac:dyDescent="0.2">
      <c r="B13" s="318" t="str">
        <f>Budget!B13</f>
        <v>Quand le cours a-t-il lieu ?</v>
      </c>
      <c r="C13" s="21" t="str">
        <f>Übersetzungen!B31</f>
        <v>Début</v>
      </c>
      <c r="D13" s="82" t="s">
        <v>17</v>
      </c>
      <c r="E13" s="82"/>
      <c r="F13" s="82"/>
      <c r="G13" s="82"/>
      <c r="H13" s="82"/>
      <c r="I13" s="82"/>
      <c r="J13" s="99"/>
      <c r="K13" s="82"/>
      <c r="L13" s="100">
        <f>Budget!L13</f>
        <v>0</v>
      </c>
      <c r="M13" s="100">
        <f>Budget!M13</f>
        <v>0</v>
      </c>
      <c r="N13" s="100">
        <f>Budget!N13</f>
        <v>0</v>
      </c>
      <c r="O13" s="100">
        <f>Budget!O13</f>
        <v>0</v>
      </c>
      <c r="P13" s="100">
        <f>Budget!P13</f>
        <v>0</v>
      </c>
      <c r="Q13" s="100">
        <f>Budget!Q13</f>
        <v>0</v>
      </c>
      <c r="R13" s="100">
        <f>Budget!R13</f>
        <v>0</v>
      </c>
      <c r="S13" s="100">
        <f>Budget!S13</f>
        <v>0</v>
      </c>
      <c r="T13" s="100">
        <f>Budget!T13</f>
        <v>0</v>
      </c>
      <c r="U13" s="100">
        <f>Budget!U13</f>
        <v>0</v>
      </c>
      <c r="V13" s="100">
        <f>Budget!V13</f>
        <v>0</v>
      </c>
      <c r="W13" s="100">
        <f>Budget!W13</f>
        <v>0</v>
      </c>
      <c r="X13" s="100">
        <f>Budget!X13</f>
        <v>0</v>
      </c>
      <c r="Y13" s="100">
        <f>Budget!Y13</f>
        <v>0</v>
      </c>
      <c r="Z13" s="100">
        <f>Budget!Z13</f>
        <v>0</v>
      </c>
      <c r="AA13" s="100">
        <f>Budget!AA13</f>
        <v>0</v>
      </c>
      <c r="AB13" s="100">
        <f>Budget!AB13</f>
        <v>0</v>
      </c>
      <c r="AC13" s="100">
        <f>Budget!AC13</f>
        <v>0</v>
      </c>
      <c r="AD13" s="100">
        <f>Budget!AD13</f>
        <v>0</v>
      </c>
      <c r="AE13" s="100">
        <f>Budget!AE13</f>
        <v>0</v>
      </c>
    </row>
    <row r="14" spans="2:31" ht="16.5" customHeight="1" x14ac:dyDescent="0.2">
      <c r="B14" s="319"/>
      <c r="C14" s="21" t="str">
        <f>Übersetzungen!B32</f>
        <v>Fin</v>
      </c>
      <c r="D14" s="82" t="s">
        <v>17</v>
      </c>
      <c r="E14" s="82"/>
      <c r="F14" s="82"/>
      <c r="G14" s="82"/>
      <c r="H14" s="82"/>
      <c r="I14" s="82"/>
      <c r="J14" s="82"/>
      <c r="K14" s="82"/>
      <c r="L14" s="101">
        <f>Budget!L14</f>
        <v>0</v>
      </c>
      <c r="M14" s="101">
        <f>Budget!M14</f>
        <v>0</v>
      </c>
      <c r="N14" s="101">
        <f>Budget!N14</f>
        <v>0</v>
      </c>
      <c r="O14" s="101">
        <f>Budget!O14</f>
        <v>0</v>
      </c>
      <c r="P14" s="101">
        <f>Budget!P14</f>
        <v>0</v>
      </c>
      <c r="Q14" s="101">
        <f>Budget!Q14</f>
        <v>0</v>
      </c>
      <c r="R14" s="101">
        <f>Budget!R14</f>
        <v>0</v>
      </c>
      <c r="S14" s="101">
        <f>Budget!S14</f>
        <v>0</v>
      </c>
      <c r="T14" s="101">
        <f>Budget!T14</f>
        <v>0</v>
      </c>
      <c r="U14" s="101">
        <f>Budget!U14</f>
        <v>0</v>
      </c>
      <c r="V14" s="101">
        <f>Budget!V14</f>
        <v>0</v>
      </c>
      <c r="W14" s="101">
        <f>Budget!W14</f>
        <v>0</v>
      </c>
      <c r="X14" s="101">
        <f>Budget!X14</f>
        <v>0</v>
      </c>
      <c r="Y14" s="101">
        <f>Budget!Y14</f>
        <v>0</v>
      </c>
      <c r="Z14" s="101">
        <f>Budget!Z14</f>
        <v>0</v>
      </c>
      <c r="AA14" s="101">
        <f>Budget!AA14</f>
        <v>0</v>
      </c>
      <c r="AB14" s="101">
        <f>Budget!AB14</f>
        <v>0</v>
      </c>
      <c r="AC14" s="101">
        <f>Budget!AC14</f>
        <v>0</v>
      </c>
      <c r="AD14" s="101">
        <f>Budget!AD14</f>
        <v>0</v>
      </c>
      <c r="AE14" s="101">
        <f>Budget!AE14</f>
        <v>0</v>
      </c>
    </row>
    <row r="15" spans="2:31" ht="16.5" hidden="1" customHeight="1" x14ac:dyDescent="0.2">
      <c r="B15" s="102"/>
      <c r="C15" s="93"/>
      <c r="E15" s="82"/>
      <c r="F15" s="82"/>
      <c r="G15" s="82"/>
      <c r="H15" s="82"/>
      <c r="I15" s="82"/>
      <c r="J15" s="82"/>
      <c r="K15" s="82"/>
      <c r="L15" s="103" t="str">
        <f>Budget!L15</f>
        <v/>
      </c>
      <c r="M15" s="103" t="str">
        <f>Budget!M15</f>
        <v/>
      </c>
      <c r="N15" s="103" t="str">
        <f>Budget!N15</f>
        <v/>
      </c>
      <c r="O15" s="103" t="str">
        <f>Budget!O15</f>
        <v/>
      </c>
      <c r="P15" s="103" t="str">
        <f>Budget!P15</f>
        <v/>
      </c>
      <c r="Q15" s="103" t="str">
        <f>Budget!Q15</f>
        <v/>
      </c>
      <c r="R15" s="103" t="str">
        <f>Budget!R15</f>
        <v/>
      </c>
      <c r="S15" s="103" t="str">
        <f>Budget!S15</f>
        <v/>
      </c>
      <c r="T15" s="103" t="str">
        <f>Budget!T15</f>
        <v/>
      </c>
      <c r="U15" s="103" t="str">
        <f>Budget!U15</f>
        <v/>
      </c>
      <c r="V15" s="103" t="str">
        <f>Budget!V15</f>
        <v/>
      </c>
      <c r="W15" s="103" t="str">
        <f>Budget!W15</f>
        <v/>
      </c>
      <c r="X15" s="103" t="str">
        <f>Budget!X15</f>
        <v/>
      </c>
      <c r="Y15" s="103" t="str">
        <f>Budget!Y15</f>
        <v/>
      </c>
      <c r="Z15" s="103" t="str">
        <f>Budget!Z15</f>
        <v/>
      </c>
      <c r="AA15" s="103" t="str">
        <f>Budget!AA15</f>
        <v/>
      </c>
      <c r="AB15" s="103" t="str">
        <f>Budget!AB15</f>
        <v/>
      </c>
      <c r="AC15" s="103" t="str">
        <f>Budget!AC15</f>
        <v/>
      </c>
      <c r="AD15" s="103" t="str">
        <f>Budget!AD15</f>
        <v/>
      </c>
      <c r="AE15" s="103" t="str">
        <f>Budget!AE15</f>
        <v/>
      </c>
    </row>
    <row r="16" spans="2:31" ht="16.5" customHeight="1" x14ac:dyDescent="0.2">
      <c r="B16" s="93" t="str">
        <f>Budget!B16</f>
        <v>Nombre de participant(e)s par cycle de formation</v>
      </c>
      <c r="C16" s="93"/>
      <c r="D16" s="82" t="s">
        <v>16</v>
      </c>
      <c r="E16" s="82"/>
      <c r="F16" s="82"/>
      <c r="G16" s="82"/>
      <c r="H16" s="82"/>
      <c r="I16" s="82"/>
      <c r="J16" s="82"/>
      <c r="K16" s="82"/>
      <c r="L16" s="104">
        <f>IF(L$9=Metadaten!$F$2,Budget!L$16,0)</f>
        <v>0</v>
      </c>
      <c r="M16" s="104">
        <f>IF(M$9=Metadaten!$F$2,Budget!M$16,0)</f>
        <v>0</v>
      </c>
      <c r="N16" s="104">
        <f>IF(N$9=Metadaten!$F$2,Budget!N$16,0)</f>
        <v>0</v>
      </c>
      <c r="O16" s="104">
        <f>IF(O$9=Metadaten!$F$2,Budget!O$16,0)</f>
        <v>0</v>
      </c>
      <c r="P16" s="104">
        <f>IF(P$9=Metadaten!$F$2,Budget!P$16,0)</f>
        <v>0</v>
      </c>
      <c r="Q16" s="104">
        <f>IF(Q$9=Metadaten!$F$2,Budget!Q$16,0)</f>
        <v>0</v>
      </c>
      <c r="R16" s="104">
        <f>IF(R$9=Metadaten!$F$2,Budget!R$16,0)</f>
        <v>0</v>
      </c>
      <c r="S16" s="104">
        <f>IF(S$9=Metadaten!$F$2,Budget!S$16,0)</f>
        <v>0</v>
      </c>
      <c r="T16" s="104">
        <f>IF(T$9=Metadaten!$F$2,Budget!T$16,0)</f>
        <v>0</v>
      </c>
      <c r="U16" s="104">
        <f>IF(U$9=Metadaten!$F$2,Budget!U$16,0)</f>
        <v>0</v>
      </c>
      <c r="V16" s="104">
        <f>IF(V$9=Metadaten!$F$2,Budget!V$16,0)</f>
        <v>0</v>
      </c>
      <c r="W16" s="104">
        <f>IF(W$9=Metadaten!$F$2,Budget!W$16,0)</f>
        <v>0</v>
      </c>
      <c r="X16" s="104">
        <f>IF(X$9=Metadaten!$F$2,Budget!X$16,0)</f>
        <v>0</v>
      </c>
      <c r="Y16" s="104">
        <f>IF(Y$9=Metadaten!$F$2,Budget!Y$16,0)</f>
        <v>0</v>
      </c>
      <c r="Z16" s="104">
        <f>IF(Z$9=Metadaten!$F$2,Budget!Z$16,0)</f>
        <v>0</v>
      </c>
      <c r="AA16" s="104">
        <f>IF(AA$9=Metadaten!$F$2,Budget!AA$16,0)</f>
        <v>0</v>
      </c>
      <c r="AB16" s="104">
        <f>IF(AB$9=Metadaten!$F$2,Budget!AB$16,0)</f>
        <v>0</v>
      </c>
      <c r="AC16" s="104">
        <f>IF(AC$9=Metadaten!$F$2,Budget!AC$16,0)</f>
        <v>0</v>
      </c>
      <c r="AD16" s="104">
        <f>IF(AD$9=Metadaten!$F$2,Budget!AD$16,0)</f>
        <v>0</v>
      </c>
      <c r="AE16" s="104">
        <f>IF(AE$9=Metadaten!$F$2,Budget!AE$16,0)</f>
        <v>0</v>
      </c>
    </row>
    <row r="17" spans="2:31" ht="16.5" customHeight="1" x14ac:dyDescent="0.2">
      <c r="B17" s="90" t="str">
        <f>Budget!B17</f>
        <v>Frais de participation par participant/e</v>
      </c>
      <c r="C17" s="97"/>
      <c r="D17" s="82" t="s">
        <v>14</v>
      </c>
      <c r="E17" s="82"/>
      <c r="F17" s="82"/>
      <c r="G17" s="82"/>
      <c r="H17" s="82"/>
      <c r="I17" s="82"/>
      <c r="J17" s="82"/>
      <c r="K17" s="82"/>
      <c r="L17" s="98">
        <f>Budget!L17</f>
        <v>0</v>
      </c>
      <c r="M17" s="98">
        <f>Budget!M17</f>
        <v>0</v>
      </c>
      <c r="N17" s="98">
        <f>Budget!N17</f>
        <v>0</v>
      </c>
      <c r="O17" s="98">
        <f>Budget!O17</f>
        <v>0</v>
      </c>
      <c r="P17" s="98">
        <f>Budget!P17</f>
        <v>0</v>
      </c>
      <c r="Q17" s="98">
        <f>Budget!Q17</f>
        <v>0</v>
      </c>
      <c r="R17" s="98">
        <f>Budget!R17</f>
        <v>0</v>
      </c>
      <c r="S17" s="98">
        <f>Budget!S17</f>
        <v>0</v>
      </c>
      <c r="T17" s="98">
        <f>Budget!T17</f>
        <v>0</v>
      </c>
      <c r="U17" s="98">
        <f>Budget!U17</f>
        <v>0</v>
      </c>
      <c r="V17" s="98">
        <f>Budget!V17</f>
        <v>0</v>
      </c>
      <c r="W17" s="98">
        <f>Budget!W17</f>
        <v>0</v>
      </c>
      <c r="X17" s="98">
        <f>Budget!X17</f>
        <v>0</v>
      </c>
      <c r="Y17" s="98">
        <f>Budget!Y17</f>
        <v>0</v>
      </c>
      <c r="Z17" s="98">
        <f>Budget!Z17</f>
        <v>0</v>
      </c>
      <c r="AA17" s="98">
        <f>Budget!AA17</f>
        <v>0</v>
      </c>
      <c r="AB17" s="98">
        <f>Budget!AB17</f>
        <v>0</v>
      </c>
      <c r="AC17" s="98">
        <f>Budget!AC17</f>
        <v>0</v>
      </c>
      <c r="AD17" s="98">
        <f>Budget!AD17</f>
        <v>0</v>
      </c>
      <c r="AE17" s="98">
        <f>Budget!AE17</f>
        <v>0</v>
      </c>
    </row>
    <row r="18" spans="2:31" ht="3.95" customHeight="1" x14ac:dyDescent="0.2">
      <c r="L18" s="81" t="s">
        <v>87</v>
      </c>
    </row>
    <row r="19" spans="2:31" s="105" customFormat="1" x14ac:dyDescent="0.2">
      <c r="B19" s="83" t="str">
        <f>Budget!B19</f>
        <v>Aperçu des coûts par cycle de formation (HE: Seulement coûts sur la base CC1)</v>
      </c>
      <c r="C19" s="83"/>
      <c r="D19" s="106"/>
      <c r="E19" s="107" t="s">
        <v>6</v>
      </c>
      <c r="F19" s="108">
        <f>MIN(L15:AE15)</f>
        <v>0</v>
      </c>
      <c r="G19" s="108">
        <f>F19+1</f>
        <v>1</v>
      </c>
      <c r="H19" s="108">
        <f>G19+1</f>
        <v>2</v>
      </c>
      <c r="I19" s="108">
        <f t="shared" ref="I19:K19" si="0">H19+1</f>
        <v>3</v>
      </c>
      <c r="J19" s="108">
        <f t="shared" si="0"/>
        <v>4</v>
      </c>
      <c r="K19" s="108">
        <f t="shared" si="0"/>
        <v>5</v>
      </c>
      <c r="L19" s="109"/>
      <c r="M19" s="109"/>
      <c r="N19" s="109"/>
      <c r="O19" s="109"/>
      <c r="P19" s="109"/>
      <c r="Q19" s="109"/>
      <c r="R19" s="109"/>
      <c r="S19" s="109"/>
      <c r="T19" s="109"/>
      <c r="U19" s="109"/>
      <c r="V19" s="109"/>
      <c r="W19" s="109"/>
      <c r="X19" s="109"/>
      <c r="Y19" s="109"/>
      <c r="Z19" s="109"/>
      <c r="AA19" s="109"/>
      <c r="AB19" s="109"/>
      <c r="AC19" s="109"/>
      <c r="AD19" s="109"/>
      <c r="AE19" s="109"/>
    </row>
    <row r="20" spans="2:31" ht="15" customHeight="1" x14ac:dyDescent="0.2">
      <c r="B20" s="232" t="str">
        <f>Budget!B20</f>
        <v>Nouveau développement</v>
      </c>
      <c r="C20" s="233"/>
      <c r="D20" s="110" t="s">
        <v>53</v>
      </c>
      <c r="E20" s="126">
        <f>SUM(F20:K20)</f>
        <v>0</v>
      </c>
      <c r="F20" s="126">
        <f>SUMIFS($L20:$AE20,$L$15:$AE$15,F$19,$L$8:$AE$8,Metadaten!$F$2,$L$93:$AE$93,Metadaten!$F$2)</f>
        <v>0</v>
      </c>
      <c r="G20" s="126">
        <f>SUMIFS($L20:$AE20,$L$15:$AE$15,G$19,$L$8:$AE$8,Metadaten!$F$2,$L$93:$AE$93,Metadaten!$F$2)</f>
        <v>0</v>
      </c>
      <c r="H20" s="126">
        <f>SUMIFS($L20:$AE20,$L$15:$AE$15,H$19,$L$8:$AE$8,Metadaten!$F$2,$L$93:$AE$93,Metadaten!$F$2)</f>
        <v>0</v>
      </c>
      <c r="I20" s="126">
        <f>SUMIFS($L20:$AE20,$L$15:$AE$15,I$19,$L$8:$AE$8,Metadaten!$F$2,$L$93:$AE$93,Metadaten!$F$2)</f>
        <v>0</v>
      </c>
      <c r="J20" s="126">
        <f>SUMIFS($L20:$AE20,$L$15:$AE$15,J$19,$L$8:$AE$8,Metadaten!$F$2,$L$93:$AE$93,Metadaten!$F$2)</f>
        <v>0</v>
      </c>
      <c r="K20" s="126">
        <f>SUMIFS($L20:$AE20,$L$15:$AE$15,K$19,$L$8:$AE$8,Metadaten!$F$2,$L$93:$AE$93,Metadaten!$F$2)</f>
        <v>0</v>
      </c>
      <c r="L20" s="66">
        <f>Budget!L$20</f>
        <v>0</v>
      </c>
      <c r="M20" s="66">
        <f>Budget!M$20</f>
        <v>0</v>
      </c>
      <c r="N20" s="66">
        <f>Budget!N$20</f>
        <v>0</v>
      </c>
      <c r="O20" s="66">
        <f>Budget!O$20</f>
        <v>0</v>
      </c>
      <c r="P20" s="66">
        <f>Budget!P$20</f>
        <v>0</v>
      </c>
      <c r="Q20" s="66">
        <f>Budget!Q$20</f>
        <v>0</v>
      </c>
      <c r="R20" s="66">
        <f>Budget!R$20</f>
        <v>0</v>
      </c>
      <c r="S20" s="66">
        <f>Budget!S$20</f>
        <v>0</v>
      </c>
      <c r="T20" s="66">
        <f>Budget!T$20</f>
        <v>0</v>
      </c>
      <c r="U20" s="66">
        <f>Budget!U$20</f>
        <v>0</v>
      </c>
      <c r="V20" s="66">
        <f>Budget!V$20</f>
        <v>0</v>
      </c>
      <c r="W20" s="66">
        <f>Budget!W$20</f>
        <v>0</v>
      </c>
      <c r="X20" s="66">
        <f>Budget!X$20</f>
        <v>0</v>
      </c>
      <c r="Y20" s="66">
        <f>Budget!Y$20</f>
        <v>0</v>
      </c>
      <c r="Z20" s="66">
        <f>Budget!Z$20</f>
        <v>0</v>
      </c>
      <c r="AA20" s="66">
        <f>Budget!AA$20</f>
        <v>0</v>
      </c>
      <c r="AB20" s="66">
        <f>Budget!AB$20</f>
        <v>0</v>
      </c>
      <c r="AC20" s="66">
        <f>Budget!AC$20</f>
        <v>0</v>
      </c>
      <c r="AD20" s="66">
        <f>Budget!AD$20</f>
        <v>0</v>
      </c>
      <c r="AE20" s="66">
        <f>Budget!AE$20</f>
        <v>0</v>
      </c>
    </row>
    <row r="21" spans="2:31" ht="12.95" hidden="1" customHeight="1" x14ac:dyDescent="0.2">
      <c r="B21" s="234" t="s">
        <v>7</v>
      </c>
      <c r="C21" s="233" t="s">
        <v>9</v>
      </c>
      <c r="D21" s="111" t="s">
        <v>14</v>
      </c>
      <c r="E21" s="126">
        <f t="shared" ref="E21:E38" si="1">SUM(F21:H21)</f>
        <v>0</v>
      </c>
      <c r="F21" s="126">
        <f>SUMIFS($L21:$AE21,$L$15:$AE$15,$F$19,$L$8:$AE$8,Metadaten!$F$2)</f>
        <v>0</v>
      </c>
      <c r="G21" s="126">
        <f>SUMIFS($L21:$AE21,$L$15:$AE$15,$F$19,$L$8:$AE$8,Metadaten!$F$2)</f>
        <v>0</v>
      </c>
      <c r="H21" s="126">
        <f>SUMIFS($L21:$AE21,$L$15:$AE$15,$F$19,$L$8:$AE$8,Metadaten!$F$2)</f>
        <v>0</v>
      </c>
      <c r="I21" s="126">
        <f>SUMIFS($L21:$AE21,$L$15:$AE$15,$F$19,$L$8:$AE$8,Metadaten!$F$2)</f>
        <v>0</v>
      </c>
      <c r="J21" s="126">
        <f>SUMIFS($L21:$AE21,$L$15:$AE$15,$F$19,$L$8:$AE$8,Metadaten!$F$2)</f>
        <v>0</v>
      </c>
      <c r="K21" s="126">
        <f>SUMIFS($L21:$AE21,$L$15:$AE$15,$F$19,$L$8:$AE$8,Metadaten!$F$2)</f>
        <v>0</v>
      </c>
      <c r="L21" s="66"/>
      <c r="M21" s="66"/>
      <c r="N21" s="66"/>
      <c r="O21" s="66"/>
      <c r="P21" s="66"/>
      <c r="Q21" s="66"/>
      <c r="R21" s="66"/>
      <c r="S21" s="66"/>
      <c r="T21" s="66"/>
      <c r="U21" s="66"/>
      <c r="V21" s="66"/>
      <c r="W21" s="66"/>
      <c r="X21" s="66"/>
      <c r="Y21" s="66"/>
      <c r="Z21" s="66"/>
      <c r="AA21" s="66"/>
      <c r="AB21" s="66"/>
      <c r="AC21" s="66"/>
      <c r="AD21" s="66"/>
      <c r="AE21" s="66"/>
    </row>
    <row r="22" spans="2:31" ht="12.95" hidden="1" customHeight="1" x14ac:dyDescent="0.2">
      <c r="B22" s="234" t="s">
        <v>7</v>
      </c>
      <c r="C22" s="233" t="s">
        <v>9</v>
      </c>
      <c r="D22" s="111" t="s">
        <v>14</v>
      </c>
      <c r="E22" s="126">
        <f t="shared" si="1"/>
        <v>0</v>
      </c>
      <c r="F22" s="126">
        <f>SUMIFS($L22:$AE22,$L$15:$AE$15,$F$19,$L$8:$AE$8,Metadaten!$F$2)</f>
        <v>0</v>
      </c>
      <c r="G22" s="126">
        <f>SUMIFS($L22:$AE22,$L$15:$AE$15,$F$19,$L$8:$AE$8,Metadaten!$F$2)</f>
        <v>0</v>
      </c>
      <c r="H22" s="126">
        <f>SUMIFS($L22:$AE22,$L$15:$AE$15,$F$19,$L$8:$AE$8,Metadaten!$F$2)</f>
        <v>0</v>
      </c>
      <c r="I22" s="126">
        <f>SUMIFS($L22:$AE22,$L$15:$AE$15,$F$19,$L$8:$AE$8,Metadaten!$F$2)</f>
        <v>0</v>
      </c>
      <c r="J22" s="126">
        <f>SUMIFS($L22:$AE22,$L$15:$AE$15,$F$19,$L$8:$AE$8,Metadaten!$F$2)</f>
        <v>0</v>
      </c>
      <c r="K22" s="126">
        <f>SUMIFS($L22:$AE22,$L$15:$AE$15,$F$19,$L$8:$AE$8,Metadaten!$F$2)</f>
        <v>0</v>
      </c>
      <c r="L22" s="66"/>
      <c r="M22" s="66"/>
      <c r="N22" s="66"/>
      <c r="O22" s="66"/>
      <c r="P22" s="66"/>
      <c r="Q22" s="66"/>
      <c r="R22" s="66"/>
      <c r="S22" s="66"/>
      <c r="T22" s="66"/>
      <c r="U22" s="66"/>
      <c r="V22" s="66"/>
      <c r="W22" s="66"/>
      <c r="X22" s="66"/>
      <c r="Y22" s="66"/>
      <c r="Z22" s="66"/>
      <c r="AA22" s="66"/>
      <c r="AB22" s="66"/>
      <c r="AC22" s="66"/>
      <c r="AD22" s="66"/>
      <c r="AE22" s="66"/>
    </row>
    <row r="23" spans="2:31" ht="12.95" hidden="1" customHeight="1" x14ac:dyDescent="0.2">
      <c r="B23" s="234" t="s">
        <v>66</v>
      </c>
      <c r="C23" s="233" t="s">
        <v>9</v>
      </c>
      <c r="D23" s="111" t="s">
        <v>14</v>
      </c>
      <c r="E23" s="126">
        <f t="shared" si="1"/>
        <v>0</v>
      </c>
      <c r="F23" s="126">
        <f>SUMIFS($L23:$AE23,$L$15:$AE$15,$F$19,$L$8:$AE$8,Metadaten!$F$2)</f>
        <v>0</v>
      </c>
      <c r="G23" s="126">
        <f>SUMIFS($L23:$AE23,$L$15:$AE$15,$F$19,$L$8:$AE$8,Metadaten!$F$2)</f>
        <v>0</v>
      </c>
      <c r="H23" s="126">
        <f>SUMIFS($L23:$AE23,$L$15:$AE$15,$F$19,$L$8:$AE$8,Metadaten!$F$2)</f>
        <v>0</v>
      </c>
      <c r="I23" s="126">
        <f>SUMIFS($L23:$AE23,$L$15:$AE$15,$F$19,$L$8:$AE$8,Metadaten!$F$2)</f>
        <v>0</v>
      </c>
      <c r="J23" s="126">
        <f>SUMIFS($L23:$AE23,$L$15:$AE$15,$F$19,$L$8:$AE$8,Metadaten!$F$2)</f>
        <v>0</v>
      </c>
      <c r="K23" s="126">
        <f>SUMIFS($L23:$AE23,$L$15:$AE$15,$F$19,$L$8:$AE$8,Metadaten!$F$2)</f>
        <v>0</v>
      </c>
      <c r="L23" s="66"/>
      <c r="M23" s="66"/>
      <c r="N23" s="66"/>
      <c r="O23" s="66"/>
      <c r="P23" s="66"/>
      <c r="Q23" s="66"/>
      <c r="R23" s="66"/>
      <c r="S23" s="66"/>
      <c r="T23" s="66"/>
      <c r="U23" s="66"/>
      <c r="V23" s="66"/>
      <c r="W23" s="66"/>
      <c r="X23" s="66"/>
      <c r="Y23" s="66"/>
      <c r="Z23" s="66"/>
      <c r="AA23" s="66"/>
      <c r="AB23" s="66"/>
      <c r="AC23" s="66"/>
      <c r="AD23" s="66"/>
      <c r="AE23" s="66"/>
    </row>
    <row r="24" spans="2:31" ht="15" hidden="1" customHeight="1" x14ac:dyDescent="0.2">
      <c r="B24" s="232" t="str">
        <f>Budget!B24</f>
        <v>Adaptation</v>
      </c>
      <c r="C24" s="233"/>
      <c r="D24" s="111" t="s">
        <v>14</v>
      </c>
      <c r="E24" s="126">
        <f>SUM(F24:K24)</f>
        <v>0</v>
      </c>
      <c r="F24" s="126">
        <f>SUMIFS($L24:$AE24,$L$15:$AE$15,F$19,$L$8:$AE$8,Metadaten!$F$3,$L$93:$AE$93,Metadaten!$F$2)</f>
        <v>0</v>
      </c>
      <c r="G24" s="126">
        <f>SUMIFS($L24:$AE24,$L$15:$AE$15,G$19,$L$8:$AE$8,Metadaten!$F$3,$L$93:$AE$93,Metadaten!$F$2)</f>
        <v>0</v>
      </c>
      <c r="H24" s="126">
        <f>SUMIFS($L24:$AE24,$L$15:$AE$15,H$19,$L$8:$AE$8,Metadaten!$F$3,$L$93:$AE$93,Metadaten!$F$2)</f>
        <v>0</v>
      </c>
      <c r="I24" s="126">
        <f>SUMIFS($L24:$AE24,$L$15:$AE$15,I$19,$L$8:$AE$8,Metadaten!$F$3,$L$93:$AE$93,Metadaten!$F$2)</f>
        <v>0</v>
      </c>
      <c r="J24" s="126">
        <f>SUMIFS($L24:$AE24,$L$15:$AE$15,J$19,$L$8:$AE$8,Metadaten!$F$3,$L$93:$AE$93,Metadaten!$F$2)</f>
        <v>0</v>
      </c>
      <c r="K24" s="126">
        <f>SUMIFS($L24:$AE24,$L$15:$AE$15,K$19,$L$8:$AE$8,Metadaten!$F$3,$L$93:$AE$93,Metadaten!$F$2)</f>
        <v>0</v>
      </c>
      <c r="L24" s="66">
        <f>Budget!L$24</f>
        <v>0</v>
      </c>
      <c r="M24" s="66">
        <f>Budget!M$24</f>
        <v>0</v>
      </c>
      <c r="N24" s="66">
        <f>Budget!N$24</f>
        <v>0</v>
      </c>
      <c r="O24" s="66">
        <f>Budget!O$24</f>
        <v>0</v>
      </c>
      <c r="P24" s="66">
        <f>Budget!P$24</f>
        <v>0</v>
      </c>
      <c r="Q24" s="66">
        <f>Budget!Q$24</f>
        <v>0</v>
      </c>
      <c r="R24" s="66">
        <f>Budget!R$24</f>
        <v>0</v>
      </c>
      <c r="S24" s="66">
        <f>Budget!S$24</f>
        <v>0</v>
      </c>
      <c r="T24" s="66">
        <f>Budget!T$24</f>
        <v>0</v>
      </c>
      <c r="U24" s="66">
        <f>Budget!U$24</f>
        <v>0</v>
      </c>
      <c r="V24" s="66">
        <f>Budget!V$24</f>
        <v>0</v>
      </c>
      <c r="W24" s="66">
        <f>Budget!W$24</f>
        <v>0</v>
      </c>
      <c r="X24" s="66">
        <f>Budget!X$24</f>
        <v>0</v>
      </c>
      <c r="Y24" s="66">
        <f>Budget!Y$24</f>
        <v>0</v>
      </c>
      <c r="Z24" s="66">
        <f>Budget!Z$24</f>
        <v>0</v>
      </c>
      <c r="AA24" s="66">
        <f>Budget!AA$24</f>
        <v>0</v>
      </c>
      <c r="AB24" s="66">
        <f>Budget!AB$24</f>
        <v>0</v>
      </c>
      <c r="AC24" s="66">
        <f>Budget!AC$24</f>
        <v>0</v>
      </c>
      <c r="AD24" s="66">
        <f>Budget!AD$24</f>
        <v>0</v>
      </c>
      <c r="AE24" s="66">
        <f>Budget!AE$24</f>
        <v>0</v>
      </c>
    </row>
    <row r="25" spans="2:31" ht="12.95" hidden="1" customHeight="1" x14ac:dyDescent="0.2">
      <c r="B25" s="235" t="s">
        <v>7</v>
      </c>
      <c r="C25" s="233" t="s">
        <v>65</v>
      </c>
      <c r="D25" s="111" t="s">
        <v>14</v>
      </c>
      <c r="E25" s="126">
        <f t="shared" si="1"/>
        <v>0</v>
      </c>
      <c r="F25" s="126">
        <f>SUMIFS($L25:$AE25,$L$15:$AE$15,$F$19,$L$8:$AE$8,Metadaten!$F$3)</f>
        <v>0</v>
      </c>
      <c r="G25" s="126">
        <f>SUMIFS($L25:$AE25,$L$15:$AE$15,$F$19,$L$8:$AE$8,Metadaten!$F$3)</f>
        <v>0</v>
      </c>
      <c r="H25" s="126">
        <f>SUMIFS($L25:$AE25,$L$15:$AE$15,$F$19,$L$8:$AE$8,Metadaten!$F$3)</f>
        <v>0</v>
      </c>
      <c r="I25" s="126">
        <f>SUMIFS($L25:$AE25,$L$15:$AE$15,$F$19,$L$8:$AE$8,Metadaten!$F$3)</f>
        <v>0</v>
      </c>
      <c r="J25" s="126">
        <f>SUMIFS($L25:$AE25,$L$15:$AE$15,$F$19,$L$8:$AE$8,Metadaten!$F$3)</f>
        <v>0</v>
      </c>
      <c r="K25" s="126">
        <f>SUMIFS($L25:$AE25,$L$15:$AE$15,$F$19,$L$8:$AE$8,Metadaten!$F$3)</f>
        <v>0</v>
      </c>
      <c r="L25" s="66"/>
      <c r="M25" s="66"/>
      <c r="N25" s="66"/>
      <c r="O25" s="66"/>
      <c r="P25" s="66"/>
      <c r="Q25" s="66"/>
      <c r="R25" s="66"/>
      <c r="S25" s="66"/>
      <c r="T25" s="66"/>
      <c r="U25" s="66"/>
      <c r="V25" s="66"/>
      <c r="W25" s="66"/>
      <c r="X25" s="66"/>
      <c r="Y25" s="66"/>
      <c r="Z25" s="66"/>
      <c r="AA25" s="66"/>
      <c r="AB25" s="66"/>
      <c r="AC25" s="66"/>
      <c r="AD25" s="66"/>
      <c r="AE25" s="66"/>
    </row>
    <row r="26" spans="2:31" ht="12.95" hidden="1" customHeight="1" x14ac:dyDescent="0.2">
      <c r="B26" s="235" t="s">
        <v>7</v>
      </c>
      <c r="C26" s="233" t="s">
        <v>65</v>
      </c>
      <c r="D26" s="111" t="s">
        <v>14</v>
      </c>
      <c r="E26" s="126">
        <f t="shared" si="1"/>
        <v>0</v>
      </c>
      <c r="F26" s="126">
        <f>SUMIFS($L26:$AE26,$L$15:$AE$15,$F$19,$L$8:$AE$8,Metadaten!$F$3)</f>
        <v>0</v>
      </c>
      <c r="G26" s="126">
        <f>SUMIFS($L26:$AE26,$L$15:$AE$15,$F$19,$L$8:$AE$8,Metadaten!$F$3)</f>
        <v>0</v>
      </c>
      <c r="H26" s="126">
        <f>SUMIFS($L26:$AE26,$L$15:$AE$15,$F$19,$L$8:$AE$8,Metadaten!$F$3)</f>
        <v>0</v>
      </c>
      <c r="I26" s="126">
        <f>SUMIFS($L26:$AE26,$L$15:$AE$15,$F$19,$L$8:$AE$8,Metadaten!$F$3)</f>
        <v>0</v>
      </c>
      <c r="J26" s="126">
        <f>SUMIFS($L26:$AE26,$L$15:$AE$15,$F$19,$L$8:$AE$8,Metadaten!$F$3)</f>
        <v>0</v>
      </c>
      <c r="K26" s="126">
        <f>SUMIFS($L26:$AE26,$L$15:$AE$15,$F$19,$L$8:$AE$8,Metadaten!$F$3)</f>
        <v>0</v>
      </c>
      <c r="L26" s="66"/>
      <c r="M26" s="66"/>
      <c r="N26" s="66"/>
      <c r="O26" s="66"/>
      <c r="P26" s="66"/>
      <c r="Q26" s="66"/>
      <c r="R26" s="66"/>
      <c r="S26" s="66"/>
      <c r="T26" s="66"/>
      <c r="U26" s="66"/>
      <c r="V26" s="66"/>
      <c r="W26" s="66"/>
      <c r="X26" s="66"/>
      <c r="Y26" s="66"/>
      <c r="Z26" s="66"/>
      <c r="AA26" s="66"/>
      <c r="AB26" s="66"/>
      <c r="AC26" s="66"/>
      <c r="AD26" s="66"/>
      <c r="AE26" s="66"/>
    </row>
    <row r="27" spans="2:31" ht="12.95" hidden="1" customHeight="1" x14ac:dyDescent="0.2">
      <c r="B27" s="235" t="s">
        <v>7</v>
      </c>
      <c r="C27" s="233" t="s">
        <v>65</v>
      </c>
      <c r="D27" s="111" t="s">
        <v>14</v>
      </c>
      <c r="E27" s="126">
        <f t="shared" si="1"/>
        <v>0</v>
      </c>
      <c r="F27" s="126">
        <f>SUMIFS($L27:$AE27,$L$15:$AE$15,$F$19,$L$8:$AE$8,Metadaten!$F$3)</f>
        <v>0</v>
      </c>
      <c r="G27" s="126">
        <f>SUMIFS($L27:$AE27,$L$15:$AE$15,$F$19,$L$8:$AE$8,Metadaten!$F$3)</f>
        <v>0</v>
      </c>
      <c r="H27" s="126">
        <f>SUMIFS($L27:$AE27,$L$15:$AE$15,$F$19,$L$8:$AE$8,Metadaten!$F$3)</f>
        <v>0</v>
      </c>
      <c r="I27" s="126">
        <f>SUMIFS($L27:$AE27,$L$15:$AE$15,$F$19,$L$8:$AE$8,Metadaten!$F$3)</f>
        <v>0</v>
      </c>
      <c r="J27" s="126">
        <f>SUMIFS($L27:$AE27,$L$15:$AE$15,$F$19,$L$8:$AE$8,Metadaten!$F$3)</f>
        <v>0</v>
      </c>
      <c r="K27" s="126">
        <f>SUMIFS($L27:$AE27,$L$15:$AE$15,$F$19,$L$8:$AE$8,Metadaten!$F$3)</f>
        <v>0</v>
      </c>
      <c r="L27" s="66"/>
      <c r="M27" s="66"/>
      <c r="N27" s="66"/>
      <c r="O27" s="66"/>
      <c r="P27" s="66"/>
      <c r="Q27" s="66"/>
      <c r="R27" s="66"/>
      <c r="S27" s="66"/>
      <c r="T27" s="66"/>
      <c r="U27" s="66"/>
      <c r="V27" s="66"/>
      <c r="W27" s="66"/>
      <c r="X27" s="66"/>
      <c r="Y27" s="66"/>
      <c r="Z27" s="66"/>
      <c r="AA27" s="66"/>
      <c r="AB27" s="66"/>
      <c r="AC27" s="66"/>
      <c r="AD27" s="66"/>
      <c r="AE27" s="66"/>
    </row>
    <row r="28" spans="2:31" ht="15" customHeight="1" x14ac:dyDescent="0.2">
      <c r="B28" s="236" t="str">
        <f>Budget!B28</f>
        <v>Organisation et déroulement du cycle de formation</v>
      </c>
      <c r="C28" s="233"/>
      <c r="D28" s="110" t="s">
        <v>14</v>
      </c>
      <c r="E28" s="126">
        <f>SUM(F28:K28)</f>
        <v>0</v>
      </c>
      <c r="F28" s="126">
        <f>SUMIFS($L28:$AE28,$L$15:$AE$15,F$19,$L$93:$AE$93,Metadaten!$F$2)</f>
        <v>0</v>
      </c>
      <c r="G28" s="126">
        <f>SUMIFS($L28:$AE28,$L$15:$AE$15,G$19,$L$93:$AE$93,Metadaten!$F$2)</f>
        <v>0</v>
      </c>
      <c r="H28" s="126">
        <f>SUMIFS($L28:$AE28,$L$15:$AE$15,H$19,$L$93:$AE$93,Metadaten!$F$2)</f>
        <v>0</v>
      </c>
      <c r="I28" s="126">
        <f>SUMIFS($L28:$AE28,$L$15:$AE$15,I$19,$L$93:$AE$93,Metadaten!$F$2)</f>
        <v>0</v>
      </c>
      <c r="J28" s="126">
        <f>SUMIFS($L28:$AE28,$L$15:$AE$15,J$19,$L$93:$AE$93,Metadaten!$F$2)</f>
        <v>0</v>
      </c>
      <c r="K28" s="126">
        <f>SUMIFS($L28:$AE28,$L$15:$AE$15,K$19,$L$93:$AE$93,Metadaten!$F$2)</f>
        <v>0</v>
      </c>
      <c r="L28" s="66">
        <f>Budget!L$28</f>
        <v>0</v>
      </c>
      <c r="M28" s="66">
        <f>Budget!M$28</f>
        <v>0</v>
      </c>
      <c r="N28" s="66">
        <f>Budget!N$28</f>
        <v>0</v>
      </c>
      <c r="O28" s="66">
        <f>Budget!O$28</f>
        <v>0</v>
      </c>
      <c r="P28" s="66">
        <f>Budget!P$28</f>
        <v>0</v>
      </c>
      <c r="Q28" s="66">
        <f>Budget!Q$28</f>
        <v>0</v>
      </c>
      <c r="R28" s="66">
        <f>Budget!R$28</f>
        <v>0</v>
      </c>
      <c r="S28" s="66">
        <f>Budget!S$28</f>
        <v>0</v>
      </c>
      <c r="T28" s="66">
        <f>Budget!T$28</f>
        <v>0</v>
      </c>
      <c r="U28" s="66">
        <f>Budget!U$28</f>
        <v>0</v>
      </c>
      <c r="V28" s="66">
        <f>Budget!V$28</f>
        <v>0</v>
      </c>
      <c r="W28" s="66">
        <f>Budget!W$28</f>
        <v>0</v>
      </c>
      <c r="X28" s="66">
        <f>Budget!X$28</f>
        <v>0</v>
      </c>
      <c r="Y28" s="66">
        <f>Budget!Y$28</f>
        <v>0</v>
      </c>
      <c r="Z28" s="66">
        <f>Budget!Z$28</f>
        <v>0</v>
      </c>
      <c r="AA28" s="66">
        <f>Budget!AA$28</f>
        <v>0</v>
      </c>
      <c r="AB28" s="66">
        <f>Budget!AB$28</f>
        <v>0</v>
      </c>
      <c r="AC28" s="66">
        <f>Budget!AC$28</f>
        <v>0</v>
      </c>
      <c r="AD28" s="66">
        <f>Budget!AD$28</f>
        <v>0</v>
      </c>
      <c r="AE28" s="66">
        <f>Budget!AE$28</f>
        <v>0</v>
      </c>
    </row>
    <row r="29" spans="2:31" ht="12.6" hidden="1" customHeight="1" x14ac:dyDescent="0.2">
      <c r="B29" s="236" t="s">
        <v>35</v>
      </c>
      <c r="C29" s="233" t="s">
        <v>2</v>
      </c>
      <c r="D29" s="111" t="s">
        <v>14</v>
      </c>
      <c r="E29" s="126">
        <f t="shared" si="1"/>
        <v>0</v>
      </c>
      <c r="F29" s="126">
        <f t="shared" ref="F29:K38" si="2">SUMIFS($L29:$AE29,$L$15:$AE$15,$F$19)</f>
        <v>0</v>
      </c>
      <c r="G29" s="126">
        <f t="shared" si="2"/>
        <v>0</v>
      </c>
      <c r="H29" s="126">
        <f t="shared" si="2"/>
        <v>0</v>
      </c>
      <c r="I29" s="126">
        <f t="shared" si="2"/>
        <v>0</v>
      </c>
      <c r="J29" s="126">
        <f t="shared" si="2"/>
        <v>0</v>
      </c>
      <c r="K29" s="126">
        <f t="shared" si="2"/>
        <v>0</v>
      </c>
      <c r="L29" s="66"/>
      <c r="M29" s="66"/>
      <c r="N29" s="66"/>
      <c r="O29" s="66"/>
      <c r="P29" s="66"/>
      <c r="Q29" s="66"/>
      <c r="R29" s="66"/>
      <c r="S29" s="66"/>
      <c r="T29" s="66"/>
      <c r="U29" s="66"/>
      <c r="V29" s="66"/>
      <c r="W29" s="66"/>
      <c r="X29" s="66"/>
      <c r="Y29" s="66"/>
      <c r="Z29" s="66"/>
      <c r="AA29" s="66"/>
      <c r="AB29" s="66"/>
      <c r="AC29" s="66"/>
      <c r="AD29" s="66"/>
      <c r="AE29" s="66"/>
    </row>
    <row r="30" spans="2:31" ht="12.6" hidden="1" customHeight="1" x14ac:dyDescent="0.2">
      <c r="B30" s="236" t="s">
        <v>28</v>
      </c>
      <c r="C30" s="233" t="s">
        <v>2</v>
      </c>
      <c r="D30" s="111" t="s">
        <v>14</v>
      </c>
      <c r="E30" s="126">
        <f t="shared" si="1"/>
        <v>0</v>
      </c>
      <c r="F30" s="126">
        <f t="shared" si="2"/>
        <v>0</v>
      </c>
      <c r="G30" s="126">
        <f t="shared" si="2"/>
        <v>0</v>
      </c>
      <c r="H30" s="126">
        <f t="shared" si="2"/>
        <v>0</v>
      </c>
      <c r="I30" s="126">
        <f t="shared" si="2"/>
        <v>0</v>
      </c>
      <c r="J30" s="126">
        <f t="shared" si="2"/>
        <v>0</v>
      </c>
      <c r="K30" s="126">
        <f t="shared" si="2"/>
        <v>0</v>
      </c>
      <c r="L30" s="66"/>
      <c r="M30" s="66"/>
      <c r="N30" s="66"/>
      <c r="O30" s="66"/>
      <c r="P30" s="66"/>
      <c r="Q30" s="66"/>
      <c r="R30" s="66"/>
      <c r="S30" s="66"/>
      <c r="T30" s="66"/>
      <c r="U30" s="66"/>
      <c r="V30" s="66"/>
      <c r="W30" s="66"/>
      <c r="X30" s="66"/>
      <c r="Y30" s="66"/>
      <c r="Z30" s="66"/>
      <c r="AA30" s="66"/>
      <c r="AB30" s="66"/>
      <c r="AC30" s="66"/>
      <c r="AD30" s="66"/>
      <c r="AE30" s="66"/>
    </row>
    <row r="31" spans="2:31" ht="12.6" hidden="1" customHeight="1" x14ac:dyDescent="0.2">
      <c r="B31" s="236" t="s">
        <v>29</v>
      </c>
      <c r="C31" s="233" t="s">
        <v>2</v>
      </c>
      <c r="D31" s="111" t="s">
        <v>14</v>
      </c>
      <c r="E31" s="126">
        <f t="shared" si="1"/>
        <v>0</v>
      </c>
      <c r="F31" s="126">
        <f t="shared" si="2"/>
        <v>0</v>
      </c>
      <c r="G31" s="126">
        <f t="shared" si="2"/>
        <v>0</v>
      </c>
      <c r="H31" s="126">
        <f t="shared" si="2"/>
        <v>0</v>
      </c>
      <c r="I31" s="126">
        <f t="shared" si="2"/>
        <v>0</v>
      </c>
      <c r="J31" s="126">
        <f t="shared" si="2"/>
        <v>0</v>
      </c>
      <c r="K31" s="126">
        <f t="shared" si="2"/>
        <v>0</v>
      </c>
      <c r="L31" s="66"/>
      <c r="M31" s="66"/>
      <c r="N31" s="66"/>
      <c r="O31" s="66"/>
      <c r="P31" s="66"/>
      <c r="Q31" s="66"/>
      <c r="R31" s="66"/>
      <c r="S31" s="66"/>
      <c r="T31" s="66"/>
      <c r="U31" s="66"/>
      <c r="V31" s="66"/>
      <c r="W31" s="66"/>
      <c r="X31" s="66"/>
      <c r="Y31" s="66"/>
      <c r="Z31" s="66"/>
      <c r="AA31" s="66"/>
      <c r="AB31" s="66"/>
      <c r="AC31" s="66"/>
      <c r="AD31" s="66"/>
      <c r="AE31" s="66"/>
    </row>
    <row r="32" spans="2:31" ht="12.6" hidden="1" customHeight="1" x14ac:dyDescent="0.2">
      <c r="B32" s="236" t="s">
        <v>67</v>
      </c>
      <c r="C32" s="233" t="s">
        <v>2</v>
      </c>
      <c r="D32" s="111" t="s">
        <v>14</v>
      </c>
      <c r="E32" s="126">
        <f t="shared" si="1"/>
        <v>0</v>
      </c>
      <c r="F32" s="126">
        <f t="shared" si="2"/>
        <v>0</v>
      </c>
      <c r="G32" s="126">
        <f t="shared" si="2"/>
        <v>0</v>
      </c>
      <c r="H32" s="126">
        <f t="shared" si="2"/>
        <v>0</v>
      </c>
      <c r="I32" s="126">
        <f t="shared" si="2"/>
        <v>0</v>
      </c>
      <c r="J32" s="126">
        <f t="shared" si="2"/>
        <v>0</v>
      </c>
      <c r="K32" s="126">
        <f t="shared" si="2"/>
        <v>0</v>
      </c>
      <c r="L32" s="66"/>
      <c r="M32" s="66"/>
      <c r="N32" s="66"/>
      <c r="O32" s="66"/>
      <c r="P32" s="66"/>
      <c r="Q32" s="66"/>
      <c r="R32" s="66"/>
      <c r="S32" s="66"/>
      <c r="T32" s="66"/>
      <c r="U32" s="66"/>
      <c r="V32" s="66"/>
      <c r="W32" s="66"/>
      <c r="X32" s="66"/>
      <c r="Y32" s="66"/>
      <c r="Z32" s="66"/>
      <c r="AA32" s="66"/>
      <c r="AB32" s="66"/>
      <c r="AC32" s="66"/>
      <c r="AD32" s="66"/>
      <c r="AE32" s="66"/>
    </row>
    <row r="33" spans="2:31" ht="12.6" hidden="1" customHeight="1" x14ac:dyDescent="0.2">
      <c r="B33" s="236" t="s">
        <v>30</v>
      </c>
      <c r="C33" s="233" t="s">
        <v>2</v>
      </c>
      <c r="D33" s="111" t="s">
        <v>14</v>
      </c>
      <c r="E33" s="126">
        <f t="shared" si="1"/>
        <v>0</v>
      </c>
      <c r="F33" s="126">
        <f t="shared" si="2"/>
        <v>0</v>
      </c>
      <c r="G33" s="126">
        <f t="shared" si="2"/>
        <v>0</v>
      </c>
      <c r="H33" s="126">
        <f t="shared" si="2"/>
        <v>0</v>
      </c>
      <c r="I33" s="126">
        <f t="shared" si="2"/>
        <v>0</v>
      </c>
      <c r="J33" s="126">
        <f t="shared" si="2"/>
        <v>0</v>
      </c>
      <c r="K33" s="126">
        <f t="shared" si="2"/>
        <v>0</v>
      </c>
      <c r="L33" s="66"/>
      <c r="M33" s="66"/>
      <c r="N33" s="66"/>
      <c r="O33" s="66"/>
      <c r="P33" s="66"/>
      <c r="Q33" s="66"/>
      <c r="R33" s="66"/>
      <c r="S33" s="66"/>
      <c r="T33" s="66"/>
      <c r="U33" s="66"/>
      <c r="V33" s="66"/>
      <c r="W33" s="66"/>
      <c r="X33" s="66"/>
      <c r="Y33" s="66"/>
      <c r="Z33" s="66"/>
      <c r="AA33" s="66"/>
      <c r="AB33" s="66"/>
      <c r="AC33" s="66"/>
      <c r="AD33" s="66"/>
      <c r="AE33" s="66"/>
    </row>
    <row r="34" spans="2:31" ht="12.6" hidden="1" customHeight="1" x14ac:dyDescent="0.2">
      <c r="B34" s="236" t="s">
        <v>31</v>
      </c>
      <c r="C34" s="233" t="s">
        <v>2</v>
      </c>
      <c r="D34" s="111" t="s">
        <v>14</v>
      </c>
      <c r="E34" s="126">
        <f t="shared" si="1"/>
        <v>0</v>
      </c>
      <c r="F34" s="126">
        <f t="shared" si="2"/>
        <v>0</v>
      </c>
      <c r="G34" s="126">
        <f t="shared" si="2"/>
        <v>0</v>
      </c>
      <c r="H34" s="126">
        <f t="shared" si="2"/>
        <v>0</v>
      </c>
      <c r="I34" s="126">
        <f t="shared" si="2"/>
        <v>0</v>
      </c>
      <c r="J34" s="126">
        <f t="shared" si="2"/>
        <v>0</v>
      </c>
      <c r="K34" s="126">
        <f t="shared" si="2"/>
        <v>0</v>
      </c>
      <c r="L34" s="66"/>
      <c r="M34" s="66"/>
      <c r="N34" s="66"/>
      <c r="O34" s="66"/>
      <c r="P34" s="66"/>
      <c r="Q34" s="66"/>
      <c r="R34" s="66"/>
      <c r="S34" s="66"/>
      <c r="T34" s="66"/>
      <c r="U34" s="66"/>
      <c r="V34" s="66"/>
      <c r="W34" s="66"/>
      <c r="X34" s="66"/>
      <c r="Y34" s="66"/>
      <c r="Z34" s="66"/>
      <c r="AA34" s="66"/>
      <c r="AB34" s="66"/>
      <c r="AC34" s="66"/>
      <c r="AD34" s="66"/>
      <c r="AE34" s="66"/>
    </row>
    <row r="35" spans="2:31" ht="12.6" hidden="1" customHeight="1" x14ac:dyDescent="0.2">
      <c r="B35" s="236" t="s">
        <v>34</v>
      </c>
      <c r="C35" s="233" t="s">
        <v>2</v>
      </c>
      <c r="D35" s="111" t="s">
        <v>14</v>
      </c>
      <c r="E35" s="126">
        <f t="shared" si="1"/>
        <v>0</v>
      </c>
      <c r="F35" s="126">
        <f t="shared" si="2"/>
        <v>0</v>
      </c>
      <c r="G35" s="126">
        <f t="shared" si="2"/>
        <v>0</v>
      </c>
      <c r="H35" s="126">
        <f t="shared" si="2"/>
        <v>0</v>
      </c>
      <c r="I35" s="126">
        <f t="shared" si="2"/>
        <v>0</v>
      </c>
      <c r="J35" s="126">
        <f t="shared" si="2"/>
        <v>0</v>
      </c>
      <c r="K35" s="126">
        <f t="shared" si="2"/>
        <v>0</v>
      </c>
      <c r="L35" s="66"/>
      <c r="M35" s="66"/>
      <c r="N35" s="66"/>
      <c r="O35" s="66"/>
      <c r="P35" s="66"/>
      <c r="Q35" s="66"/>
      <c r="R35" s="66"/>
      <c r="S35" s="66"/>
      <c r="T35" s="66"/>
      <c r="U35" s="66"/>
      <c r="V35" s="66"/>
      <c r="W35" s="66"/>
      <c r="X35" s="66"/>
      <c r="Y35" s="66"/>
      <c r="Z35" s="66"/>
      <c r="AA35" s="66"/>
      <c r="AB35" s="66"/>
      <c r="AC35" s="66"/>
      <c r="AD35" s="66"/>
      <c r="AE35" s="66"/>
    </row>
    <row r="36" spans="2:31" ht="12.6" hidden="1" customHeight="1" x14ac:dyDescent="0.2">
      <c r="B36" s="235" t="s">
        <v>7</v>
      </c>
      <c r="C36" s="233" t="s">
        <v>2</v>
      </c>
      <c r="D36" s="111" t="s">
        <v>14</v>
      </c>
      <c r="E36" s="126">
        <f t="shared" si="1"/>
        <v>0</v>
      </c>
      <c r="F36" s="126">
        <f t="shared" si="2"/>
        <v>0</v>
      </c>
      <c r="G36" s="126">
        <f t="shared" si="2"/>
        <v>0</v>
      </c>
      <c r="H36" s="126">
        <f t="shared" si="2"/>
        <v>0</v>
      </c>
      <c r="I36" s="126">
        <f t="shared" si="2"/>
        <v>0</v>
      </c>
      <c r="J36" s="126">
        <f t="shared" si="2"/>
        <v>0</v>
      </c>
      <c r="K36" s="126">
        <f t="shared" si="2"/>
        <v>0</v>
      </c>
      <c r="L36" s="66"/>
      <c r="M36" s="66"/>
      <c r="N36" s="66"/>
      <c r="O36" s="66"/>
      <c r="P36" s="66"/>
      <c r="Q36" s="66"/>
      <c r="R36" s="66"/>
      <c r="S36" s="66"/>
      <c r="T36" s="66"/>
      <c r="U36" s="66"/>
      <c r="V36" s="66"/>
      <c r="W36" s="66"/>
      <c r="X36" s="66"/>
      <c r="Y36" s="66"/>
      <c r="Z36" s="66"/>
      <c r="AA36" s="66"/>
      <c r="AB36" s="66"/>
      <c r="AC36" s="66"/>
      <c r="AD36" s="66"/>
      <c r="AE36" s="66"/>
    </row>
    <row r="37" spans="2:31" ht="12.6" hidden="1" customHeight="1" x14ac:dyDescent="0.2">
      <c r="B37" s="235" t="s">
        <v>7</v>
      </c>
      <c r="C37" s="233" t="s">
        <v>2</v>
      </c>
      <c r="D37" s="111" t="s">
        <v>14</v>
      </c>
      <c r="E37" s="126">
        <f t="shared" si="1"/>
        <v>0</v>
      </c>
      <c r="F37" s="126">
        <f t="shared" si="2"/>
        <v>0</v>
      </c>
      <c r="G37" s="126">
        <f t="shared" si="2"/>
        <v>0</v>
      </c>
      <c r="H37" s="126">
        <f t="shared" si="2"/>
        <v>0</v>
      </c>
      <c r="I37" s="126">
        <f t="shared" si="2"/>
        <v>0</v>
      </c>
      <c r="J37" s="126">
        <f t="shared" si="2"/>
        <v>0</v>
      </c>
      <c r="K37" s="126">
        <f t="shared" si="2"/>
        <v>0</v>
      </c>
      <c r="L37" s="66"/>
      <c r="M37" s="66"/>
      <c r="N37" s="66"/>
      <c r="O37" s="66"/>
      <c r="P37" s="66"/>
      <c r="Q37" s="66"/>
      <c r="R37" s="66"/>
      <c r="S37" s="66"/>
      <c r="T37" s="66"/>
      <c r="U37" s="66"/>
      <c r="V37" s="66"/>
      <c r="W37" s="66"/>
      <c r="X37" s="66"/>
      <c r="Y37" s="66"/>
      <c r="Z37" s="66"/>
      <c r="AA37" s="66"/>
      <c r="AB37" s="66"/>
      <c r="AC37" s="66"/>
      <c r="AD37" s="66"/>
      <c r="AE37" s="66"/>
    </row>
    <row r="38" spans="2:31" ht="12.6" hidden="1" customHeight="1" x14ac:dyDescent="0.2">
      <c r="B38" s="235" t="s">
        <v>7</v>
      </c>
      <c r="C38" s="233" t="s">
        <v>2</v>
      </c>
      <c r="D38" s="111" t="s">
        <v>14</v>
      </c>
      <c r="E38" s="126">
        <f t="shared" si="1"/>
        <v>0</v>
      </c>
      <c r="F38" s="126">
        <f t="shared" si="2"/>
        <v>0</v>
      </c>
      <c r="G38" s="126">
        <f t="shared" si="2"/>
        <v>0</v>
      </c>
      <c r="H38" s="126">
        <f t="shared" si="2"/>
        <v>0</v>
      </c>
      <c r="I38" s="126">
        <f t="shared" si="2"/>
        <v>0</v>
      </c>
      <c r="J38" s="126">
        <f t="shared" si="2"/>
        <v>0</v>
      </c>
      <c r="K38" s="126">
        <f t="shared" si="2"/>
        <v>0</v>
      </c>
      <c r="L38" s="66"/>
      <c r="M38" s="66"/>
      <c r="N38" s="66"/>
      <c r="O38" s="66"/>
      <c r="P38" s="66"/>
      <c r="Q38" s="66"/>
      <c r="R38" s="66"/>
      <c r="S38" s="66"/>
      <c r="T38" s="66"/>
      <c r="U38" s="66"/>
      <c r="V38" s="66"/>
      <c r="W38" s="66"/>
      <c r="X38" s="66"/>
      <c r="Y38" s="66"/>
      <c r="Z38" s="66"/>
      <c r="AA38" s="66"/>
      <c r="AB38" s="66"/>
      <c r="AC38" s="66"/>
      <c r="AD38" s="66"/>
      <c r="AE38" s="66"/>
    </row>
    <row r="39" spans="2:31" ht="15" customHeight="1" x14ac:dyDescent="0.2">
      <c r="B39" s="236" t="str">
        <f>Budget!B39</f>
        <v>Supervision des travaux de master</v>
      </c>
      <c r="C39" s="233"/>
      <c r="D39" s="111" t="s">
        <v>14</v>
      </c>
      <c r="E39" s="126">
        <f>SUM(F39:K39)</f>
        <v>0</v>
      </c>
      <c r="F39" s="126">
        <f>SUMIFS($L39:$AE39,$L$15:$AE$15,F$19,$L$93:$AE$93,Metadaten!$F$2)</f>
        <v>0</v>
      </c>
      <c r="G39" s="126">
        <f>SUMIFS($L39:$AE39,$L$15:$AE$15,G$19,$L$93:$AE$93,Metadaten!$F$2)</f>
        <v>0</v>
      </c>
      <c r="H39" s="126">
        <f>SUMIFS($L39:$AE39,$L$15:$AE$15,H$19,$L$93:$AE$93,Metadaten!$F$2)</f>
        <v>0</v>
      </c>
      <c r="I39" s="126">
        <f>SUMIFS($L39:$AE39,$L$15:$AE$15,I$19,$L$93:$AE$93,Metadaten!$F$2)</f>
        <v>0</v>
      </c>
      <c r="J39" s="126">
        <f>SUMIFS($L39:$AE39,$L$15:$AE$15,J$19,$L$93:$AE$93,Metadaten!$F$2)</f>
        <v>0</v>
      </c>
      <c r="K39" s="126">
        <f>SUMIFS($L39:$AE39,$L$15:$AE$15,K$19,$L$93:$AE$93,Metadaten!$F$2)</f>
        <v>0</v>
      </c>
      <c r="L39" s="66">
        <f>Budget!L$39</f>
        <v>0</v>
      </c>
      <c r="M39" s="66">
        <f>Budget!M$39</f>
        <v>0</v>
      </c>
      <c r="N39" s="66">
        <f>Budget!N$39</f>
        <v>0</v>
      </c>
      <c r="O39" s="66">
        <f>Budget!O$39</f>
        <v>0</v>
      </c>
      <c r="P39" s="66">
        <f>Budget!P$39</f>
        <v>0</v>
      </c>
      <c r="Q39" s="66">
        <f>Budget!Q$39</f>
        <v>0</v>
      </c>
      <c r="R39" s="66">
        <f>Budget!R$39</f>
        <v>0</v>
      </c>
      <c r="S39" s="66">
        <f>Budget!S$39</f>
        <v>0</v>
      </c>
      <c r="T39" s="66">
        <f>Budget!T$39</f>
        <v>0</v>
      </c>
      <c r="U39" s="66">
        <f>Budget!U$39</f>
        <v>0</v>
      </c>
      <c r="V39" s="66">
        <f>Budget!V$39</f>
        <v>0</v>
      </c>
      <c r="W39" s="66">
        <f>Budget!W$39</f>
        <v>0</v>
      </c>
      <c r="X39" s="66">
        <f>Budget!X$39</f>
        <v>0</v>
      </c>
      <c r="Y39" s="66">
        <f>Budget!Y$39</f>
        <v>0</v>
      </c>
      <c r="Z39" s="66">
        <f>Budget!Z$39</f>
        <v>0</v>
      </c>
      <c r="AA39" s="66">
        <f>Budget!AA$39</f>
        <v>0</v>
      </c>
      <c r="AB39" s="66">
        <f>Budget!AB$39</f>
        <v>0</v>
      </c>
      <c r="AC39" s="66">
        <f>Budget!AC$39</f>
        <v>0</v>
      </c>
      <c r="AD39" s="66">
        <f>Budget!AD$39</f>
        <v>0</v>
      </c>
      <c r="AE39" s="66">
        <f>Budget!AE$39</f>
        <v>0</v>
      </c>
    </row>
    <row r="40" spans="2:31" x14ac:dyDescent="0.2">
      <c r="B40" s="112" t="str">
        <f>Budget!B40</f>
        <v>Coûts totaux des Haute Ecole (CC1) sans supplément pour frais généraux</v>
      </c>
      <c r="C40" s="113"/>
      <c r="D40" s="111" t="s">
        <v>52</v>
      </c>
      <c r="E40" s="132">
        <f>IF($I$3,SUM(F40:K40),0)</f>
        <v>0</v>
      </c>
      <c r="F40" s="132">
        <f>IF($I$3,SUM(F20:F39),0)</f>
        <v>0</v>
      </c>
      <c r="G40" s="132">
        <f t="shared" ref="G40:AE40" si="3">IF($I$3,SUM(G20:G39),0)</f>
        <v>0</v>
      </c>
      <c r="H40" s="132">
        <f t="shared" si="3"/>
        <v>0</v>
      </c>
      <c r="I40" s="132">
        <f t="shared" si="3"/>
        <v>0</v>
      </c>
      <c r="J40" s="132">
        <f t="shared" si="3"/>
        <v>0</v>
      </c>
      <c r="K40" s="132">
        <f t="shared" si="3"/>
        <v>0</v>
      </c>
      <c r="L40" s="132">
        <f t="shared" si="3"/>
        <v>0</v>
      </c>
      <c r="M40" s="132">
        <f t="shared" si="3"/>
        <v>0</v>
      </c>
      <c r="N40" s="132">
        <f t="shared" si="3"/>
        <v>0</v>
      </c>
      <c r="O40" s="132">
        <f t="shared" si="3"/>
        <v>0</v>
      </c>
      <c r="P40" s="132">
        <f t="shared" si="3"/>
        <v>0</v>
      </c>
      <c r="Q40" s="132">
        <f t="shared" si="3"/>
        <v>0</v>
      </c>
      <c r="R40" s="132">
        <f t="shared" si="3"/>
        <v>0</v>
      </c>
      <c r="S40" s="132">
        <f t="shared" si="3"/>
        <v>0</v>
      </c>
      <c r="T40" s="132">
        <f t="shared" si="3"/>
        <v>0</v>
      </c>
      <c r="U40" s="132">
        <f t="shared" si="3"/>
        <v>0</v>
      </c>
      <c r="V40" s="132">
        <f t="shared" si="3"/>
        <v>0</v>
      </c>
      <c r="W40" s="132">
        <f t="shared" si="3"/>
        <v>0</v>
      </c>
      <c r="X40" s="132">
        <f t="shared" si="3"/>
        <v>0</v>
      </c>
      <c r="Y40" s="132">
        <f t="shared" si="3"/>
        <v>0</v>
      </c>
      <c r="Z40" s="132">
        <f t="shared" si="3"/>
        <v>0</v>
      </c>
      <c r="AA40" s="132">
        <f t="shared" si="3"/>
        <v>0</v>
      </c>
      <c r="AB40" s="132">
        <f t="shared" si="3"/>
        <v>0</v>
      </c>
      <c r="AC40" s="132">
        <f t="shared" si="3"/>
        <v>0</v>
      </c>
      <c r="AD40" s="132">
        <f t="shared" si="3"/>
        <v>0</v>
      </c>
      <c r="AE40" s="132">
        <f t="shared" si="3"/>
        <v>0</v>
      </c>
    </row>
    <row r="41" spans="2:31" ht="24" customHeight="1" x14ac:dyDescent="0.2">
      <c r="B41" s="113" t="str">
        <f>Budget!B41</f>
        <v>Supplément pour frais généraux pour les HE (+35%)</v>
      </c>
      <c r="C41" s="114"/>
      <c r="D41" s="115" t="s">
        <v>36</v>
      </c>
      <c r="E41" s="126">
        <f>IF($I$3,SUM(F41:K41),0)</f>
        <v>0</v>
      </c>
      <c r="F41" s="126">
        <f>IF($I$3,F40*0.35,0)</f>
        <v>0</v>
      </c>
      <c r="G41" s="126">
        <f t="shared" ref="G41:K41" si="4">IF($I$3,G40*0.35,0)</f>
        <v>0</v>
      </c>
      <c r="H41" s="126">
        <f t="shared" si="4"/>
        <v>0</v>
      </c>
      <c r="I41" s="126">
        <f t="shared" si="4"/>
        <v>0</v>
      </c>
      <c r="J41" s="126">
        <f t="shared" si="4"/>
        <v>0</v>
      </c>
      <c r="K41" s="126">
        <f t="shared" si="4"/>
        <v>0</v>
      </c>
      <c r="L41" s="126">
        <f t="shared" ref="L41:AD41" si="5">IF($I$3,L40*0.35,0)</f>
        <v>0</v>
      </c>
      <c r="M41" s="126">
        <f t="shared" si="5"/>
        <v>0</v>
      </c>
      <c r="N41" s="126">
        <f t="shared" si="5"/>
        <v>0</v>
      </c>
      <c r="O41" s="126">
        <f t="shared" si="5"/>
        <v>0</v>
      </c>
      <c r="P41" s="126">
        <f t="shared" si="5"/>
        <v>0</v>
      </c>
      <c r="Q41" s="126">
        <f t="shared" si="5"/>
        <v>0</v>
      </c>
      <c r="R41" s="126">
        <f t="shared" si="5"/>
        <v>0</v>
      </c>
      <c r="S41" s="126">
        <f t="shared" si="5"/>
        <v>0</v>
      </c>
      <c r="T41" s="126">
        <f t="shared" si="5"/>
        <v>0</v>
      </c>
      <c r="U41" s="126">
        <f t="shared" si="5"/>
        <v>0</v>
      </c>
      <c r="V41" s="126">
        <f t="shared" si="5"/>
        <v>0</v>
      </c>
      <c r="W41" s="126">
        <f t="shared" si="5"/>
        <v>0</v>
      </c>
      <c r="X41" s="126">
        <f t="shared" si="5"/>
        <v>0</v>
      </c>
      <c r="Y41" s="126">
        <f t="shared" si="5"/>
        <v>0</v>
      </c>
      <c r="Z41" s="126">
        <f t="shared" si="5"/>
        <v>0</v>
      </c>
      <c r="AA41" s="126">
        <f t="shared" si="5"/>
        <v>0</v>
      </c>
      <c r="AB41" s="126">
        <f t="shared" si="5"/>
        <v>0</v>
      </c>
      <c r="AC41" s="126">
        <f t="shared" si="5"/>
        <v>0</v>
      </c>
      <c r="AD41" s="126">
        <f t="shared" si="5"/>
        <v>0</v>
      </c>
      <c r="AE41" s="126">
        <f>IF($I$3,AE40*0.35,0)</f>
        <v>0</v>
      </c>
    </row>
    <row r="42" spans="2:31" x14ac:dyDescent="0.2">
      <c r="B42" s="116" t="str">
        <f>Budget!B42</f>
        <v>Coûts totaux</v>
      </c>
      <c r="C42" s="117"/>
      <c r="D42" s="118"/>
      <c r="E42" s="132">
        <f>SUM(F42:K42)</f>
        <v>0</v>
      </c>
      <c r="F42" s="132">
        <f t="shared" ref="F42:AE42" si="6">SUM(F20:F39)+F41</f>
        <v>0</v>
      </c>
      <c r="G42" s="132">
        <f t="shared" si="6"/>
        <v>0</v>
      </c>
      <c r="H42" s="132">
        <f t="shared" si="6"/>
        <v>0</v>
      </c>
      <c r="I42" s="132">
        <f t="shared" si="6"/>
        <v>0</v>
      </c>
      <c r="J42" s="132">
        <f t="shared" si="6"/>
        <v>0</v>
      </c>
      <c r="K42" s="132">
        <f t="shared" si="6"/>
        <v>0</v>
      </c>
      <c r="L42" s="132">
        <f t="shared" si="6"/>
        <v>0</v>
      </c>
      <c r="M42" s="132">
        <f t="shared" si="6"/>
        <v>0</v>
      </c>
      <c r="N42" s="132">
        <f t="shared" si="6"/>
        <v>0</v>
      </c>
      <c r="O42" s="132">
        <f t="shared" si="6"/>
        <v>0</v>
      </c>
      <c r="P42" s="132">
        <f t="shared" si="6"/>
        <v>0</v>
      </c>
      <c r="Q42" s="132">
        <f t="shared" si="6"/>
        <v>0</v>
      </c>
      <c r="R42" s="132">
        <f t="shared" si="6"/>
        <v>0</v>
      </c>
      <c r="S42" s="132">
        <f t="shared" si="6"/>
        <v>0</v>
      </c>
      <c r="T42" s="132">
        <f t="shared" si="6"/>
        <v>0</v>
      </c>
      <c r="U42" s="132">
        <f t="shared" si="6"/>
        <v>0</v>
      </c>
      <c r="V42" s="132">
        <f t="shared" si="6"/>
        <v>0</v>
      </c>
      <c r="W42" s="132">
        <f t="shared" si="6"/>
        <v>0</v>
      </c>
      <c r="X42" s="132">
        <f t="shared" si="6"/>
        <v>0</v>
      </c>
      <c r="Y42" s="132">
        <f t="shared" si="6"/>
        <v>0</v>
      </c>
      <c r="Z42" s="132">
        <f t="shared" si="6"/>
        <v>0</v>
      </c>
      <c r="AA42" s="132">
        <f t="shared" si="6"/>
        <v>0</v>
      </c>
      <c r="AB42" s="132">
        <f t="shared" si="6"/>
        <v>0</v>
      </c>
      <c r="AC42" s="132">
        <f t="shared" si="6"/>
        <v>0</v>
      </c>
      <c r="AD42" s="132">
        <f t="shared" si="6"/>
        <v>0</v>
      </c>
      <c r="AE42" s="132">
        <f t="shared" si="6"/>
        <v>0</v>
      </c>
    </row>
    <row r="43" spans="2:31" ht="3.95" customHeight="1" x14ac:dyDescent="0.2"/>
    <row r="44" spans="2:31" s="105" customFormat="1" ht="16.5" customHeight="1" x14ac:dyDescent="0.2">
      <c r="B44" s="119" t="str">
        <f>Budget!B44</f>
        <v>Financement</v>
      </c>
      <c r="C44" s="119" t="str">
        <f>Budget!C44</f>
        <v>par année</v>
      </c>
      <c r="D44" s="120"/>
      <c r="E44" s="107" t="s">
        <v>6</v>
      </c>
      <c r="F44" s="121">
        <f>F19</f>
        <v>0</v>
      </c>
      <c r="G44" s="121">
        <f>G19</f>
        <v>1</v>
      </c>
      <c r="H44" s="121">
        <f>H19</f>
        <v>2</v>
      </c>
      <c r="I44" s="121">
        <f t="shared" ref="I44:K44" si="7">I19</f>
        <v>3</v>
      </c>
      <c r="J44" s="121">
        <f t="shared" si="7"/>
        <v>4</v>
      </c>
      <c r="K44" s="121">
        <f t="shared" si="7"/>
        <v>5</v>
      </c>
      <c r="L44" s="119"/>
      <c r="M44" s="119"/>
      <c r="N44" s="119"/>
      <c r="O44" s="119"/>
      <c r="P44" s="119"/>
      <c r="Q44" s="119"/>
      <c r="R44" s="119"/>
      <c r="S44" s="119"/>
      <c r="T44" s="119"/>
      <c r="U44" s="119"/>
      <c r="V44" s="119"/>
      <c r="W44" s="119"/>
      <c r="X44" s="119"/>
      <c r="Y44" s="119"/>
      <c r="Z44" s="119"/>
      <c r="AA44" s="119"/>
      <c r="AB44" s="119"/>
      <c r="AC44" s="119"/>
      <c r="AD44" s="119"/>
      <c r="AE44" s="119"/>
    </row>
    <row r="45" spans="2:31" ht="14.45" customHeight="1" x14ac:dyDescent="0.2">
      <c r="B45" s="122" t="str">
        <f>Budget!B45</f>
        <v>Recettes provenant des frais de participation</v>
      </c>
      <c r="C45" s="122"/>
      <c r="D45" s="82" t="s">
        <v>19</v>
      </c>
      <c r="E45" s="126">
        <f>SUM(F45:K45)</f>
        <v>0</v>
      </c>
      <c r="F45" s="126">
        <f>SUMIFS($L45:$AE45,$L$15:$AE$15,F$44,$L$93:$AE$93,Metadaten!$F$2)</f>
        <v>0</v>
      </c>
      <c r="G45" s="126">
        <f>SUMIFS($L45:$AE45,$L$15:$AE$15,G$44,$L$93:$AE$93,Metadaten!$F$2)</f>
        <v>0</v>
      </c>
      <c r="H45" s="126">
        <f>SUMIFS($L45:$AE45,$L$15:$AE$15,H$44,$L$93:$AE$93,Metadaten!$F$2)</f>
        <v>0</v>
      </c>
      <c r="I45" s="126">
        <f>SUMIFS($L45:$AE45,$L$15:$AE$15,I$44,$L$93:$AE$93,Metadaten!$F$2)</f>
        <v>0</v>
      </c>
      <c r="J45" s="126">
        <f>SUMIFS($L45:$AE45,$L$15:$AE$15,J$44,$L$93:$AE$93,Metadaten!$F$2)</f>
        <v>0</v>
      </c>
      <c r="K45" s="126">
        <f>SUMIFS($L45:$AE45,$L$15:$AE$15,K$44,$L$93:$AE$93,Metadaten!$F$2)</f>
        <v>0</v>
      </c>
      <c r="L45" s="123">
        <f t="shared" ref="L45:AE45" si="8">L16*L17</f>
        <v>0</v>
      </c>
      <c r="M45" s="123">
        <f t="shared" si="8"/>
        <v>0</v>
      </c>
      <c r="N45" s="123">
        <f t="shared" si="8"/>
        <v>0</v>
      </c>
      <c r="O45" s="123">
        <f t="shared" si="8"/>
        <v>0</v>
      </c>
      <c r="P45" s="123">
        <f t="shared" si="8"/>
        <v>0</v>
      </c>
      <c r="Q45" s="123">
        <f t="shared" si="8"/>
        <v>0</v>
      </c>
      <c r="R45" s="123">
        <f t="shared" si="8"/>
        <v>0</v>
      </c>
      <c r="S45" s="123">
        <f t="shared" si="8"/>
        <v>0</v>
      </c>
      <c r="T45" s="123">
        <f t="shared" si="8"/>
        <v>0</v>
      </c>
      <c r="U45" s="123">
        <f t="shared" si="8"/>
        <v>0</v>
      </c>
      <c r="V45" s="123">
        <f t="shared" si="8"/>
        <v>0</v>
      </c>
      <c r="W45" s="123">
        <f t="shared" si="8"/>
        <v>0</v>
      </c>
      <c r="X45" s="123">
        <f t="shared" si="8"/>
        <v>0</v>
      </c>
      <c r="Y45" s="123">
        <f t="shared" si="8"/>
        <v>0</v>
      </c>
      <c r="Z45" s="123">
        <f t="shared" si="8"/>
        <v>0</v>
      </c>
      <c r="AA45" s="123">
        <f t="shared" si="8"/>
        <v>0</v>
      </c>
      <c r="AB45" s="123">
        <f t="shared" si="8"/>
        <v>0</v>
      </c>
      <c r="AC45" s="123">
        <f t="shared" si="8"/>
        <v>0</v>
      </c>
      <c r="AD45" s="123">
        <f t="shared" si="8"/>
        <v>0</v>
      </c>
      <c r="AE45" s="124">
        <f t="shared" si="8"/>
        <v>0</v>
      </c>
    </row>
    <row r="46" spans="2:31" ht="14.45" customHeight="1" x14ac:dyDescent="0.2">
      <c r="B46" s="113" t="str">
        <f>Budget!B46</f>
        <v>Recettes provenant de fonds de tiers</v>
      </c>
      <c r="C46" s="125" t="str">
        <f>Budget!C46</f>
        <v>Welcher Geldgeber? / Quel bailleur de fonds ?</v>
      </c>
      <c r="D46" s="82" t="s">
        <v>14</v>
      </c>
      <c r="E46" s="126">
        <f>SUM(F46:K46)</f>
        <v>0</v>
      </c>
      <c r="F46" s="126">
        <f>SUMIFS($L46:$AE46,$L$15:$AE$15,F$44,$L$93:$AE$93,Metadaten!$F$2)</f>
        <v>0</v>
      </c>
      <c r="G46" s="126">
        <f>SUMIFS($L46:$AE46,$L$15:$AE$15,G$44,$L$93:$AE$93,Metadaten!$F$2)</f>
        <v>0</v>
      </c>
      <c r="H46" s="126">
        <f>SUMIFS($L46:$AE46,$L$15:$AE$15,H$44,$L$93:$AE$93,Metadaten!$F$2)</f>
        <v>0</v>
      </c>
      <c r="I46" s="126">
        <f>SUMIFS($L46:$AE46,$L$15:$AE$15,I$44,$L$93:$AE$93,Metadaten!$F$2)</f>
        <v>0</v>
      </c>
      <c r="J46" s="126">
        <f>SUMIFS($L46:$AE46,$L$15:$AE$15,J$44,$L$93:$AE$93,Metadaten!$F$2)</f>
        <v>0</v>
      </c>
      <c r="K46" s="126">
        <f>SUMIFS($L46:$AE46,$L$15:$AE$15,K$44,$L$93:$AE$93,Metadaten!$F$2)</f>
        <v>0</v>
      </c>
      <c r="L46" s="127">
        <f>Budget!L46</f>
        <v>0</v>
      </c>
      <c r="M46" s="127">
        <f>Budget!M46</f>
        <v>0</v>
      </c>
      <c r="N46" s="127">
        <f>Budget!N46</f>
        <v>0</v>
      </c>
      <c r="O46" s="127">
        <f>Budget!O46</f>
        <v>0</v>
      </c>
      <c r="P46" s="127">
        <f>Budget!P46</f>
        <v>0</v>
      </c>
      <c r="Q46" s="127">
        <f>Budget!Q46</f>
        <v>0</v>
      </c>
      <c r="R46" s="127">
        <f>Budget!R46</f>
        <v>0</v>
      </c>
      <c r="S46" s="127">
        <f>Budget!S46</f>
        <v>0</v>
      </c>
      <c r="T46" s="127">
        <f>Budget!T46</f>
        <v>0</v>
      </c>
      <c r="U46" s="127">
        <f>Budget!U46</f>
        <v>0</v>
      </c>
      <c r="V46" s="127">
        <f>Budget!V46</f>
        <v>0</v>
      </c>
      <c r="W46" s="127">
        <f>Budget!W46</f>
        <v>0</v>
      </c>
      <c r="X46" s="127">
        <f>Budget!X46</f>
        <v>0</v>
      </c>
      <c r="Y46" s="127">
        <f>Budget!Y46</f>
        <v>0</v>
      </c>
      <c r="Z46" s="127">
        <f>Budget!Z46</f>
        <v>0</v>
      </c>
      <c r="AA46" s="127">
        <f>Budget!AA46</f>
        <v>0</v>
      </c>
      <c r="AB46" s="127">
        <f>Budget!AB46</f>
        <v>0</v>
      </c>
      <c r="AC46" s="127">
        <f>Budget!AC46</f>
        <v>0</v>
      </c>
      <c r="AD46" s="127">
        <f>Budget!AD46</f>
        <v>0</v>
      </c>
      <c r="AE46" s="127">
        <f>Budget!AE46</f>
        <v>0</v>
      </c>
    </row>
    <row r="47" spans="2:31" ht="14.45" customHeight="1" x14ac:dyDescent="0.2">
      <c r="B47" s="113" t="str">
        <f>Budget!B47</f>
        <v>Recettes provenant de fonds de tiers</v>
      </c>
      <c r="C47" s="125" t="str">
        <f>Budget!C47</f>
        <v>Welcher Geldgeber? / Quel bailleur de fonds ?</v>
      </c>
      <c r="D47" s="82" t="s">
        <v>14</v>
      </c>
      <c r="E47" s="126">
        <f>SUM(F47:K47)</f>
        <v>0</v>
      </c>
      <c r="F47" s="126">
        <f>SUMIFS($L47:$AE47,$L$15:$AE$15,F$44,$L$93:$AE$93,Metadaten!$F$2)</f>
        <v>0</v>
      </c>
      <c r="G47" s="126">
        <f>SUMIFS($L47:$AE47,$L$15:$AE$15,G$44,$L$93:$AE$93,Metadaten!$F$2)</f>
        <v>0</v>
      </c>
      <c r="H47" s="126">
        <f>SUMIFS($L47:$AE47,$L$15:$AE$15,H$44,$L$93:$AE$93,Metadaten!$F$2)</f>
        <v>0</v>
      </c>
      <c r="I47" s="126">
        <f>SUMIFS($L47:$AE47,$L$15:$AE$15,I$44,$L$93:$AE$93,Metadaten!$F$2)</f>
        <v>0</v>
      </c>
      <c r="J47" s="126">
        <f>SUMIFS($L47:$AE47,$L$15:$AE$15,J$44,$L$93:$AE$93,Metadaten!$F$2)</f>
        <v>0</v>
      </c>
      <c r="K47" s="126">
        <f>SUMIFS($L47:$AE47,$L$15:$AE$15,K$44,$L$93:$AE$93,Metadaten!$F$2)</f>
        <v>0</v>
      </c>
      <c r="L47" s="127">
        <f>Budget!L47</f>
        <v>0</v>
      </c>
      <c r="M47" s="127">
        <f>Budget!M47</f>
        <v>0</v>
      </c>
      <c r="N47" s="127">
        <f>Budget!N47</f>
        <v>0</v>
      </c>
      <c r="O47" s="127">
        <f>Budget!O47</f>
        <v>0</v>
      </c>
      <c r="P47" s="127">
        <f>Budget!P47</f>
        <v>0</v>
      </c>
      <c r="Q47" s="127">
        <f>Budget!Q47</f>
        <v>0</v>
      </c>
      <c r="R47" s="127">
        <f>Budget!R47</f>
        <v>0</v>
      </c>
      <c r="S47" s="127">
        <f>Budget!S47</f>
        <v>0</v>
      </c>
      <c r="T47" s="127">
        <f>Budget!T47</f>
        <v>0</v>
      </c>
      <c r="U47" s="127">
        <f>Budget!U47</f>
        <v>0</v>
      </c>
      <c r="V47" s="127">
        <f>Budget!V47</f>
        <v>0</v>
      </c>
      <c r="W47" s="127">
        <f>Budget!W47</f>
        <v>0</v>
      </c>
      <c r="X47" s="127">
        <f>Budget!X47</f>
        <v>0</v>
      </c>
      <c r="Y47" s="127">
        <f>Budget!Y47</f>
        <v>0</v>
      </c>
      <c r="Z47" s="127">
        <f>Budget!Z47</f>
        <v>0</v>
      </c>
      <c r="AA47" s="127">
        <f>Budget!AA47</f>
        <v>0</v>
      </c>
      <c r="AB47" s="127">
        <f>Budget!AB47</f>
        <v>0</v>
      </c>
      <c r="AC47" s="127">
        <f>Budget!AC47</f>
        <v>0</v>
      </c>
      <c r="AD47" s="127">
        <f>Budget!AD47</f>
        <v>0</v>
      </c>
      <c r="AE47" s="127">
        <f>Budget!AE47</f>
        <v>0</v>
      </c>
    </row>
    <row r="48" spans="2:31" ht="14.45" hidden="1" customHeight="1" x14ac:dyDescent="0.2">
      <c r="B48" s="128" t="s">
        <v>44</v>
      </c>
      <c r="C48" s="113"/>
      <c r="D48" s="129" t="s">
        <v>38</v>
      </c>
      <c r="E48" s="126"/>
      <c r="F48" s="126"/>
      <c r="G48" s="126"/>
      <c r="H48" s="126"/>
      <c r="I48" s="126"/>
      <c r="J48" s="126"/>
      <c r="K48" s="126"/>
      <c r="L48" s="130"/>
      <c r="M48" s="130"/>
      <c r="N48" s="130"/>
      <c r="O48" s="130"/>
      <c r="P48" s="130"/>
      <c r="Q48" s="130"/>
      <c r="R48" s="130"/>
      <c r="S48" s="130"/>
      <c r="T48" s="130"/>
      <c r="U48" s="130"/>
      <c r="V48" s="130"/>
      <c r="W48" s="130"/>
      <c r="X48" s="130"/>
      <c r="Y48" s="130"/>
      <c r="Z48" s="130"/>
      <c r="AA48" s="130"/>
      <c r="AB48" s="130"/>
      <c r="AC48" s="130"/>
      <c r="AD48" s="130"/>
      <c r="AE48" s="131"/>
    </row>
    <row r="49" spans="1:53" s="134" customFormat="1" ht="14.45" customHeight="1" x14ac:dyDescent="0.2">
      <c r="A49" s="81"/>
      <c r="B49" s="112" t="str">
        <f>Budget!B49</f>
        <v>Sous-total des recettes provenant des frais d'inscription, des fonds de tiers</v>
      </c>
      <c r="C49" s="112"/>
      <c r="D49" s="82"/>
      <c r="E49" s="126">
        <f>SUM(F49:K49)</f>
        <v>0</v>
      </c>
      <c r="F49" s="132">
        <f t="shared" ref="F49" si="9">SUM(F45:F48)</f>
        <v>0</v>
      </c>
      <c r="G49" s="132">
        <f t="shared" ref="G49:K49" si="10">SUM(G45:G48)</f>
        <v>0</v>
      </c>
      <c r="H49" s="132">
        <f t="shared" si="10"/>
        <v>0</v>
      </c>
      <c r="I49" s="132">
        <f t="shared" si="10"/>
        <v>0</v>
      </c>
      <c r="J49" s="132">
        <f t="shared" si="10"/>
        <v>0</v>
      </c>
      <c r="K49" s="132">
        <f t="shared" si="10"/>
        <v>0</v>
      </c>
      <c r="L49" s="132">
        <f t="shared" ref="L49:AE49" si="11">SUM(L45:L47)</f>
        <v>0</v>
      </c>
      <c r="M49" s="132">
        <f t="shared" si="11"/>
        <v>0</v>
      </c>
      <c r="N49" s="132">
        <f t="shared" si="11"/>
        <v>0</v>
      </c>
      <c r="O49" s="132">
        <f t="shared" si="11"/>
        <v>0</v>
      </c>
      <c r="P49" s="132">
        <f t="shared" si="11"/>
        <v>0</v>
      </c>
      <c r="Q49" s="132">
        <f t="shared" si="11"/>
        <v>0</v>
      </c>
      <c r="R49" s="132">
        <f t="shared" si="11"/>
        <v>0</v>
      </c>
      <c r="S49" s="132">
        <f t="shared" si="11"/>
        <v>0</v>
      </c>
      <c r="T49" s="132">
        <f t="shared" si="11"/>
        <v>0</v>
      </c>
      <c r="U49" s="132">
        <f t="shared" si="11"/>
        <v>0</v>
      </c>
      <c r="V49" s="132">
        <f t="shared" si="11"/>
        <v>0</v>
      </c>
      <c r="W49" s="132">
        <f t="shared" si="11"/>
        <v>0</v>
      </c>
      <c r="X49" s="132">
        <f t="shared" si="11"/>
        <v>0</v>
      </c>
      <c r="Y49" s="132">
        <f t="shared" si="11"/>
        <v>0</v>
      </c>
      <c r="Z49" s="132">
        <f t="shared" si="11"/>
        <v>0</v>
      </c>
      <c r="AA49" s="132">
        <f t="shared" si="11"/>
        <v>0</v>
      </c>
      <c r="AB49" s="132">
        <f t="shared" si="11"/>
        <v>0</v>
      </c>
      <c r="AC49" s="132">
        <f t="shared" si="11"/>
        <v>0</v>
      </c>
      <c r="AD49" s="132">
        <f t="shared" si="11"/>
        <v>0</v>
      </c>
      <c r="AE49" s="133">
        <f t="shared" si="11"/>
        <v>0</v>
      </c>
      <c r="AF49" s="81"/>
      <c r="AG49" s="81"/>
      <c r="AH49" s="81"/>
      <c r="AI49" s="81"/>
      <c r="AJ49" s="81"/>
      <c r="AK49" s="81"/>
      <c r="AL49" s="81"/>
      <c r="AM49" s="81"/>
      <c r="AN49" s="81"/>
      <c r="AO49" s="81"/>
      <c r="AP49" s="81"/>
      <c r="AQ49" s="81"/>
      <c r="AR49" s="81"/>
      <c r="AS49" s="81"/>
      <c r="AT49" s="81"/>
      <c r="AU49" s="81"/>
      <c r="AV49" s="81"/>
      <c r="AW49" s="81"/>
      <c r="AX49" s="81"/>
      <c r="AY49" s="81"/>
      <c r="AZ49" s="81"/>
      <c r="BA49" s="81"/>
    </row>
    <row r="50" spans="1:53" s="153" customFormat="1" ht="14.45" customHeight="1" x14ac:dyDescent="0.2">
      <c r="B50" s="154" t="str">
        <f>Budget!B50</f>
        <v>Montant maximal pour nouveau développement</v>
      </c>
      <c r="C50" s="155"/>
      <c r="D50" s="156"/>
      <c r="E50" s="157">
        <f>SUM(F50:K50)</f>
        <v>0</v>
      </c>
      <c r="F50" s="157">
        <f>SUMIFS($L50:$AE50,$L$15:$AE$15,F$44,$L$93:$AE$93,Metadaten!$F$2)</f>
        <v>0</v>
      </c>
      <c r="G50" s="157">
        <f>SUMIFS($L50:$AE50,$L$15:$AE$15,G$44,$L$93:$AE$93,Metadaten!$F$2)</f>
        <v>0</v>
      </c>
      <c r="H50" s="157">
        <f>SUMIFS($L50:$AE50,$L$15:$AE$15,H$44,$L$93:$AE$93,Metadaten!$F$2)</f>
        <v>0</v>
      </c>
      <c r="I50" s="157">
        <f>SUMIFS($L50:$AE50,$L$15:$AE$15,I$44,$L$93:$AE$93,Metadaten!$F$2)</f>
        <v>0</v>
      </c>
      <c r="J50" s="157">
        <f>SUMIFS($L50:$AE50,$L$15:$AE$15,J$44,$L$93:$AE$93,Metadaten!$F$2)</f>
        <v>0</v>
      </c>
      <c r="K50" s="157">
        <f>SUMIFS($L50:$AE50,$L$15:$AE$15,K$44,$L$93:$AE$93,Metadaten!$F$2)</f>
        <v>0</v>
      </c>
      <c r="L50" s="157">
        <f>IF(L$8=Metadaten!$F$2,IF(ISNA(VLOOKUP(L$7,Fördersystematik!$B$6:$D$9,3,TRUE)),0,VLOOKUP(L$7,Fördersystematik!$B$6:$D$9,3,TRUE)),0) * IF(L$10 = Metadaten!$F$2,1.25,1)</f>
        <v>0</v>
      </c>
      <c r="M50" s="157">
        <f>IF(M$8=Metadaten!$F$2,IF(ISNA(VLOOKUP(M$7,Fördersystematik!$B$6:$D$9,3,TRUE)),0,VLOOKUP(M$7,Fördersystematik!$B$6:$D$9,3,TRUE)),0) * IF(M$10 = Metadaten!$F$2,1.25,1)</f>
        <v>0</v>
      </c>
      <c r="N50" s="157">
        <f>IF(N$8=Metadaten!$F$2,IF(ISNA(VLOOKUP(N$7,Fördersystematik!$B$6:$D$9,3,TRUE)),0,VLOOKUP(N$7,Fördersystematik!$B$6:$D$9,3,TRUE)),0) * IF(N$10 = Metadaten!$F$2,1.25,1)</f>
        <v>0</v>
      </c>
      <c r="O50" s="157">
        <f>IF(O$8=Metadaten!$F$2,IF(ISNA(VLOOKUP(O$7,Fördersystematik!$B$6:$D$9,3,TRUE)),0,VLOOKUP(O$7,Fördersystematik!$B$6:$D$9,3,TRUE)),0) * IF(O$10 = Metadaten!$F$2,1.25,1)</f>
        <v>0</v>
      </c>
      <c r="P50" s="157">
        <f>IF(P$8=Metadaten!$F$2,IF(ISNA(VLOOKUP(P$7,Fördersystematik!$B$6:$D$9,3,TRUE)),0,VLOOKUP(P$7,Fördersystematik!$B$6:$D$9,3,TRUE)),0) * IF(P$10 = Metadaten!$F$2,1.25,1)</f>
        <v>0</v>
      </c>
      <c r="Q50" s="157">
        <f>IF(Q$8=Metadaten!$F$2,IF(ISNA(VLOOKUP(Q$7,Fördersystematik!$B$6:$D$9,3,TRUE)),0,VLOOKUP(Q$7,Fördersystematik!$B$6:$D$9,3,TRUE)),0) * IF(Q$10 = Metadaten!$F$2,1.25,1)</f>
        <v>0</v>
      </c>
      <c r="R50" s="157">
        <f>IF(R$8=Metadaten!$F$2,IF(ISNA(VLOOKUP(R$7,Fördersystematik!$B$6:$D$9,3,TRUE)),0,VLOOKUP(R$7,Fördersystematik!$B$6:$D$9,3,TRUE)),0) * IF(R$10 = Metadaten!$F$2,1.25,1)</f>
        <v>0</v>
      </c>
      <c r="S50" s="157">
        <f>IF(S$8=Metadaten!$F$2,IF(ISNA(VLOOKUP(S$7,Fördersystematik!$B$6:$D$9,3,TRUE)),0,VLOOKUP(S$7,Fördersystematik!$B$6:$D$9,3,TRUE)),0) * IF(S$10 = Metadaten!$F$2,1.25,1)</f>
        <v>0</v>
      </c>
      <c r="T50" s="157">
        <f>IF(T$8=Metadaten!$F$2,IF(ISNA(VLOOKUP(T$7,Fördersystematik!$B$6:$D$9,3,TRUE)),0,VLOOKUP(T$7,Fördersystematik!$B$6:$D$9,3,TRUE)),0) * IF(T$10 = Metadaten!$F$2,1.25,1)</f>
        <v>0</v>
      </c>
      <c r="U50" s="157">
        <f>IF(U$8=Metadaten!$F$2,IF(ISNA(VLOOKUP(U$7,Fördersystematik!$B$6:$D$9,3,TRUE)),0,VLOOKUP(U$7,Fördersystematik!$B$6:$D$9,3,TRUE)),0) * IF(U$10 = Metadaten!$F$2,1.25,1)</f>
        <v>0</v>
      </c>
      <c r="V50" s="157">
        <f>IF(V$8=Metadaten!$F$2,IF(ISNA(VLOOKUP(V$7,Fördersystematik!$B$6:$D$9,3,TRUE)),0,VLOOKUP(V$7,Fördersystematik!$B$6:$D$9,3,TRUE)),0) * IF(V$10 = Metadaten!$F$2,1.25,1)</f>
        <v>0</v>
      </c>
      <c r="W50" s="157">
        <f>IF(W$8=Metadaten!$F$2,IF(ISNA(VLOOKUP(W$7,Fördersystematik!$B$6:$D$9,3,TRUE)),0,VLOOKUP(W$7,Fördersystematik!$B$6:$D$9,3,TRUE)),0) * IF(W$10 = Metadaten!$F$2,1.25,1)</f>
        <v>0</v>
      </c>
      <c r="X50" s="157">
        <f>IF(X$8=Metadaten!$F$2,IF(ISNA(VLOOKUP(X$7,Fördersystematik!$B$6:$D$9,3,TRUE)),0,VLOOKUP(X$7,Fördersystematik!$B$6:$D$9,3,TRUE)),0) * IF(X$10 = Metadaten!$F$2,1.25,1)</f>
        <v>0</v>
      </c>
      <c r="Y50" s="157">
        <f>IF(Y$8=Metadaten!$F$2,IF(ISNA(VLOOKUP(Y$7,Fördersystematik!$B$6:$D$9,3,TRUE)),0,VLOOKUP(Y$7,Fördersystematik!$B$6:$D$9,3,TRUE)),0) * IF(Y$10 = Metadaten!$F$2,1.25,1)</f>
        <v>0</v>
      </c>
      <c r="Z50" s="157">
        <f>IF(Z$8=Metadaten!$F$2,IF(ISNA(VLOOKUP(Z$7,Fördersystematik!$B$6:$D$9,3,TRUE)),0,VLOOKUP(Z$7,Fördersystematik!$B$6:$D$9,3,TRUE)),0) * IF(Z$10 = Metadaten!$F$2,1.25,1)</f>
        <v>0</v>
      </c>
      <c r="AA50" s="157">
        <f>IF(AA$8=Metadaten!$F$2,IF(ISNA(VLOOKUP(AA$7,Fördersystematik!$B$6:$D$9,3,TRUE)),0,VLOOKUP(AA$7,Fördersystematik!$B$6:$D$9,3,TRUE)),0) * IF(AA$10 = Metadaten!$F$2,1.25,1)</f>
        <v>0</v>
      </c>
      <c r="AB50" s="157">
        <f>IF(AB$8=Metadaten!$F$2,IF(ISNA(VLOOKUP(AB$7,Fördersystematik!$B$6:$D$9,3,TRUE)),0,VLOOKUP(AB$7,Fördersystematik!$B$6:$D$9,3,TRUE)),0) * IF(AB$10 = Metadaten!$F$2,1.25,1)</f>
        <v>0</v>
      </c>
      <c r="AC50" s="157">
        <f>IF(AC$8=Metadaten!$F$2,IF(ISNA(VLOOKUP(AC$7,Fördersystematik!$B$6:$D$9,3,TRUE)),0,VLOOKUP(AC$7,Fördersystematik!$B$6:$D$9,3,TRUE)),0) * IF(AC$10 = Metadaten!$F$2,1.25,1)</f>
        <v>0</v>
      </c>
      <c r="AD50" s="157">
        <f>IF(AD$8=Metadaten!$F$2,IF(ISNA(VLOOKUP(AD$7,Fördersystematik!$B$6:$D$9,3,TRUE)),0,VLOOKUP(AD$7,Fördersystematik!$B$6:$D$9,3,TRUE)),0) * IF(AD$10 = Metadaten!$F$2,1.25,1)</f>
        <v>0</v>
      </c>
      <c r="AE50" s="157">
        <f>IF(AE$8=Metadaten!$F$2,IF(ISNA(VLOOKUP(AE$7,Fördersystematik!$B$6:$D$9,3,TRUE)),0,VLOOKUP(AE$7,Fördersystematik!$B$6:$D$9,3,TRUE)),0) * IF(AE$10 = Metadaten!$F$2,1.25,1)</f>
        <v>0</v>
      </c>
    </row>
    <row r="51" spans="1:53" s="153" customFormat="1" ht="14.45" hidden="1" customHeight="1" x14ac:dyDescent="0.2">
      <c r="B51" s="154" t="str">
        <f>Budget!B51</f>
        <v>Montant forfaitaire pour adaptation</v>
      </c>
      <c r="C51" s="155"/>
      <c r="D51" s="156"/>
      <c r="E51" s="157">
        <f>SUM(F51:K51)</f>
        <v>0</v>
      </c>
      <c r="F51" s="157">
        <f>SUMIFS($L51:$AE51,$L$15:$AE$15,F$44,$L$93:$AE$93,Metadaten!$F$2)</f>
        <v>0</v>
      </c>
      <c r="G51" s="157">
        <f>SUMIFS($L51:$AE51,$L$15:$AE$15,G$44,$L$93:$AE$93,Metadaten!$F$2)</f>
        <v>0</v>
      </c>
      <c r="H51" s="157">
        <f>SUMIFS($L51:$AE51,$L$15:$AE$15,H$44,$L$93:$AE$93,Metadaten!$F$2)</f>
        <v>0</v>
      </c>
      <c r="I51" s="157">
        <f>SUMIFS($L51:$AE51,$L$15:$AE$15,I$44,$L$93:$AE$93,Metadaten!$F$2)</f>
        <v>0</v>
      </c>
      <c r="J51" s="157">
        <f>SUMIFS($L51:$AE51,$L$15:$AE$15,J$44,$L$93:$AE$93,Metadaten!$F$2)</f>
        <v>0</v>
      </c>
      <c r="K51" s="157">
        <f>SUMIFS($L51:$AE51,$L$15:$AE$15,K$44,$L$93:$AE$93,Metadaten!$F$2)</f>
        <v>0</v>
      </c>
      <c r="L51" s="157">
        <f>IF(L$8=Metadaten!$F$3,IF(ISNA(VLOOKUP(L$7,Fördersystematik!$B$6:$E$9,4,TRUE)),0,VLOOKUP(L$7,Fördersystematik!$B$6:$E$9,4,TRUE)),0) * IF(L$10 = Metadaten!$F$2,1.25,1)</f>
        <v>0</v>
      </c>
      <c r="M51" s="157">
        <f>IF(M$8=Metadaten!$F$3,IF(ISNA(VLOOKUP(M$7,Fördersystematik!$B$6:$E$9,4,TRUE)),0,VLOOKUP(M$7,Fördersystematik!$B$6:$E$9,4,TRUE)),0) * IF(M$10 = Metadaten!$F$2,1.25,1)</f>
        <v>0</v>
      </c>
      <c r="N51" s="157">
        <f>IF(N$8=Metadaten!$F$3,IF(ISNA(VLOOKUP(N$7,Fördersystematik!$B$6:$E$9,4,TRUE)),0,VLOOKUP(N$7,Fördersystematik!$B$6:$E$9,4,TRUE)),0) * IF(N$10 = Metadaten!$F$2,1.25,1)</f>
        <v>0</v>
      </c>
      <c r="O51" s="157">
        <f>IF(O$8=Metadaten!$F$3,IF(ISNA(VLOOKUP(O$7,Fördersystematik!$B$6:$E$9,4,TRUE)),0,VLOOKUP(O$7,Fördersystematik!$B$6:$E$9,4,TRUE)),0) * IF(O$10 = Metadaten!$F$2,1.25,1)</f>
        <v>0</v>
      </c>
      <c r="P51" s="157">
        <f>IF(P$8=Metadaten!$F$3,IF(ISNA(VLOOKUP(P$7,Fördersystematik!$B$6:$E$9,4,TRUE)),0,VLOOKUP(P$7,Fördersystematik!$B$6:$E$9,4,TRUE)),0) * IF(P$10 = Metadaten!$F$2,1.25,1)</f>
        <v>0</v>
      </c>
      <c r="Q51" s="157">
        <f>IF(Q$8=Metadaten!$F$3,IF(ISNA(VLOOKUP(Q$7,Fördersystematik!$B$6:$E$9,4,TRUE)),0,VLOOKUP(Q$7,Fördersystematik!$B$6:$E$9,4,TRUE)),0) * IF(Q$10 = Metadaten!$F$2,1.25,1)</f>
        <v>0</v>
      </c>
      <c r="R51" s="157">
        <f>IF(R$8=Metadaten!$F$3,IF(ISNA(VLOOKUP(R$7,Fördersystematik!$B$6:$E$9,4,TRUE)),0,VLOOKUP(R$7,Fördersystematik!$B$6:$E$9,4,TRUE)),0) * IF(R$10 = Metadaten!$F$2,1.25,1)</f>
        <v>0</v>
      </c>
      <c r="S51" s="157">
        <f>IF(S$8=Metadaten!$F$3,IF(ISNA(VLOOKUP(S$7,Fördersystematik!$B$6:$E$9,4,TRUE)),0,VLOOKUP(S$7,Fördersystematik!$B$6:$E$9,4,TRUE)),0) * IF(S$10 = Metadaten!$F$2,1.25,1)</f>
        <v>0</v>
      </c>
      <c r="T51" s="157">
        <f>IF(T$8=Metadaten!$F$3,IF(ISNA(VLOOKUP(T$7,Fördersystematik!$B$6:$E$9,4,TRUE)),0,VLOOKUP(T$7,Fördersystematik!$B$6:$E$9,4,TRUE)),0) * IF(T$10 = Metadaten!$F$2,1.25,1)</f>
        <v>0</v>
      </c>
      <c r="U51" s="157">
        <f>IF(U$8=Metadaten!$F$3,IF(ISNA(VLOOKUP(U$7,Fördersystematik!$B$6:$E$9,4,TRUE)),0,VLOOKUP(U$7,Fördersystematik!$B$6:$E$9,4,TRUE)),0) * IF(U$10 = Metadaten!$F$2,1.25,1)</f>
        <v>0</v>
      </c>
      <c r="V51" s="157">
        <f>IF(V$8=Metadaten!$F$3,IF(ISNA(VLOOKUP(V$7,Fördersystematik!$B$6:$E$9,4,TRUE)),0,VLOOKUP(V$7,Fördersystematik!$B$6:$E$9,4,TRUE)),0) * IF(V$10 = Metadaten!$F$2,1.25,1)</f>
        <v>0</v>
      </c>
      <c r="W51" s="157">
        <f>IF(W$8=Metadaten!$F$3,IF(ISNA(VLOOKUP(W$7,Fördersystematik!$B$6:$E$9,4,TRUE)),0,VLOOKUP(W$7,Fördersystematik!$B$6:$E$9,4,TRUE)),0) * IF(W$10 = Metadaten!$F$2,1.25,1)</f>
        <v>0</v>
      </c>
      <c r="X51" s="157">
        <f>IF(X$8=Metadaten!$F$3,IF(ISNA(VLOOKUP(X$7,Fördersystematik!$B$6:$E$9,4,TRUE)),0,VLOOKUP(X$7,Fördersystematik!$B$6:$E$9,4,TRUE)),0) * IF(X$10 = Metadaten!$F$2,1.25,1)</f>
        <v>0</v>
      </c>
      <c r="Y51" s="157">
        <f>IF(Y$8=Metadaten!$F$3,IF(ISNA(VLOOKUP(Y$7,Fördersystematik!$B$6:$E$9,4,TRUE)),0,VLOOKUP(Y$7,Fördersystematik!$B$6:$E$9,4,TRUE)),0) * IF(Y$10 = Metadaten!$F$2,1.25,1)</f>
        <v>0</v>
      </c>
      <c r="Z51" s="157">
        <f>IF(Z$8=Metadaten!$F$3,IF(ISNA(VLOOKUP(Z$7,Fördersystematik!$B$6:$E$9,4,TRUE)),0,VLOOKUP(Z$7,Fördersystematik!$B$6:$E$9,4,TRUE)),0) * IF(Z$10 = Metadaten!$F$2,1.25,1)</f>
        <v>0</v>
      </c>
      <c r="AA51" s="157">
        <f>IF(AA$8=Metadaten!$F$3,IF(ISNA(VLOOKUP(AA$7,Fördersystematik!$B$6:$E$9,4,TRUE)),0,VLOOKUP(AA$7,Fördersystematik!$B$6:$E$9,4,TRUE)),0) * IF(AA$10 = Metadaten!$F$2,1.25,1)</f>
        <v>0</v>
      </c>
      <c r="AB51" s="157">
        <f>IF(AB$8=Metadaten!$F$3,IF(ISNA(VLOOKUP(AB$7,Fördersystematik!$B$6:$E$9,4,TRUE)),0,VLOOKUP(AB$7,Fördersystematik!$B$6:$E$9,4,TRUE)),0) * IF(AB$10 = Metadaten!$F$2,1.25,1)</f>
        <v>0</v>
      </c>
      <c r="AC51" s="157">
        <f>IF(AC$8=Metadaten!$F$3,IF(ISNA(VLOOKUP(AC$7,Fördersystematik!$B$6:$E$9,4,TRUE)),0,VLOOKUP(AC$7,Fördersystematik!$B$6:$E$9,4,TRUE)),0) * IF(AC$10 = Metadaten!$F$2,1.25,1)</f>
        <v>0</v>
      </c>
      <c r="AD51" s="157">
        <f>IF(AD$8=Metadaten!$F$3,IF(ISNA(VLOOKUP(AD$7,Fördersystematik!$B$6:$E$9,4,TRUE)),0,VLOOKUP(AD$7,Fördersystematik!$B$6:$E$9,4,TRUE)),0) * IF(AD$10 = Metadaten!$F$2,1.25,1)</f>
        <v>0</v>
      </c>
      <c r="AE51" s="157">
        <f>IF(AE$8=Metadaten!$F$3,IF(ISNA(VLOOKUP(AE$7,Fördersystematik!$B$6:$E$9,4,TRUE)),0,VLOOKUP(AE$7,Fördersystematik!$B$6:$E$9,4,TRUE)),0) * IF(AE$10 = Metadaten!$F$2,1.25,1)</f>
        <v>0</v>
      </c>
    </row>
    <row r="52" spans="1:53" s="153" customFormat="1" ht="14.45" customHeight="1" x14ac:dyDescent="0.2">
      <c r="B52" s="154" t="str">
        <f>Budget!B52</f>
        <v>Montant maximal  pour déroulement</v>
      </c>
      <c r="C52" s="155"/>
      <c r="D52" s="156"/>
      <c r="E52" s="157">
        <f>SUM(F52:K52)</f>
        <v>0</v>
      </c>
      <c r="F52" s="157">
        <f>SUMIFS($L52:$AE52,$L$15:$AE$15,F$44,$L$93:$AE$93,Metadaten!$F$2)</f>
        <v>0</v>
      </c>
      <c r="G52" s="157">
        <f>SUMIFS($L52:$AE52,$L$15:$AE$15,G$44,$L$93:$AE$93,Metadaten!$F$2)</f>
        <v>0</v>
      </c>
      <c r="H52" s="157">
        <f>SUMIFS($L52:$AE52,$L$15:$AE$15,H$44,$L$93:$AE$93,Metadaten!$F$2)</f>
        <v>0</v>
      </c>
      <c r="I52" s="157">
        <f>SUMIFS($L52:$AE52,$L$15:$AE$15,I$44,$L$93:$AE$93,Metadaten!$F$2)</f>
        <v>0</v>
      </c>
      <c r="J52" s="157">
        <f>SUMIFS($L52:$AE52,$L$15:$AE$15,J$44,$L$93:$AE$93,Metadaten!$F$2)</f>
        <v>0</v>
      </c>
      <c r="K52" s="157">
        <f>SUMIFS($L52:$AE52,$L$15:$AE$15,K$44,$L$93:$AE$93,Metadaten!$F$2)</f>
        <v>0</v>
      </c>
      <c r="L52" s="157">
        <f>IF(AND(L$9=Metadaten!$F$2,L$16&gt;0,L$7&gt;0),IF(ISNA(VLOOKUP(L$7,Fördersystematik!$B$6:$K$9,IF(L$16&lt;=10,5,IF(L$16&gt;=15,10,L$16-5)),TRUE)),0,VLOOKUP(L$7,Fördersystematik!$B$6:$K$9,IF(L$16&lt;=10,5,IF(L$16&gt;=15,10,L$16-5)),TRUE)),0) * IF(L$10 = Metadaten!$F$2,1.25,1)</f>
        <v>0</v>
      </c>
      <c r="M52" s="157">
        <f>IF(AND(M$9=Metadaten!$F$2,M$16&gt;0,M$7&gt;0),IF(ISNA(VLOOKUP(M$7,Fördersystematik!$B$6:$K$9,IF(M$16&lt;=10,5,IF(M$16&gt;=15,10,M$16-5)),TRUE)),0,VLOOKUP(M$7,Fördersystematik!$B$6:$K$9,IF(M$16&lt;=10,5,IF(M$16&gt;=15,10,M$16-5)),TRUE)),0) * IF(M$10 = Metadaten!$F$2,1.25,1)</f>
        <v>0</v>
      </c>
      <c r="N52" s="157">
        <f>IF(AND(N$9=Metadaten!$F$2,N$16&gt;0,N$7&gt;0),IF(ISNA(VLOOKUP(N$7,Fördersystematik!$B$6:$K$9,IF(N$16&lt;=10,5,IF(N$16&gt;=15,10,N$16-5)),TRUE)),0,VLOOKUP(N$7,Fördersystematik!$B$6:$K$9,IF(N$16&lt;=10,5,IF(N$16&gt;=15,10,N$16-5)),TRUE)),0) * IF(N$10 = Metadaten!$F$2,1.25,1)</f>
        <v>0</v>
      </c>
      <c r="O52" s="157">
        <f>IF(AND(O$9=Metadaten!$F$2,O$16&gt;0,O$7&gt;0),IF(ISNA(VLOOKUP(O$7,Fördersystematik!$B$6:$K$9,IF(O$16&lt;=10,5,IF(O$16&gt;=15,10,O$16-5)),TRUE)),0,VLOOKUP(O$7,Fördersystematik!$B$6:$K$9,IF(O$16&lt;=10,5,IF(O$16&gt;=15,10,O$16-5)),TRUE)),0) * IF(O$10 = Metadaten!$F$2,1.25,1)</f>
        <v>0</v>
      </c>
      <c r="P52" s="157">
        <f>IF(AND(P$9=Metadaten!$F$2,P$16&gt;0,P$7&gt;0),IF(ISNA(VLOOKUP(P$7,Fördersystematik!$B$6:$K$9,IF(P$16&lt;=10,5,IF(P$16&gt;=15,10,P$16-5)),TRUE)),0,VLOOKUP(P$7,Fördersystematik!$B$6:$K$9,IF(P$16&lt;=10,5,IF(P$16&gt;=15,10,P$16-5)),TRUE)),0) * IF(P$10 = Metadaten!$F$2,1.25,1)</f>
        <v>0</v>
      </c>
      <c r="Q52" s="157">
        <f>IF(AND(Q$9=Metadaten!$F$2,Q$16&gt;0,Q$7&gt;0),IF(ISNA(VLOOKUP(Q$7,Fördersystematik!$B$6:$K$9,IF(Q$16&lt;=10,5,IF(Q$16&gt;=15,10,Q$16-5)),TRUE)),0,VLOOKUP(Q$7,Fördersystematik!$B$6:$K$9,IF(Q$16&lt;=10,5,IF(Q$16&gt;=15,10,Q$16-5)),TRUE)),0) * IF(Q$10 = Metadaten!$F$2,1.25,1)</f>
        <v>0</v>
      </c>
      <c r="R52" s="157">
        <f>IF(AND(R$9=Metadaten!$F$2,R$16&gt;0,R$7&gt;0),IF(ISNA(VLOOKUP(R$7,Fördersystematik!$B$6:$K$9,IF(R$16&lt;=10,5,IF(R$16&gt;=15,10,R$16-5)),TRUE)),0,VLOOKUP(R$7,Fördersystematik!$B$6:$K$9,IF(R$16&lt;=10,5,IF(R$16&gt;=15,10,R$16-5)),TRUE)),0) * IF(R$10 = Metadaten!$F$2,1.25,1)</f>
        <v>0</v>
      </c>
      <c r="S52" s="157">
        <f>IF(AND(S$9=Metadaten!$F$2,S$16&gt;0,S$7&gt;0),IF(ISNA(VLOOKUP(S$7,Fördersystematik!$B$6:$K$9,IF(S$16&lt;=10,5,IF(S$16&gt;=15,10,S$16-5)),TRUE)),0,VLOOKUP(S$7,Fördersystematik!$B$6:$K$9,IF(S$16&lt;=10,5,IF(S$16&gt;=15,10,S$16-5)),TRUE)),0) * IF(S$10 = Metadaten!$F$2,1.25,1)</f>
        <v>0</v>
      </c>
      <c r="T52" s="157">
        <f>IF(AND(T$9=Metadaten!$F$2,T$16&gt;0,T$7&gt;0),IF(ISNA(VLOOKUP(T$7,Fördersystematik!$B$6:$K$9,IF(T$16&lt;=10,5,IF(T$16&gt;=15,10,T$16-5)),TRUE)),0,VLOOKUP(T$7,Fördersystematik!$B$6:$K$9,IF(T$16&lt;=10,5,IF(T$16&gt;=15,10,T$16-5)),TRUE)),0) * IF(T$10 = Metadaten!$F$2,1.25,1)</f>
        <v>0</v>
      </c>
      <c r="U52" s="157">
        <f>IF(AND(U$9=Metadaten!$F$2,U$16&gt;0,U$7&gt;0),IF(ISNA(VLOOKUP(U$7,Fördersystematik!$B$6:$K$9,IF(U$16&lt;=10,5,IF(U$16&gt;=15,10,U$16-5)),TRUE)),0,VLOOKUP(U$7,Fördersystematik!$B$6:$K$9,IF(U$16&lt;=10,5,IF(U$16&gt;=15,10,U$16-5)),TRUE)),0) * IF(U$10 = Metadaten!$F$2,1.25,1)</f>
        <v>0</v>
      </c>
      <c r="V52" s="157">
        <f>IF(AND(V$9=Metadaten!$F$2,V$16&gt;0,V$7&gt;0),IF(ISNA(VLOOKUP(V$7,Fördersystematik!$B$6:$K$9,IF(V$16&lt;=10,5,IF(V$16&gt;=15,10,V$16-5)),TRUE)),0,VLOOKUP(V$7,Fördersystematik!$B$6:$K$9,IF(V$16&lt;=10,5,IF(V$16&gt;=15,10,V$16-5)),TRUE)),0) * IF(V$10 = Metadaten!$F$2,1.25,1)</f>
        <v>0</v>
      </c>
      <c r="W52" s="157">
        <f>IF(AND(W$9=Metadaten!$F$2,W$16&gt;0,W$7&gt;0),IF(ISNA(VLOOKUP(W$7,Fördersystematik!$B$6:$K$9,IF(W$16&lt;=10,5,IF(W$16&gt;=15,10,W$16-5)),TRUE)),0,VLOOKUP(W$7,Fördersystematik!$B$6:$K$9,IF(W$16&lt;=10,5,IF(W$16&gt;=15,10,W$16-5)),TRUE)),0) * IF(W$10 = Metadaten!$F$2,1.25,1)</f>
        <v>0</v>
      </c>
      <c r="X52" s="157">
        <f>IF(AND(X$9=Metadaten!$F$2,X$16&gt;0,X$7&gt;0),IF(ISNA(VLOOKUP(X$7,Fördersystematik!$B$6:$K$9,IF(X$16&lt;=10,5,IF(X$16&gt;=15,10,X$16-5)),TRUE)),0,VLOOKUP(X$7,Fördersystematik!$B$6:$K$9,IF(X$16&lt;=10,5,IF(X$16&gt;=15,10,X$16-5)),TRUE)),0) * IF(X$10 = Metadaten!$F$2,1.25,1)</f>
        <v>0</v>
      </c>
      <c r="Y52" s="157">
        <f>IF(AND(Y$9=Metadaten!$F$2,Y$16&gt;0,Y$7&gt;0),IF(ISNA(VLOOKUP(Y$7,Fördersystematik!$B$6:$K$9,IF(Y$16&lt;=10,5,IF(Y$16&gt;=15,10,Y$16-5)),TRUE)),0,VLOOKUP(Y$7,Fördersystematik!$B$6:$K$9,IF(Y$16&lt;=10,5,IF(Y$16&gt;=15,10,Y$16-5)),TRUE)),0) * IF(Y$10 = Metadaten!$F$2,1.25,1)</f>
        <v>0</v>
      </c>
      <c r="Z52" s="157">
        <f>IF(AND(Z$9=Metadaten!$F$2,Z$16&gt;0,Z$7&gt;0),IF(ISNA(VLOOKUP(Z$7,Fördersystematik!$B$6:$K$9,IF(Z$16&lt;=10,5,IF(Z$16&gt;=15,10,Z$16-5)),TRUE)),0,VLOOKUP(Z$7,Fördersystematik!$B$6:$K$9,IF(Z$16&lt;=10,5,IF(Z$16&gt;=15,10,Z$16-5)),TRUE)),0) * IF(Z$10 = Metadaten!$F$2,1.25,1)</f>
        <v>0</v>
      </c>
      <c r="AA52" s="157">
        <f>IF(AND(AA$9=Metadaten!$F$2,AA$16&gt;0,AA$7&gt;0),IF(ISNA(VLOOKUP(AA$7,Fördersystematik!$B$6:$K$9,IF(AA$16&lt;=10,5,IF(AA$16&gt;=15,10,AA$16-5)),TRUE)),0,VLOOKUP(AA$7,Fördersystematik!$B$6:$K$9,IF(AA$16&lt;=10,5,IF(AA$16&gt;=15,10,AA$16-5)),TRUE)),0) * IF(AA$10 = Metadaten!$F$2,1.25,1)</f>
        <v>0</v>
      </c>
      <c r="AB52" s="157">
        <f>IF(AND(AB$9=Metadaten!$F$2,AB$16&gt;0,AB$7&gt;0),IF(ISNA(VLOOKUP(AB$7,Fördersystematik!$B$6:$K$9,IF(AB$16&lt;=10,5,IF(AB$16&gt;=15,10,AB$16-5)),TRUE)),0,VLOOKUP(AB$7,Fördersystematik!$B$6:$K$9,IF(AB$16&lt;=10,5,IF(AB$16&gt;=15,10,AB$16-5)),TRUE)),0) * IF(AB$10 = Metadaten!$F$2,1.25,1)</f>
        <v>0</v>
      </c>
      <c r="AC52" s="157">
        <f>IF(AND(AC$9=Metadaten!$F$2,AC$16&gt;0,AC$7&gt;0),IF(ISNA(VLOOKUP(AC$7,Fördersystematik!$B$6:$K$9,IF(AC$16&lt;=10,5,IF(AC$16&gt;=15,10,AC$16-5)),TRUE)),0,VLOOKUP(AC$7,Fördersystematik!$B$6:$K$9,IF(AC$16&lt;=10,5,IF(AC$16&gt;=15,10,AC$16-5)),TRUE)),0) * IF(AC$10 = Metadaten!$F$2,1.25,1)</f>
        <v>0</v>
      </c>
      <c r="AD52" s="157">
        <f>IF(AND(AD$9=Metadaten!$F$2,AD$16&gt;0,AD$7&gt;0),IF(ISNA(VLOOKUP(AD$7,Fördersystematik!$B$6:$K$9,IF(AD$16&lt;=10,5,IF(AD$16&gt;=15,10,AD$16-5)),TRUE)),0,VLOOKUP(AD$7,Fördersystematik!$B$6:$K$9,IF(AD$16&lt;=10,5,IF(AD$16&gt;=15,10,AD$16-5)),TRUE)),0) * IF(AD$10 = Metadaten!$F$2,1.25,1)</f>
        <v>0</v>
      </c>
      <c r="AE52" s="157">
        <f>IF(AND(AE$9=Metadaten!$F$2,AE$16&gt;0,AE$7&gt;0),IF(ISNA(VLOOKUP(AE$7,Fördersystematik!$B$6:$K$9,IF(AE$16&lt;=10,5,IF(AE$16&gt;=15,10,AE$16-5)),TRUE)),0,VLOOKUP(AE$7,Fördersystematik!$B$6:$K$9,IF(AE$16&lt;=10,5,IF(AE$16&gt;=15,10,AE$16-5)),TRUE)),0) * IF(AE$10 = Metadaten!$F$2,1.25,1)</f>
        <v>0</v>
      </c>
    </row>
    <row r="53" spans="1:53" s="153" customFormat="1" ht="14.45" customHeight="1" x14ac:dyDescent="0.2">
      <c r="B53" s="154" t="str">
        <f>Budget!B53</f>
        <v>Montant maximal  pour travaux de master</v>
      </c>
      <c r="C53" s="155"/>
      <c r="D53" s="156"/>
      <c r="E53" s="157">
        <f>SUM(F53:K53)</f>
        <v>0</v>
      </c>
      <c r="F53" s="157">
        <f>SUMIFS($L53:$AE53,$L$15:$AE$15,F$44,$L$93:$AE$93,Metadaten!$F$2)</f>
        <v>0</v>
      </c>
      <c r="G53" s="157">
        <f>SUMIFS($L53:$AE53,$L$15:$AE$15,G$44,$L$93:$AE$93,Metadaten!$F$2)</f>
        <v>0</v>
      </c>
      <c r="H53" s="157">
        <f>SUMIFS($L53:$AE53,$L$15:$AE$15,H$44,$L$93:$AE$93,Metadaten!$F$2)</f>
        <v>0</v>
      </c>
      <c r="I53" s="157">
        <f>SUMIFS($L53:$AE53,$L$15:$AE$15,I$44,$L$93:$AE$93,Metadaten!$F$2)</f>
        <v>0</v>
      </c>
      <c r="J53" s="157">
        <f>SUMIFS($L53:$AE53,$L$15:$AE$15,J$44,$L$93:$AE$93,Metadaten!$F$2)</f>
        <v>0</v>
      </c>
      <c r="K53" s="157">
        <f>SUMIFS($L53:$AE53,$L$15:$AE$15,K$44,$L$93:$AE$93,Metadaten!$F$2)</f>
        <v>0</v>
      </c>
      <c r="L53" s="157">
        <f>Fördersystematik!$D$11*L$11</f>
        <v>0</v>
      </c>
      <c r="M53" s="157">
        <f>Fördersystematik!$D$11*M$11</f>
        <v>0</v>
      </c>
      <c r="N53" s="157">
        <f>Fördersystematik!$D$11*N$11</f>
        <v>0</v>
      </c>
      <c r="O53" s="157">
        <f>Fördersystematik!$D$11*O$11</f>
        <v>0</v>
      </c>
      <c r="P53" s="157">
        <f>Fördersystematik!$D$11*P$11</f>
        <v>0</v>
      </c>
      <c r="Q53" s="157">
        <f>Fördersystematik!$D$11*Q$11</f>
        <v>0</v>
      </c>
      <c r="R53" s="157">
        <f>Fördersystematik!$D$11*R$11</f>
        <v>0</v>
      </c>
      <c r="S53" s="157">
        <f>Fördersystematik!$D$11*S$11</f>
        <v>0</v>
      </c>
      <c r="T53" s="157">
        <f>Fördersystematik!$D$11*T$11</f>
        <v>0</v>
      </c>
      <c r="U53" s="157">
        <f>Fördersystematik!$D$11*U$11</f>
        <v>0</v>
      </c>
      <c r="V53" s="157">
        <f>Fördersystematik!$D$11*V$11</f>
        <v>0</v>
      </c>
      <c r="W53" s="157">
        <f>Fördersystematik!$D$11*W$11</f>
        <v>0</v>
      </c>
      <c r="X53" s="157">
        <f>Fördersystematik!$D$11*X$11</f>
        <v>0</v>
      </c>
      <c r="Y53" s="157">
        <f>Fördersystematik!$D$11*Y$11</f>
        <v>0</v>
      </c>
      <c r="Z53" s="157">
        <f>Fördersystematik!$D$11*Z$11</f>
        <v>0</v>
      </c>
      <c r="AA53" s="157">
        <f>Fördersystematik!$D$11*AA$11</f>
        <v>0</v>
      </c>
      <c r="AB53" s="157">
        <f>Fördersystematik!$D$11*AB$11</f>
        <v>0</v>
      </c>
      <c r="AC53" s="157">
        <f>Fördersystematik!$D$11*AC$11</f>
        <v>0</v>
      </c>
      <c r="AD53" s="157">
        <f>Fördersystematik!$D$11*AD$11</f>
        <v>0</v>
      </c>
      <c r="AE53" s="158">
        <f>Fördersystematik!$D$11*AE$11</f>
        <v>0</v>
      </c>
    </row>
    <row r="54" spans="1:53" s="161" customFormat="1" ht="14.45" customHeight="1" x14ac:dyDescent="0.2">
      <c r="A54" s="153"/>
      <c r="B54" s="154" t="str">
        <f>Budget!B54</f>
        <v>Montant maximal  total</v>
      </c>
      <c r="C54" s="159"/>
      <c r="D54" s="156"/>
      <c r="E54" s="157">
        <f>SUM(E50:E53)</f>
        <v>0</v>
      </c>
      <c r="F54" s="157">
        <f t="shared" ref="F54:I54" si="12">SUM(F50:F53)</f>
        <v>0</v>
      </c>
      <c r="G54" s="157">
        <f>SUM(G50:G53)</f>
        <v>0</v>
      </c>
      <c r="H54" s="157">
        <f t="shared" si="12"/>
        <v>0</v>
      </c>
      <c r="I54" s="157">
        <f t="shared" si="12"/>
        <v>0</v>
      </c>
      <c r="J54" s="157">
        <f>SUM(J50:J53)</f>
        <v>0</v>
      </c>
      <c r="K54" s="157">
        <f t="shared" ref="K54:AE54" si="13">SUM(K50:K53)</f>
        <v>0</v>
      </c>
      <c r="L54" s="160">
        <f t="shared" si="13"/>
        <v>0</v>
      </c>
      <c r="M54" s="160">
        <f t="shared" si="13"/>
        <v>0</v>
      </c>
      <c r="N54" s="160">
        <f t="shared" si="13"/>
        <v>0</v>
      </c>
      <c r="O54" s="160">
        <f t="shared" si="13"/>
        <v>0</v>
      </c>
      <c r="P54" s="160">
        <f t="shared" si="13"/>
        <v>0</v>
      </c>
      <c r="Q54" s="160">
        <f t="shared" si="13"/>
        <v>0</v>
      </c>
      <c r="R54" s="160">
        <f t="shared" si="13"/>
        <v>0</v>
      </c>
      <c r="S54" s="160">
        <f t="shared" si="13"/>
        <v>0</v>
      </c>
      <c r="T54" s="160">
        <f t="shared" si="13"/>
        <v>0</v>
      </c>
      <c r="U54" s="160">
        <f t="shared" si="13"/>
        <v>0</v>
      </c>
      <c r="V54" s="160">
        <f t="shared" si="13"/>
        <v>0</v>
      </c>
      <c r="W54" s="160">
        <f t="shared" si="13"/>
        <v>0</v>
      </c>
      <c r="X54" s="160">
        <f t="shared" si="13"/>
        <v>0</v>
      </c>
      <c r="Y54" s="160">
        <f t="shared" si="13"/>
        <v>0</v>
      </c>
      <c r="Z54" s="160">
        <f t="shared" si="13"/>
        <v>0</v>
      </c>
      <c r="AA54" s="160">
        <f t="shared" si="13"/>
        <v>0</v>
      </c>
      <c r="AB54" s="160">
        <f t="shared" si="13"/>
        <v>0</v>
      </c>
      <c r="AC54" s="160">
        <f t="shared" si="13"/>
        <v>0</v>
      </c>
      <c r="AD54" s="160">
        <f t="shared" si="13"/>
        <v>0</v>
      </c>
      <c r="AE54" s="160">
        <f t="shared" si="13"/>
        <v>0</v>
      </c>
      <c r="AF54" s="153"/>
      <c r="AG54" s="153"/>
      <c r="AH54" s="153"/>
      <c r="AI54" s="153"/>
      <c r="AJ54" s="153"/>
      <c r="AK54" s="153"/>
      <c r="AL54" s="153"/>
      <c r="AM54" s="153"/>
      <c r="AN54" s="153"/>
      <c r="AO54" s="153"/>
      <c r="AP54" s="153"/>
      <c r="AQ54" s="153"/>
      <c r="AR54" s="153"/>
      <c r="AS54" s="153"/>
      <c r="AT54" s="153"/>
      <c r="AU54" s="153"/>
      <c r="AV54" s="153"/>
      <c r="AW54" s="153"/>
      <c r="AX54" s="153"/>
      <c r="AY54" s="153"/>
      <c r="AZ54" s="153"/>
      <c r="BA54" s="153"/>
    </row>
    <row r="55" spans="1:53" s="167" customFormat="1" ht="14.45" customHeight="1" x14ac:dyDescent="0.2">
      <c r="A55" s="162"/>
      <c r="B55" s="163" t="str">
        <f>Budget!B55</f>
        <v>Bénéfice avec montant maximal</v>
      </c>
      <c r="C55" s="164" t="str">
        <f>Budget!C55</f>
        <v>Résultat intermédiaire</v>
      </c>
      <c r="D55" s="165"/>
      <c r="E55" s="205">
        <f>E49+E54-E42</f>
        <v>0</v>
      </c>
      <c r="F55" s="205">
        <f t="shared" ref="F55:AE55" si="14">F49+F54-F42</f>
        <v>0</v>
      </c>
      <c r="G55" s="205">
        <f t="shared" si="14"/>
        <v>0</v>
      </c>
      <c r="H55" s="205">
        <f t="shared" si="14"/>
        <v>0</v>
      </c>
      <c r="I55" s="205">
        <f t="shared" si="14"/>
        <v>0</v>
      </c>
      <c r="J55" s="205">
        <f t="shared" si="14"/>
        <v>0</v>
      </c>
      <c r="K55" s="205">
        <f t="shared" si="14"/>
        <v>0</v>
      </c>
      <c r="L55" s="166">
        <f t="shared" si="14"/>
        <v>0</v>
      </c>
      <c r="M55" s="166">
        <f t="shared" si="14"/>
        <v>0</v>
      </c>
      <c r="N55" s="166">
        <f t="shared" si="14"/>
        <v>0</v>
      </c>
      <c r="O55" s="166">
        <f t="shared" si="14"/>
        <v>0</v>
      </c>
      <c r="P55" s="166">
        <f t="shared" si="14"/>
        <v>0</v>
      </c>
      <c r="Q55" s="166">
        <f t="shared" si="14"/>
        <v>0</v>
      </c>
      <c r="R55" s="166">
        <f t="shared" si="14"/>
        <v>0</v>
      </c>
      <c r="S55" s="166">
        <f t="shared" si="14"/>
        <v>0</v>
      </c>
      <c r="T55" s="166">
        <f t="shared" si="14"/>
        <v>0</v>
      </c>
      <c r="U55" s="166">
        <f t="shared" si="14"/>
        <v>0</v>
      </c>
      <c r="V55" s="166">
        <f t="shared" si="14"/>
        <v>0</v>
      </c>
      <c r="W55" s="166">
        <f t="shared" si="14"/>
        <v>0</v>
      </c>
      <c r="X55" s="166">
        <f t="shared" si="14"/>
        <v>0</v>
      </c>
      <c r="Y55" s="166">
        <f t="shared" si="14"/>
        <v>0</v>
      </c>
      <c r="Z55" s="166">
        <f t="shared" si="14"/>
        <v>0</v>
      </c>
      <c r="AA55" s="166">
        <f t="shared" si="14"/>
        <v>0</v>
      </c>
      <c r="AB55" s="166">
        <f t="shared" si="14"/>
        <v>0</v>
      </c>
      <c r="AC55" s="166">
        <f t="shared" si="14"/>
        <v>0</v>
      </c>
      <c r="AD55" s="166">
        <f t="shared" si="14"/>
        <v>0</v>
      </c>
      <c r="AE55" s="166">
        <f t="shared" si="14"/>
        <v>0</v>
      </c>
      <c r="AF55" s="162"/>
      <c r="AG55" s="162"/>
      <c r="AH55" s="162"/>
      <c r="AI55" s="162"/>
      <c r="AJ55" s="162"/>
      <c r="AK55" s="162"/>
      <c r="AL55" s="162"/>
      <c r="AM55" s="162"/>
      <c r="AN55" s="162"/>
      <c r="AO55" s="162"/>
      <c r="AP55" s="162"/>
      <c r="AQ55" s="162"/>
      <c r="AR55" s="162"/>
      <c r="AS55" s="162"/>
      <c r="AT55" s="162"/>
      <c r="AU55" s="162"/>
      <c r="AV55" s="162"/>
      <c r="AW55" s="162"/>
      <c r="AX55" s="162"/>
      <c r="AY55" s="162"/>
      <c r="AZ55" s="162"/>
      <c r="BA55" s="162"/>
    </row>
    <row r="56" spans="1:53" s="161" customFormat="1" ht="14.45" customHeight="1" x14ac:dyDescent="0.2">
      <c r="A56" s="153"/>
      <c r="B56" s="154" t="str">
        <f>Budget!B56</f>
        <v>Bénéfice en %</v>
      </c>
      <c r="C56" s="159"/>
      <c r="D56" s="156"/>
      <c r="E56" s="168"/>
      <c r="F56" s="168"/>
      <c r="G56" s="168"/>
      <c r="H56" s="168"/>
      <c r="I56" s="168"/>
      <c r="J56" s="168"/>
      <c r="K56" s="168"/>
      <c r="L56" s="292">
        <f t="shared" ref="L56:AE56" si="15">IF(ISERR(L55/L42),0,L55/L42)</f>
        <v>0</v>
      </c>
      <c r="M56" s="293">
        <f t="shared" si="15"/>
        <v>0</v>
      </c>
      <c r="N56" s="293">
        <f t="shared" si="15"/>
        <v>0</v>
      </c>
      <c r="O56" s="293">
        <f t="shared" si="15"/>
        <v>0</v>
      </c>
      <c r="P56" s="293">
        <f t="shared" si="15"/>
        <v>0</v>
      </c>
      <c r="Q56" s="293">
        <f t="shared" si="15"/>
        <v>0</v>
      </c>
      <c r="R56" s="293">
        <f t="shared" si="15"/>
        <v>0</v>
      </c>
      <c r="S56" s="293">
        <f t="shared" si="15"/>
        <v>0</v>
      </c>
      <c r="T56" s="293">
        <f t="shared" si="15"/>
        <v>0</v>
      </c>
      <c r="U56" s="293">
        <f t="shared" si="15"/>
        <v>0</v>
      </c>
      <c r="V56" s="293">
        <f t="shared" si="15"/>
        <v>0</v>
      </c>
      <c r="W56" s="293">
        <f t="shared" si="15"/>
        <v>0</v>
      </c>
      <c r="X56" s="293">
        <f t="shared" si="15"/>
        <v>0</v>
      </c>
      <c r="Y56" s="293">
        <f t="shared" si="15"/>
        <v>0</v>
      </c>
      <c r="Z56" s="293">
        <f t="shared" si="15"/>
        <v>0</v>
      </c>
      <c r="AA56" s="293">
        <f t="shared" si="15"/>
        <v>0</v>
      </c>
      <c r="AB56" s="293">
        <f t="shared" si="15"/>
        <v>0</v>
      </c>
      <c r="AC56" s="293">
        <f t="shared" si="15"/>
        <v>0</v>
      </c>
      <c r="AD56" s="293">
        <f t="shared" si="15"/>
        <v>0</v>
      </c>
      <c r="AE56" s="294">
        <f t="shared" si="15"/>
        <v>0</v>
      </c>
      <c r="AF56" s="153"/>
      <c r="AG56" s="153"/>
      <c r="AH56" s="153"/>
      <c r="AI56" s="153"/>
      <c r="AJ56" s="153"/>
      <c r="AK56" s="153"/>
      <c r="AL56" s="153"/>
      <c r="AM56" s="153"/>
      <c r="AN56" s="153"/>
      <c r="AO56" s="153"/>
      <c r="AP56" s="153"/>
      <c r="AQ56" s="153"/>
      <c r="AR56" s="153"/>
      <c r="AS56" s="153"/>
      <c r="AT56" s="153"/>
      <c r="AU56" s="153"/>
      <c r="AV56" s="153"/>
      <c r="AW56" s="153"/>
      <c r="AX56" s="153"/>
      <c r="AY56" s="153"/>
      <c r="AZ56" s="153"/>
      <c r="BA56" s="153"/>
    </row>
    <row r="57" spans="1:53" s="153" customFormat="1" ht="11.25" x14ac:dyDescent="0.2">
      <c r="B57" s="154" t="str">
        <f>Budget!B57</f>
        <v>Montant maximal en % des coûts total</v>
      </c>
      <c r="C57" s="155"/>
      <c r="D57" s="156"/>
      <c r="E57" s="168"/>
      <c r="F57" s="168"/>
      <c r="G57" s="168"/>
      <c r="H57" s="168"/>
      <c r="I57" s="168"/>
      <c r="J57" s="168"/>
      <c r="K57" s="168"/>
      <c r="L57" s="292">
        <f t="shared" ref="L57:AE57" si="16">IF(ISERR(L54/L42),0,L54/L42)</f>
        <v>0</v>
      </c>
      <c r="M57" s="293">
        <f t="shared" si="16"/>
        <v>0</v>
      </c>
      <c r="N57" s="293">
        <f t="shared" si="16"/>
        <v>0</v>
      </c>
      <c r="O57" s="293">
        <f t="shared" si="16"/>
        <v>0</v>
      </c>
      <c r="P57" s="293">
        <f t="shared" si="16"/>
        <v>0</v>
      </c>
      <c r="Q57" s="293">
        <f t="shared" si="16"/>
        <v>0</v>
      </c>
      <c r="R57" s="293">
        <f t="shared" si="16"/>
        <v>0</v>
      </c>
      <c r="S57" s="293">
        <f t="shared" si="16"/>
        <v>0</v>
      </c>
      <c r="T57" s="293">
        <f t="shared" si="16"/>
        <v>0</v>
      </c>
      <c r="U57" s="293">
        <f t="shared" si="16"/>
        <v>0</v>
      </c>
      <c r="V57" s="293">
        <f t="shared" si="16"/>
        <v>0</v>
      </c>
      <c r="W57" s="293">
        <f t="shared" si="16"/>
        <v>0</v>
      </c>
      <c r="X57" s="293">
        <f t="shared" si="16"/>
        <v>0</v>
      </c>
      <c r="Y57" s="293">
        <f t="shared" si="16"/>
        <v>0</v>
      </c>
      <c r="Z57" s="293">
        <f t="shared" si="16"/>
        <v>0</v>
      </c>
      <c r="AA57" s="293">
        <f t="shared" si="16"/>
        <v>0</v>
      </c>
      <c r="AB57" s="293">
        <f t="shared" si="16"/>
        <v>0</v>
      </c>
      <c r="AC57" s="293">
        <f t="shared" si="16"/>
        <v>0</v>
      </c>
      <c r="AD57" s="293">
        <f t="shared" si="16"/>
        <v>0</v>
      </c>
      <c r="AE57" s="294">
        <f t="shared" si="16"/>
        <v>0</v>
      </c>
    </row>
    <row r="58" spans="1:53" s="153" customFormat="1" ht="33.75" x14ac:dyDescent="0.2">
      <c r="B58" s="154" t="str">
        <f>Budget!B58</f>
        <v>Réduction du montant maximal</v>
      </c>
      <c r="C58" s="155" t="str">
        <f>Budget!C58</f>
        <v xml:space="preserve">Réduction si le montant maximal total est supérieur à 40 % des coûts totaux ou si le bénéfice est supérieur à 5 %. </v>
      </c>
      <c r="D58" s="156" t="s">
        <v>54</v>
      </c>
      <c r="E58" s="157">
        <f>SUM(F58:K58)</f>
        <v>0</v>
      </c>
      <c r="F58" s="157">
        <f>SUMIFS($L58:$AE58,$L$15:$AE$15,F$44,$L$93:$AE$93,Metadaten!$F$2)</f>
        <v>0</v>
      </c>
      <c r="G58" s="157">
        <f>SUMIFS($L58:$AE58,$L$15:$AE$15,G$44,$L$93:$AE$93,Metadaten!$F$2)</f>
        <v>0</v>
      </c>
      <c r="H58" s="157">
        <f>SUMIFS($L58:$AE58,$L$15:$AE$15,H$44,$L$93:$AE$93,Metadaten!$F$2)</f>
        <v>0</v>
      </c>
      <c r="I58" s="157">
        <f>SUMIFS($L58:$AE58,$L$15:$AE$15,I$44,$L$93:$AE$93,Metadaten!$F$2)</f>
        <v>0</v>
      </c>
      <c r="J58" s="157">
        <f>SUMIFS($L58:$AE58,$L$15:$AE$15,J$44,$L$93:$AE$93,Metadaten!$F$2)</f>
        <v>0</v>
      </c>
      <c r="K58" s="157">
        <f>SUMIFS($L58:$AE58,$L$15:$AE$15,K$44,$L$93:$AE$93,Metadaten!$F$2)</f>
        <v>0</v>
      </c>
      <c r="L58" s="295">
        <f>L98</f>
        <v>0</v>
      </c>
      <c r="M58" s="295">
        <f t="shared" ref="M58:AE58" si="17">M98</f>
        <v>0</v>
      </c>
      <c r="N58" s="295">
        <f t="shared" si="17"/>
        <v>0</v>
      </c>
      <c r="O58" s="295">
        <f t="shared" si="17"/>
        <v>0</v>
      </c>
      <c r="P58" s="295">
        <f t="shared" si="17"/>
        <v>0</v>
      </c>
      <c r="Q58" s="295">
        <f t="shared" si="17"/>
        <v>0</v>
      </c>
      <c r="R58" s="295">
        <f t="shared" si="17"/>
        <v>0</v>
      </c>
      <c r="S58" s="295">
        <f t="shared" si="17"/>
        <v>0</v>
      </c>
      <c r="T58" s="295">
        <f t="shared" si="17"/>
        <v>0</v>
      </c>
      <c r="U58" s="295">
        <f t="shared" si="17"/>
        <v>0</v>
      </c>
      <c r="V58" s="295">
        <f t="shared" si="17"/>
        <v>0</v>
      </c>
      <c r="W58" s="295">
        <f t="shared" si="17"/>
        <v>0</v>
      </c>
      <c r="X58" s="295">
        <f t="shared" si="17"/>
        <v>0</v>
      </c>
      <c r="Y58" s="295">
        <f t="shared" si="17"/>
        <v>0</v>
      </c>
      <c r="Z58" s="295">
        <f t="shared" si="17"/>
        <v>0</v>
      </c>
      <c r="AA58" s="295">
        <f t="shared" si="17"/>
        <v>0</v>
      </c>
      <c r="AB58" s="295">
        <f t="shared" si="17"/>
        <v>0</v>
      </c>
      <c r="AC58" s="295">
        <f t="shared" si="17"/>
        <v>0</v>
      </c>
      <c r="AD58" s="295">
        <f t="shared" si="17"/>
        <v>0</v>
      </c>
      <c r="AE58" s="295">
        <f t="shared" si="17"/>
        <v>0</v>
      </c>
    </row>
    <row r="59" spans="1:53" s="152" customFormat="1" ht="22.5" x14ac:dyDescent="0.2">
      <c r="A59" s="150"/>
      <c r="B59" s="112" t="str">
        <f>Budget!B59</f>
        <v xml:space="preserve">Montant effectif de la subvention </v>
      </c>
      <c r="C59" s="195" t="str">
        <f>Budget!C59</f>
        <v>après réduction éventuelle des montants maximals</v>
      </c>
      <c r="D59" s="151" t="s">
        <v>43</v>
      </c>
      <c r="E59" s="132">
        <f>SUM(F59:K59)</f>
        <v>0</v>
      </c>
      <c r="F59" s="132">
        <f>SUMIFS($L59:$AE59,$L$15:$AE$15,F$44,$L$93:$AE$93,Metadaten!$F$2)</f>
        <v>0</v>
      </c>
      <c r="G59" s="132">
        <f>SUMIFS($L59:$AE59,$L$15:$AE$15,G$44,$L$93:$AE$93,Metadaten!$F$2)</f>
        <v>0</v>
      </c>
      <c r="H59" s="132">
        <f>SUMIFS($L59:$AE59,$L$15:$AE$15,H$44,$L$93:$AE$93,Metadaten!$F$2)</f>
        <v>0</v>
      </c>
      <c r="I59" s="132">
        <f>SUMIFS($L59:$AE59,$L$15:$AE$15,I$44,$L$93:$AE$93,Metadaten!$F$2)</f>
        <v>0</v>
      </c>
      <c r="J59" s="132">
        <f>SUMIFS($L59:$AE59,$L$15:$AE$15,J$44,$L$93:$AE$93,Metadaten!$F$2)</f>
        <v>0</v>
      </c>
      <c r="K59" s="132">
        <f>SUMIFS($L59:$AE59,$L$15:$AE$15,K$44,$L$93:$AE$93,Metadaten!$F$2)</f>
        <v>0</v>
      </c>
      <c r="L59" s="132">
        <f t="shared" ref="L59:AE59" si="18">IF(INT(L54-L58)&lt;0,0,INT(L54-L58))</f>
        <v>0</v>
      </c>
      <c r="M59" s="132">
        <f t="shared" si="18"/>
        <v>0</v>
      </c>
      <c r="N59" s="132">
        <f t="shared" si="18"/>
        <v>0</v>
      </c>
      <c r="O59" s="132">
        <f t="shared" si="18"/>
        <v>0</v>
      </c>
      <c r="P59" s="132">
        <f t="shared" si="18"/>
        <v>0</v>
      </c>
      <c r="Q59" s="132">
        <f t="shared" si="18"/>
        <v>0</v>
      </c>
      <c r="R59" s="132">
        <f t="shared" si="18"/>
        <v>0</v>
      </c>
      <c r="S59" s="132">
        <f t="shared" si="18"/>
        <v>0</v>
      </c>
      <c r="T59" s="132">
        <f t="shared" si="18"/>
        <v>0</v>
      </c>
      <c r="U59" s="132">
        <f t="shared" si="18"/>
        <v>0</v>
      </c>
      <c r="V59" s="132">
        <f t="shared" si="18"/>
        <v>0</v>
      </c>
      <c r="W59" s="132">
        <f t="shared" si="18"/>
        <v>0</v>
      </c>
      <c r="X59" s="132">
        <f t="shared" si="18"/>
        <v>0</v>
      </c>
      <c r="Y59" s="132">
        <f t="shared" si="18"/>
        <v>0</v>
      </c>
      <c r="Z59" s="132">
        <f t="shared" si="18"/>
        <v>0</v>
      </c>
      <c r="AA59" s="132">
        <f t="shared" si="18"/>
        <v>0</v>
      </c>
      <c r="AB59" s="132">
        <f t="shared" si="18"/>
        <v>0</v>
      </c>
      <c r="AC59" s="132">
        <f t="shared" si="18"/>
        <v>0</v>
      </c>
      <c r="AD59" s="132">
        <f t="shared" si="18"/>
        <v>0</v>
      </c>
      <c r="AE59" s="132">
        <f t="shared" si="18"/>
        <v>0</v>
      </c>
      <c r="AF59" s="150"/>
      <c r="AG59" s="150"/>
      <c r="AH59" s="150"/>
      <c r="AI59" s="150"/>
      <c r="AJ59" s="150"/>
      <c r="AK59" s="150"/>
      <c r="AL59" s="150"/>
      <c r="AM59" s="150"/>
      <c r="AN59" s="150"/>
      <c r="AO59" s="150"/>
      <c r="AP59" s="150"/>
      <c r="AQ59" s="150"/>
      <c r="AR59" s="150"/>
      <c r="AS59" s="150"/>
      <c r="AT59" s="150"/>
      <c r="AU59" s="150"/>
      <c r="AV59" s="150"/>
      <c r="AW59" s="150"/>
      <c r="AX59" s="150"/>
      <c r="AY59" s="150"/>
      <c r="AZ59" s="150"/>
      <c r="BA59" s="150"/>
    </row>
    <row r="60" spans="1:53" ht="17.45" customHeight="1" x14ac:dyDescent="0.2">
      <c r="B60" s="113" t="str">
        <f>Budget!B60</f>
        <v>Pourcentage de la subvention par rapport aux coûts totaux</v>
      </c>
      <c r="C60" s="113"/>
      <c r="D60" s="82" t="s">
        <v>45</v>
      </c>
      <c r="E60" s="200">
        <f t="shared" ref="E60:K60" si="19">IF(ISERR(E59/E42),0,E59/E42)</f>
        <v>0</v>
      </c>
      <c r="F60" s="200">
        <f t="shared" si="19"/>
        <v>0</v>
      </c>
      <c r="G60" s="200">
        <f t="shared" si="19"/>
        <v>0</v>
      </c>
      <c r="H60" s="200">
        <f t="shared" si="19"/>
        <v>0</v>
      </c>
      <c r="I60" s="200">
        <f t="shared" si="19"/>
        <v>0</v>
      </c>
      <c r="J60" s="200">
        <f t="shared" si="19"/>
        <v>0</v>
      </c>
      <c r="K60" s="200">
        <f t="shared" si="19"/>
        <v>0</v>
      </c>
      <c r="L60" s="207"/>
      <c r="M60" s="207"/>
      <c r="N60" s="207"/>
      <c r="O60" s="207"/>
      <c r="P60" s="207"/>
      <c r="Q60" s="207"/>
      <c r="R60" s="207"/>
      <c r="S60" s="207"/>
      <c r="T60" s="207"/>
      <c r="U60" s="207"/>
      <c r="V60" s="207"/>
      <c r="W60" s="207"/>
      <c r="X60" s="207"/>
      <c r="Y60" s="207"/>
      <c r="Z60" s="207"/>
      <c r="AA60" s="207"/>
      <c r="AB60" s="207"/>
      <c r="AC60" s="207"/>
      <c r="AD60" s="207"/>
      <c r="AE60" s="207"/>
    </row>
    <row r="61" spans="1:53" ht="24.75" customHeight="1" x14ac:dyDescent="0.2">
      <c r="B61" s="272" t="str">
        <f>Budget!B61</f>
        <v>Prestations propres (-) / gains de l'institution de formation (+)</v>
      </c>
      <c r="C61" s="195">
        <f>Budget!C61</f>
        <v>0</v>
      </c>
      <c r="D61" s="196"/>
      <c r="E61" s="287">
        <f t="shared" ref="E61:H61" si="20">INT(E49+E59-E42)</f>
        <v>0</v>
      </c>
      <c r="F61" s="287">
        <f t="shared" si="20"/>
        <v>0</v>
      </c>
      <c r="G61" s="287">
        <f t="shared" si="20"/>
        <v>0</v>
      </c>
      <c r="H61" s="287">
        <f t="shared" si="20"/>
        <v>0</v>
      </c>
      <c r="I61" s="201">
        <f t="shared" ref="I61:K61" si="21">IF((I42-I49-I59)&gt;0,(I42-I49-I59),)</f>
        <v>0</v>
      </c>
      <c r="J61" s="201">
        <f t="shared" si="21"/>
        <v>0</v>
      </c>
      <c r="K61" s="201">
        <f t="shared" si="21"/>
        <v>0</v>
      </c>
      <c r="L61" s="287">
        <f>INT(L49+L59-L42)</f>
        <v>0</v>
      </c>
      <c r="M61" s="287">
        <f t="shared" ref="M61:AE61" si="22">INT(M49+M59-M42)</f>
        <v>0</v>
      </c>
      <c r="N61" s="287">
        <f t="shared" si="22"/>
        <v>0</v>
      </c>
      <c r="O61" s="287">
        <f t="shared" si="22"/>
        <v>0</v>
      </c>
      <c r="P61" s="287">
        <f t="shared" si="22"/>
        <v>0</v>
      </c>
      <c r="Q61" s="287">
        <f t="shared" si="22"/>
        <v>0</v>
      </c>
      <c r="R61" s="287">
        <f t="shared" si="22"/>
        <v>0</v>
      </c>
      <c r="S61" s="287">
        <f t="shared" si="22"/>
        <v>0</v>
      </c>
      <c r="T61" s="287">
        <f t="shared" si="22"/>
        <v>0</v>
      </c>
      <c r="U61" s="287">
        <f t="shared" si="22"/>
        <v>0</v>
      </c>
      <c r="V61" s="287">
        <f t="shared" si="22"/>
        <v>0</v>
      </c>
      <c r="W61" s="287">
        <f t="shared" si="22"/>
        <v>0</v>
      </c>
      <c r="X61" s="287">
        <f t="shared" si="22"/>
        <v>0</v>
      </c>
      <c r="Y61" s="287">
        <f t="shared" si="22"/>
        <v>0</v>
      </c>
      <c r="Z61" s="287">
        <f t="shared" si="22"/>
        <v>0</v>
      </c>
      <c r="AA61" s="287">
        <f t="shared" si="22"/>
        <v>0</v>
      </c>
      <c r="AB61" s="287">
        <f t="shared" si="22"/>
        <v>0</v>
      </c>
      <c r="AC61" s="287">
        <f t="shared" si="22"/>
        <v>0</v>
      </c>
      <c r="AD61" s="287">
        <f t="shared" si="22"/>
        <v>0</v>
      </c>
      <c r="AE61" s="287">
        <f t="shared" si="22"/>
        <v>0</v>
      </c>
    </row>
    <row r="62" spans="1:53" s="190" customFormat="1" ht="21.75" customHeight="1" x14ac:dyDescent="0.2">
      <c r="B62" s="135" t="str">
        <f>Budget!B62</f>
        <v>Total recettes (sans prestations propre)</v>
      </c>
      <c r="C62" s="191"/>
      <c r="D62" s="192"/>
      <c r="E62" s="202">
        <f>E59+E49</f>
        <v>0</v>
      </c>
      <c r="F62" s="202">
        <f t="shared" ref="F62:K62" si="23">F59+F49</f>
        <v>0</v>
      </c>
      <c r="G62" s="202">
        <f t="shared" si="23"/>
        <v>0</v>
      </c>
      <c r="H62" s="202">
        <f t="shared" si="23"/>
        <v>0</v>
      </c>
      <c r="I62" s="202">
        <f t="shared" si="23"/>
        <v>0</v>
      </c>
      <c r="J62" s="202">
        <f t="shared" si="23"/>
        <v>0</v>
      </c>
      <c r="K62" s="202">
        <f t="shared" si="23"/>
        <v>0</v>
      </c>
      <c r="L62" s="202">
        <f>L59+L49</f>
        <v>0</v>
      </c>
      <c r="M62" s="202">
        <f t="shared" ref="M62:AE62" si="24">M59+M49</f>
        <v>0</v>
      </c>
      <c r="N62" s="202">
        <f t="shared" si="24"/>
        <v>0</v>
      </c>
      <c r="O62" s="202">
        <f t="shared" si="24"/>
        <v>0</v>
      </c>
      <c r="P62" s="202">
        <f t="shared" si="24"/>
        <v>0</v>
      </c>
      <c r="Q62" s="202">
        <f t="shared" si="24"/>
        <v>0</v>
      </c>
      <c r="R62" s="202">
        <f t="shared" si="24"/>
        <v>0</v>
      </c>
      <c r="S62" s="202">
        <f t="shared" si="24"/>
        <v>0</v>
      </c>
      <c r="T62" s="202">
        <f t="shared" si="24"/>
        <v>0</v>
      </c>
      <c r="U62" s="202">
        <f t="shared" si="24"/>
        <v>0</v>
      </c>
      <c r="V62" s="202">
        <f t="shared" si="24"/>
        <v>0</v>
      </c>
      <c r="W62" s="202">
        <f t="shared" si="24"/>
        <v>0</v>
      </c>
      <c r="X62" s="202">
        <f t="shared" si="24"/>
        <v>0</v>
      </c>
      <c r="Y62" s="202">
        <f t="shared" si="24"/>
        <v>0</v>
      </c>
      <c r="Z62" s="202">
        <f t="shared" si="24"/>
        <v>0</v>
      </c>
      <c r="AA62" s="202">
        <f t="shared" si="24"/>
        <v>0</v>
      </c>
      <c r="AB62" s="202">
        <f t="shared" si="24"/>
        <v>0</v>
      </c>
      <c r="AC62" s="202">
        <f t="shared" si="24"/>
        <v>0</v>
      </c>
      <c r="AD62" s="202">
        <f t="shared" si="24"/>
        <v>0</v>
      </c>
      <c r="AE62" s="202">
        <f t="shared" si="24"/>
        <v>0</v>
      </c>
    </row>
    <row r="64" spans="1:53" x14ac:dyDescent="0.2">
      <c r="B64" s="119" t="str">
        <f>Übersetzungen!B69</f>
        <v>Paiements de SuisseEnergie (contrôle)</v>
      </c>
      <c r="C64" s="136"/>
      <c r="D64" s="137"/>
      <c r="E64" s="107" t="s">
        <v>6</v>
      </c>
      <c r="F64" s="121">
        <f t="shared" ref="F64:K64" si="25">F44</f>
        <v>0</v>
      </c>
      <c r="G64" s="121">
        <f t="shared" si="25"/>
        <v>1</v>
      </c>
      <c r="H64" s="121">
        <f t="shared" si="25"/>
        <v>2</v>
      </c>
      <c r="I64" s="121">
        <f t="shared" si="25"/>
        <v>3</v>
      </c>
      <c r="J64" s="121">
        <f t="shared" si="25"/>
        <v>4</v>
      </c>
      <c r="K64" s="121">
        <f t="shared" si="25"/>
        <v>5</v>
      </c>
      <c r="L64" s="119"/>
      <c r="M64" s="119"/>
      <c r="N64" s="119"/>
      <c r="O64" s="119"/>
      <c r="P64" s="119"/>
      <c r="Q64" s="119"/>
      <c r="R64" s="119"/>
      <c r="S64" s="119"/>
      <c r="T64" s="119"/>
      <c r="U64" s="119"/>
      <c r="V64" s="119"/>
      <c r="W64" s="119"/>
      <c r="X64" s="119"/>
      <c r="Y64" s="119"/>
      <c r="Z64" s="119"/>
      <c r="AA64" s="119"/>
      <c r="AB64" s="119"/>
      <c r="AC64" s="119"/>
      <c r="AD64" s="119"/>
      <c r="AE64" s="119"/>
    </row>
    <row r="65" spans="2:31" x14ac:dyDescent="0.2">
      <c r="B65" s="113" t="str">
        <f>Übersetzungen!B70</f>
        <v>Subvention totale (copie de la ligne 59)</v>
      </c>
      <c r="C65" s="113"/>
      <c r="D65" s="113"/>
      <c r="E65" s="126">
        <f>SUM(F65:K65)</f>
        <v>0</v>
      </c>
      <c r="F65" s="126">
        <f>F59</f>
        <v>0</v>
      </c>
      <c r="G65" s="126">
        <f t="shared" ref="G65:AE65" si="26">G59</f>
        <v>0</v>
      </c>
      <c r="H65" s="126">
        <f t="shared" si="26"/>
        <v>0</v>
      </c>
      <c r="I65" s="126">
        <f t="shared" si="26"/>
        <v>0</v>
      </c>
      <c r="J65" s="126">
        <f t="shared" si="26"/>
        <v>0</v>
      </c>
      <c r="K65" s="126">
        <f t="shared" si="26"/>
        <v>0</v>
      </c>
      <c r="L65" s="126">
        <f>L59</f>
        <v>0</v>
      </c>
      <c r="M65" s="126">
        <f t="shared" si="26"/>
        <v>0</v>
      </c>
      <c r="N65" s="126">
        <f t="shared" si="26"/>
        <v>0</v>
      </c>
      <c r="O65" s="126">
        <f t="shared" si="26"/>
        <v>0</v>
      </c>
      <c r="P65" s="126">
        <f t="shared" si="26"/>
        <v>0</v>
      </c>
      <c r="Q65" s="126">
        <f t="shared" si="26"/>
        <v>0</v>
      </c>
      <c r="R65" s="126">
        <f t="shared" si="26"/>
        <v>0</v>
      </c>
      <c r="S65" s="126">
        <f t="shared" si="26"/>
        <v>0</v>
      </c>
      <c r="T65" s="126">
        <f t="shared" si="26"/>
        <v>0</v>
      </c>
      <c r="U65" s="126">
        <f t="shared" si="26"/>
        <v>0</v>
      </c>
      <c r="V65" s="126">
        <f t="shared" si="26"/>
        <v>0</v>
      </c>
      <c r="W65" s="126">
        <f t="shared" si="26"/>
        <v>0</v>
      </c>
      <c r="X65" s="126">
        <f t="shared" si="26"/>
        <v>0</v>
      </c>
      <c r="Y65" s="126">
        <f t="shared" si="26"/>
        <v>0</v>
      </c>
      <c r="Z65" s="126">
        <f t="shared" si="26"/>
        <v>0</v>
      </c>
      <c r="AA65" s="126">
        <f t="shared" si="26"/>
        <v>0</v>
      </c>
      <c r="AB65" s="126">
        <f t="shared" si="26"/>
        <v>0</v>
      </c>
      <c r="AC65" s="126">
        <f t="shared" si="26"/>
        <v>0</v>
      </c>
      <c r="AD65" s="126">
        <f t="shared" si="26"/>
        <v>0</v>
      </c>
      <c r="AE65" s="126">
        <f t="shared" si="26"/>
        <v>0</v>
      </c>
    </row>
    <row r="66" spans="2:31" x14ac:dyDescent="0.2">
      <c r="B66" s="113" t="str">
        <f>Übersetzungen!B71</f>
        <v>Paiements totaux</v>
      </c>
      <c r="C66" s="113"/>
      <c r="D66" s="113"/>
      <c r="E66" s="126">
        <f t="shared" ref="E66:E71" si="27">SUM(F66:K66)</f>
        <v>0</v>
      </c>
      <c r="F66" s="126">
        <f>SUM(F69:F88)+F91</f>
        <v>0</v>
      </c>
      <c r="G66" s="126">
        <f t="shared" ref="G66:K66" si="28">SUM(G69:G88)+G91</f>
        <v>0</v>
      </c>
      <c r="H66" s="126">
        <f t="shared" si="28"/>
        <v>0</v>
      </c>
      <c r="I66" s="126">
        <f t="shared" si="28"/>
        <v>0</v>
      </c>
      <c r="J66" s="126">
        <f t="shared" si="28"/>
        <v>0</v>
      </c>
      <c r="K66" s="126">
        <f t="shared" si="28"/>
        <v>0</v>
      </c>
      <c r="L66" s="126">
        <f t="shared" ref="L66:AE66" si="29">SUM(L69:L88)+L91</f>
        <v>0</v>
      </c>
      <c r="M66" s="126">
        <f t="shared" si="29"/>
        <v>0</v>
      </c>
      <c r="N66" s="126">
        <f t="shared" si="29"/>
        <v>0</v>
      </c>
      <c r="O66" s="126">
        <f t="shared" si="29"/>
        <v>0</v>
      </c>
      <c r="P66" s="126">
        <f t="shared" si="29"/>
        <v>0</v>
      </c>
      <c r="Q66" s="126">
        <f t="shared" si="29"/>
        <v>0</v>
      </c>
      <c r="R66" s="126">
        <f t="shared" si="29"/>
        <v>0</v>
      </c>
      <c r="S66" s="126">
        <f t="shared" si="29"/>
        <v>0</v>
      </c>
      <c r="T66" s="126">
        <f t="shared" si="29"/>
        <v>0</v>
      </c>
      <c r="U66" s="126">
        <f t="shared" si="29"/>
        <v>0</v>
      </c>
      <c r="V66" s="126">
        <f t="shared" si="29"/>
        <v>0</v>
      </c>
      <c r="W66" s="126">
        <f t="shared" si="29"/>
        <v>0</v>
      </c>
      <c r="X66" s="126">
        <f t="shared" si="29"/>
        <v>0</v>
      </c>
      <c r="Y66" s="126">
        <f t="shared" si="29"/>
        <v>0</v>
      </c>
      <c r="Z66" s="126">
        <f t="shared" si="29"/>
        <v>0</v>
      </c>
      <c r="AA66" s="126">
        <f t="shared" si="29"/>
        <v>0</v>
      </c>
      <c r="AB66" s="126">
        <f t="shared" si="29"/>
        <v>0</v>
      </c>
      <c r="AC66" s="126">
        <f t="shared" si="29"/>
        <v>0</v>
      </c>
      <c r="AD66" s="126">
        <f t="shared" si="29"/>
        <v>0</v>
      </c>
      <c r="AE66" s="126">
        <f t="shared" si="29"/>
        <v>0</v>
      </c>
    </row>
    <row r="67" spans="2:31" x14ac:dyDescent="0.2">
      <c r="B67" s="113" t="str">
        <f>Übersetzungen!B72</f>
        <v xml:space="preserve">Paiements restants </v>
      </c>
      <c r="C67" s="113"/>
      <c r="D67" s="113"/>
      <c r="E67" s="126">
        <f t="shared" si="27"/>
        <v>0</v>
      </c>
      <c r="F67" s="126">
        <f>F65-F66</f>
        <v>0</v>
      </c>
      <c r="G67" s="126">
        <f t="shared" ref="G67:AE67" si="30">G65-G66</f>
        <v>0</v>
      </c>
      <c r="H67" s="126">
        <f t="shared" si="30"/>
        <v>0</v>
      </c>
      <c r="I67" s="126">
        <f t="shared" si="30"/>
        <v>0</v>
      </c>
      <c r="J67" s="126">
        <f t="shared" si="30"/>
        <v>0</v>
      </c>
      <c r="K67" s="126">
        <f t="shared" si="30"/>
        <v>0</v>
      </c>
      <c r="L67" s="138">
        <f>L65-L66</f>
        <v>0</v>
      </c>
      <c r="M67" s="138">
        <f t="shared" si="30"/>
        <v>0</v>
      </c>
      <c r="N67" s="138">
        <f t="shared" si="30"/>
        <v>0</v>
      </c>
      <c r="O67" s="138">
        <f t="shared" si="30"/>
        <v>0</v>
      </c>
      <c r="P67" s="138">
        <f t="shared" si="30"/>
        <v>0</v>
      </c>
      <c r="Q67" s="138">
        <f t="shared" si="30"/>
        <v>0</v>
      </c>
      <c r="R67" s="138">
        <f t="shared" si="30"/>
        <v>0</v>
      </c>
      <c r="S67" s="138">
        <f t="shared" si="30"/>
        <v>0</v>
      </c>
      <c r="T67" s="138">
        <f t="shared" si="30"/>
        <v>0</v>
      </c>
      <c r="U67" s="138">
        <f t="shared" si="30"/>
        <v>0</v>
      </c>
      <c r="V67" s="138">
        <f t="shared" si="30"/>
        <v>0</v>
      </c>
      <c r="W67" s="138">
        <f t="shared" si="30"/>
        <v>0</v>
      </c>
      <c r="X67" s="138">
        <f t="shared" si="30"/>
        <v>0</v>
      </c>
      <c r="Y67" s="138">
        <f t="shared" si="30"/>
        <v>0</v>
      </c>
      <c r="Z67" s="138">
        <f t="shared" si="30"/>
        <v>0</v>
      </c>
      <c r="AA67" s="138">
        <f t="shared" si="30"/>
        <v>0</v>
      </c>
      <c r="AB67" s="138">
        <f t="shared" si="30"/>
        <v>0</v>
      </c>
      <c r="AC67" s="138">
        <f t="shared" si="30"/>
        <v>0</v>
      </c>
      <c r="AD67" s="138">
        <f t="shared" si="30"/>
        <v>0</v>
      </c>
      <c r="AE67" s="138">
        <f t="shared" si="30"/>
        <v>0</v>
      </c>
    </row>
    <row r="68" spans="2:31" x14ac:dyDescent="0.2">
      <c r="B68" s="113" t="str">
        <f>Übersetzungen!B73</f>
        <v>Date de fin de formation</v>
      </c>
      <c r="C68" s="113"/>
      <c r="D68" s="139"/>
      <c r="E68" s="116"/>
      <c r="F68" s="116"/>
      <c r="G68" s="199"/>
      <c r="H68" s="199"/>
      <c r="I68" s="199"/>
      <c r="J68" s="199"/>
      <c r="K68" s="199"/>
      <c r="L68" s="141">
        <f t="shared" ref="L68:AE68" si="31">L14</f>
        <v>0</v>
      </c>
      <c r="M68" s="141">
        <f t="shared" si="31"/>
        <v>0</v>
      </c>
      <c r="N68" s="141">
        <f t="shared" si="31"/>
        <v>0</v>
      </c>
      <c r="O68" s="141">
        <f t="shared" si="31"/>
        <v>0</v>
      </c>
      <c r="P68" s="141">
        <f t="shared" si="31"/>
        <v>0</v>
      </c>
      <c r="Q68" s="141">
        <f t="shared" si="31"/>
        <v>0</v>
      </c>
      <c r="R68" s="141">
        <f t="shared" si="31"/>
        <v>0</v>
      </c>
      <c r="S68" s="141">
        <f t="shared" si="31"/>
        <v>0</v>
      </c>
      <c r="T68" s="141">
        <f t="shared" si="31"/>
        <v>0</v>
      </c>
      <c r="U68" s="141">
        <f t="shared" si="31"/>
        <v>0</v>
      </c>
      <c r="V68" s="141">
        <f t="shared" si="31"/>
        <v>0</v>
      </c>
      <c r="W68" s="141">
        <f t="shared" si="31"/>
        <v>0</v>
      </c>
      <c r="X68" s="141">
        <f t="shared" si="31"/>
        <v>0</v>
      </c>
      <c r="Y68" s="141">
        <f t="shared" si="31"/>
        <v>0</v>
      </c>
      <c r="Z68" s="141">
        <f t="shared" si="31"/>
        <v>0</v>
      </c>
      <c r="AA68" s="141">
        <f t="shared" si="31"/>
        <v>0</v>
      </c>
      <c r="AB68" s="141">
        <f t="shared" si="31"/>
        <v>0</v>
      </c>
      <c r="AC68" s="141">
        <f t="shared" si="31"/>
        <v>0</v>
      </c>
      <c r="AD68" s="141">
        <f t="shared" si="31"/>
        <v>0</v>
      </c>
      <c r="AE68" s="141">
        <f t="shared" si="31"/>
        <v>0</v>
      </c>
    </row>
    <row r="69" spans="2:31" x14ac:dyDescent="0.2">
      <c r="B69" s="113" t="str">
        <f>Übersetzungen!B74</f>
        <v>1er versement</v>
      </c>
      <c r="C69" s="142"/>
      <c r="E69" s="126">
        <f t="shared" si="27"/>
        <v>0</v>
      </c>
      <c r="F69" s="126">
        <f>SUMIFS($L69:$AE69,$L$15:$AE$15,F$64,$L$93:$AE$93,Metadaten!$F$2)</f>
        <v>0</v>
      </c>
      <c r="G69" s="126">
        <f>SUMIFS($L69:$AE69,$L$15:$AE$15,G$64,$L$93:$AE$93,Metadaten!$F$2)</f>
        <v>0</v>
      </c>
      <c r="H69" s="126">
        <f>SUMIFS($L69:$AE69,$L$15:$AE$15,H$64,$L$93:$AE$93,Metadaten!$F$2)</f>
        <v>0</v>
      </c>
      <c r="I69" s="126">
        <f>SUMIFS($L69:$AE69,$L$15:$AE$15,I$64,$L$93:$AE$93,Metadaten!$F$2)</f>
        <v>0</v>
      </c>
      <c r="J69" s="126">
        <f>SUMIFS($L69:$AE69,$L$15:$AE$15,J$64,$L$93:$AE$93,Metadaten!$F$2)</f>
        <v>0</v>
      </c>
      <c r="K69" s="126">
        <f>SUMIFS($L69:$AE69,$L$15:$AE$15,K$64,$L$93:$AE$93,Metadaten!$F$2)</f>
        <v>0</v>
      </c>
      <c r="L69" s="143"/>
      <c r="M69" s="143"/>
      <c r="N69" s="143"/>
      <c r="O69" s="143"/>
      <c r="P69" s="143"/>
      <c r="Q69" s="143"/>
      <c r="R69" s="143"/>
      <c r="S69" s="143"/>
      <c r="T69" s="143"/>
      <c r="U69" s="143"/>
      <c r="V69" s="143"/>
      <c r="W69" s="143"/>
      <c r="X69" s="143"/>
      <c r="Y69" s="143"/>
      <c r="Z69" s="143"/>
      <c r="AA69" s="143"/>
      <c r="AB69" s="143"/>
      <c r="AC69" s="143"/>
      <c r="AD69" s="143"/>
      <c r="AE69" s="143"/>
    </row>
    <row r="70" spans="2:31" x14ac:dyDescent="0.2">
      <c r="B70" s="113" t="str">
        <f>Übersetzungen!B75</f>
        <v>2e versement</v>
      </c>
      <c r="C70" s="142"/>
      <c r="E70" s="126">
        <f t="shared" si="27"/>
        <v>0</v>
      </c>
      <c r="F70" s="126">
        <f>SUMIFS($L70:$AE70,$L$15:$AE$15,F$64,$L$93:$AE$93,Metadaten!$F$2)</f>
        <v>0</v>
      </c>
      <c r="G70" s="126">
        <f>SUMIFS($L70:$AE70,$L$15:$AE$15,G$64,$L$93:$AE$93,Metadaten!$F$2)</f>
        <v>0</v>
      </c>
      <c r="H70" s="126">
        <f>SUMIFS($L70:$AE70,$L$15:$AE$15,H$64,$L$93:$AE$93,Metadaten!$F$2)</f>
        <v>0</v>
      </c>
      <c r="I70" s="126">
        <f>SUMIFS($L70:$AE70,$L$15:$AE$15,I$64,$L$93:$AE$93,Metadaten!$F$2)</f>
        <v>0</v>
      </c>
      <c r="J70" s="126">
        <f>SUMIFS($L70:$AE70,$L$15:$AE$15,J$64,$L$93:$AE$93,Metadaten!$F$2)</f>
        <v>0</v>
      </c>
      <c r="K70" s="126">
        <f>SUMIFS($L70:$AE70,$L$15:$AE$15,K$64,$L$93:$AE$93,Metadaten!$F$2)</f>
        <v>0</v>
      </c>
      <c r="L70" s="143"/>
      <c r="M70" s="143"/>
      <c r="N70" s="143"/>
      <c r="O70" s="143"/>
      <c r="P70" s="143"/>
      <c r="Q70" s="143"/>
      <c r="R70" s="143"/>
      <c r="S70" s="143"/>
      <c r="T70" s="143"/>
      <c r="U70" s="143"/>
      <c r="V70" s="143"/>
      <c r="W70" s="143"/>
      <c r="X70" s="143"/>
      <c r="Y70" s="143"/>
      <c r="Z70" s="143"/>
      <c r="AA70" s="143"/>
      <c r="AB70" s="143"/>
      <c r="AC70" s="143"/>
      <c r="AD70" s="143"/>
      <c r="AE70" s="143"/>
    </row>
    <row r="71" spans="2:31" x14ac:dyDescent="0.2">
      <c r="B71" s="113" t="str">
        <f>Übersetzungen!B76</f>
        <v>3e versement</v>
      </c>
      <c r="C71" s="142"/>
      <c r="E71" s="126">
        <f t="shared" si="27"/>
        <v>0</v>
      </c>
      <c r="F71" s="126">
        <f>SUMIFS($L71:$AE71,$L$15:$AE$15,F$64,$L$93:$AE$93,Metadaten!$F$2)</f>
        <v>0</v>
      </c>
      <c r="G71" s="126">
        <f>SUMIFS($L71:$AE71,$L$15:$AE$15,G$64,$L$93:$AE$93,Metadaten!$F$2)</f>
        <v>0</v>
      </c>
      <c r="H71" s="126">
        <f>SUMIFS($L71:$AE71,$L$15:$AE$15,H$64,$L$93:$AE$93,Metadaten!$F$2)</f>
        <v>0</v>
      </c>
      <c r="I71" s="126">
        <f>SUMIFS($L71:$AE71,$L$15:$AE$15,I$64,$L$93:$AE$93,Metadaten!$F$2)</f>
        <v>0</v>
      </c>
      <c r="J71" s="126">
        <f>SUMIFS($L71:$AE71,$L$15:$AE$15,J$64,$L$93:$AE$93,Metadaten!$F$2)</f>
        <v>0</v>
      </c>
      <c r="K71" s="126">
        <f>SUMIFS($L71:$AE71,$L$15:$AE$15,K$64,$L$93:$AE$93,Metadaten!$F$2)</f>
        <v>0</v>
      </c>
      <c r="L71" s="143"/>
      <c r="M71" s="143"/>
      <c r="N71" s="143"/>
      <c r="O71" s="143"/>
      <c r="P71" s="143"/>
      <c r="Q71" s="143"/>
      <c r="R71" s="143"/>
      <c r="S71" s="143"/>
      <c r="T71" s="143"/>
      <c r="U71" s="143"/>
      <c r="V71" s="143"/>
      <c r="W71" s="143"/>
      <c r="X71" s="143"/>
      <c r="Y71" s="143"/>
      <c r="Z71" s="143"/>
      <c r="AA71" s="143"/>
      <c r="AB71" s="143"/>
      <c r="AC71" s="143"/>
      <c r="AD71" s="143"/>
      <c r="AE71" s="143"/>
    </row>
    <row r="72" spans="2:31" x14ac:dyDescent="0.2">
      <c r="B72" s="113" t="str">
        <f>Übersetzungen!B77</f>
        <v>4e versement</v>
      </c>
      <c r="C72" s="142"/>
      <c r="E72" s="126">
        <f t="shared" ref="E72:E88" si="32">SUM(F72:K72)</f>
        <v>0</v>
      </c>
      <c r="F72" s="126">
        <f>SUMIFS($L72:$AE72,$L$15:$AE$15,F$64,$L$93:$AE$93,Metadaten!$F$2)</f>
        <v>0</v>
      </c>
      <c r="G72" s="126">
        <f>SUMIFS($L72:$AE72,$L$15:$AE$15,G$64,$L$93:$AE$93,Metadaten!$F$2)</f>
        <v>0</v>
      </c>
      <c r="H72" s="126">
        <f>SUMIFS($L72:$AE72,$L$15:$AE$15,H$64,$L$93:$AE$93,Metadaten!$F$2)</f>
        <v>0</v>
      </c>
      <c r="I72" s="126">
        <f>SUMIFS($L72:$AE72,$L$15:$AE$15,I$64,$L$93:$AE$93,Metadaten!$F$2)</f>
        <v>0</v>
      </c>
      <c r="J72" s="126">
        <f>SUMIFS($L72:$AE72,$L$15:$AE$15,J$64,$L$93:$AE$93,Metadaten!$F$2)</f>
        <v>0</v>
      </c>
      <c r="K72" s="126">
        <f>SUMIFS($L72:$AE72,$L$15:$AE$15,K$64,$L$93:$AE$93,Metadaten!$F$2)</f>
        <v>0</v>
      </c>
      <c r="L72" s="143"/>
      <c r="M72" s="143"/>
      <c r="N72" s="143"/>
      <c r="O72" s="143"/>
      <c r="P72" s="143"/>
      <c r="Q72" s="143"/>
      <c r="R72" s="143"/>
      <c r="S72" s="143"/>
      <c r="T72" s="143"/>
      <c r="U72" s="143"/>
      <c r="V72" s="143"/>
      <c r="W72" s="143"/>
      <c r="X72" s="143"/>
      <c r="Y72" s="143"/>
      <c r="Z72" s="143"/>
      <c r="AA72" s="143"/>
      <c r="AB72" s="143"/>
      <c r="AC72" s="143"/>
      <c r="AD72" s="143"/>
      <c r="AE72" s="143"/>
    </row>
    <row r="73" spans="2:31" x14ac:dyDescent="0.2">
      <c r="B73" s="113" t="str">
        <f>Übersetzungen!B78</f>
        <v>5e versement</v>
      </c>
      <c r="C73" s="142"/>
      <c r="E73" s="126">
        <f t="shared" si="32"/>
        <v>0</v>
      </c>
      <c r="F73" s="126">
        <f>SUMIFS($L73:$AE73,$L$15:$AE$15,F$64,$L$93:$AE$93,Metadaten!$F$2)</f>
        <v>0</v>
      </c>
      <c r="G73" s="126">
        <f>SUMIFS($L73:$AE73,$L$15:$AE$15,G$64,$L$93:$AE$93,Metadaten!$F$2)</f>
        <v>0</v>
      </c>
      <c r="H73" s="126">
        <f>SUMIFS($L73:$AE73,$L$15:$AE$15,H$64,$L$93:$AE$93,Metadaten!$F$2)</f>
        <v>0</v>
      </c>
      <c r="I73" s="126">
        <f>SUMIFS($L73:$AE73,$L$15:$AE$15,I$64,$L$93:$AE$93,Metadaten!$F$2)</f>
        <v>0</v>
      </c>
      <c r="J73" s="126">
        <f>SUMIFS($L73:$AE73,$L$15:$AE$15,J$64,$L$93:$AE$93,Metadaten!$F$2)</f>
        <v>0</v>
      </c>
      <c r="K73" s="126">
        <f>SUMIFS($L73:$AE73,$L$15:$AE$15,K$64,$L$93:$AE$93,Metadaten!$F$2)</f>
        <v>0</v>
      </c>
      <c r="L73" s="143"/>
      <c r="M73" s="143"/>
      <c r="N73" s="143"/>
      <c r="O73" s="143"/>
      <c r="P73" s="143"/>
      <c r="Q73" s="143"/>
      <c r="R73" s="143"/>
      <c r="S73" s="143"/>
      <c r="T73" s="143"/>
      <c r="U73" s="143"/>
      <c r="V73" s="143"/>
      <c r="W73" s="143"/>
      <c r="X73" s="143"/>
      <c r="Y73" s="143"/>
      <c r="Z73" s="143"/>
      <c r="AA73" s="143"/>
      <c r="AB73" s="143"/>
      <c r="AC73" s="143"/>
      <c r="AD73" s="143"/>
      <c r="AE73" s="143"/>
    </row>
    <row r="74" spans="2:31" x14ac:dyDescent="0.2">
      <c r="B74" s="113" t="str">
        <f>Übersetzungen!B79</f>
        <v>6e versement</v>
      </c>
      <c r="C74" s="142"/>
      <c r="E74" s="126">
        <f t="shared" si="32"/>
        <v>0</v>
      </c>
      <c r="F74" s="126">
        <f>SUMIFS($L74:$AE74,$L$15:$AE$15,F$64,$L$93:$AE$93,Metadaten!$F$2)</f>
        <v>0</v>
      </c>
      <c r="G74" s="126">
        <f>SUMIFS($L74:$AE74,$L$15:$AE$15,G$64,$L$93:$AE$93,Metadaten!$F$2)</f>
        <v>0</v>
      </c>
      <c r="H74" s="126">
        <f>SUMIFS($L74:$AE74,$L$15:$AE$15,H$64,$L$93:$AE$93,Metadaten!$F$2)</f>
        <v>0</v>
      </c>
      <c r="I74" s="126">
        <f>SUMIFS($L74:$AE74,$L$15:$AE$15,I$64,$L$93:$AE$93,Metadaten!$F$2)</f>
        <v>0</v>
      </c>
      <c r="J74" s="126">
        <f>SUMIFS($L74:$AE74,$L$15:$AE$15,J$64,$L$93:$AE$93,Metadaten!$F$2)</f>
        <v>0</v>
      </c>
      <c r="K74" s="126">
        <f>SUMIFS($L74:$AE74,$L$15:$AE$15,K$64,$L$93:$AE$93,Metadaten!$F$2)</f>
        <v>0</v>
      </c>
      <c r="L74" s="143"/>
      <c r="M74" s="143"/>
      <c r="N74" s="143"/>
      <c r="O74" s="143"/>
      <c r="P74" s="143"/>
      <c r="Q74" s="143"/>
      <c r="R74" s="143"/>
      <c r="S74" s="143"/>
      <c r="T74" s="143"/>
      <c r="U74" s="143"/>
      <c r="V74" s="143"/>
      <c r="W74" s="143"/>
      <c r="X74" s="143"/>
      <c r="Y74" s="143"/>
      <c r="Z74" s="143"/>
      <c r="AA74" s="143"/>
      <c r="AB74" s="143"/>
      <c r="AC74" s="143"/>
      <c r="AD74" s="143"/>
      <c r="AE74" s="143"/>
    </row>
    <row r="75" spans="2:31" x14ac:dyDescent="0.2">
      <c r="B75" s="113" t="str">
        <f>Übersetzungen!B80</f>
        <v>7e versement</v>
      </c>
      <c r="C75" s="142"/>
      <c r="E75" s="126">
        <f t="shared" si="32"/>
        <v>0</v>
      </c>
      <c r="F75" s="126">
        <f>SUMIFS($L75:$AE75,$L$15:$AE$15,F$64,$L$93:$AE$93,Metadaten!$F$2)</f>
        <v>0</v>
      </c>
      <c r="G75" s="126">
        <f>SUMIFS($L75:$AE75,$L$15:$AE$15,G$64,$L$93:$AE$93,Metadaten!$F$2)</f>
        <v>0</v>
      </c>
      <c r="H75" s="126">
        <f>SUMIFS($L75:$AE75,$L$15:$AE$15,H$64,$L$93:$AE$93,Metadaten!$F$2)</f>
        <v>0</v>
      </c>
      <c r="I75" s="126">
        <f>SUMIFS($L75:$AE75,$L$15:$AE$15,I$64,$L$93:$AE$93,Metadaten!$F$2)</f>
        <v>0</v>
      </c>
      <c r="J75" s="126">
        <f>SUMIFS($L75:$AE75,$L$15:$AE$15,J$64,$L$93:$AE$93,Metadaten!$F$2)</f>
        <v>0</v>
      </c>
      <c r="K75" s="126">
        <f>SUMIFS($L75:$AE75,$L$15:$AE$15,K$64,$L$93:$AE$93,Metadaten!$F$2)</f>
        <v>0</v>
      </c>
      <c r="L75" s="143"/>
      <c r="M75" s="143"/>
      <c r="N75" s="143"/>
      <c r="O75" s="143"/>
      <c r="P75" s="143"/>
      <c r="Q75" s="143"/>
      <c r="R75" s="143"/>
      <c r="S75" s="143"/>
      <c r="T75" s="143"/>
      <c r="U75" s="143"/>
      <c r="V75" s="143"/>
      <c r="W75" s="143"/>
      <c r="X75" s="143"/>
      <c r="Y75" s="143"/>
      <c r="Z75" s="143"/>
      <c r="AA75" s="143"/>
      <c r="AB75" s="143"/>
      <c r="AC75" s="143"/>
      <c r="AD75" s="143"/>
      <c r="AE75" s="143"/>
    </row>
    <row r="76" spans="2:31" x14ac:dyDescent="0.2">
      <c r="B76" s="113" t="str">
        <f>Übersetzungen!B81</f>
        <v>8e versement</v>
      </c>
      <c r="C76" s="142"/>
      <c r="E76" s="126">
        <f t="shared" si="32"/>
        <v>0</v>
      </c>
      <c r="F76" s="126">
        <f>SUMIFS($L76:$AE76,$L$15:$AE$15,F$64,$L$93:$AE$93,Metadaten!$F$2)</f>
        <v>0</v>
      </c>
      <c r="G76" s="126">
        <f>SUMIFS($L76:$AE76,$L$15:$AE$15,G$64,$L$93:$AE$93,Metadaten!$F$2)</f>
        <v>0</v>
      </c>
      <c r="H76" s="126">
        <f>SUMIFS($L76:$AE76,$L$15:$AE$15,H$64,$L$93:$AE$93,Metadaten!$F$2)</f>
        <v>0</v>
      </c>
      <c r="I76" s="126">
        <f>SUMIFS($L76:$AE76,$L$15:$AE$15,I$64,$L$93:$AE$93,Metadaten!$F$2)</f>
        <v>0</v>
      </c>
      <c r="J76" s="126">
        <f>SUMIFS($L76:$AE76,$L$15:$AE$15,J$64,$L$93:$AE$93,Metadaten!$F$2)</f>
        <v>0</v>
      </c>
      <c r="K76" s="126">
        <f>SUMIFS($L76:$AE76,$L$15:$AE$15,K$64,$L$93:$AE$93,Metadaten!$F$2)</f>
        <v>0</v>
      </c>
      <c r="L76" s="143"/>
      <c r="M76" s="143"/>
      <c r="N76" s="143"/>
      <c r="O76" s="143"/>
      <c r="P76" s="143"/>
      <c r="Q76" s="143"/>
      <c r="R76" s="143"/>
      <c r="S76" s="143"/>
      <c r="T76" s="143"/>
      <c r="U76" s="143"/>
      <c r="V76" s="143"/>
      <c r="W76" s="143"/>
      <c r="X76" s="143"/>
      <c r="Y76" s="143"/>
      <c r="Z76" s="143"/>
      <c r="AA76" s="143"/>
      <c r="AB76" s="143"/>
      <c r="AC76" s="143"/>
      <c r="AD76" s="143"/>
      <c r="AE76" s="143"/>
    </row>
    <row r="77" spans="2:31" x14ac:dyDescent="0.2">
      <c r="B77" s="113" t="str">
        <f>Übersetzungen!B82</f>
        <v>9e versement</v>
      </c>
      <c r="C77" s="142"/>
      <c r="E77" s="126">
        <f t="shared" si="32"/>
        <v>0</v>
      </c>
      <c r="F77" s="126">
        <f>SUMIFS($L77:$AE77,$L$15:$AE$15,F$64,$L$93:$AE$93,Metadaten!$F$2)</f>
        <v>0</v>
      </c>
      <c r="G77" s="126">
        <f>SUMIFS($L77:$AE77,$L$15:$AE$15,G$64,$L$93:$AE$93,Metadaten!$F$2)</f>
        <v>0</v>
      </c>
      <c r="H77" s="126">
        <f>SUMIFS($L77:$AE77,$L$15:$AE$15,H$64,$L$93:$AE$93,Metadaten!$F$2)</f>
        <v>0</v>
      </c>
      <c r="I77" s="126">
        <f>SUMIFS($L77:$AE77,$L$15:$AE$15,I$64,$L$93:$AE$93,Metadaten!$F$2)</f>
        <v>0</v>
      </c>
      <c r="J77" s="126">
        <f>SUMIFS($L77:$AE77,$L$15:$AE$15,J$64,$L$93:$AE$93,Metadaten!$F$2)</f>
        <v>0</v>
      </c>
      <c r="K77" s="126">
        <f>SUMIFS($L77:$AE77,$L$15:$AE$15,K$64,$L$93:$AE$93,Metadaten!$F$2)</f>
        <v>0</v>
      </c>
      <c r="L77" s="143"/>
      <c r="M77" s="143"/>
      <c r="N77" s="143"/>
      <c r="O77" s="143"/>
      <c r="P77" s="143"/>
      <c r="Q77" s="143"/>
      <c r="R77" s="143"/>
      <c r="S77" s="143"/>
      <c r="T77" s="143"/>
      <c r="U77" s="143"/>
      <c r="V77" s="143"/>
      <c r="W77" s="143"/>
      <c r="X77" s="143"/>
      <c r="Y77" s="143"/>
      <c r="Z77" s="143"/>
      <c r="AA77" s="143"/>
      <c r="AB77" s="143"/>
      <c r="AC77" s="143"/>
      <c r="AD77" s="143"/>
      <c r="AE77" s="143"/>
    </row>
    <row r="78" spans="2:31" x14ac:dyDescent="0.2">
      <c r="B78" s="113" t="str">
        <f>Übersetzungen!B83</f>
        <v>10e versement</v>
      </c>
      <c r="C78" s="142"/>
      <c r="E78" s="126">
        <f t="shared" si="32"/>
        <v>0</v>
      </c>
      <c r="F78" s="126">
        <f>SUMIFS($L78:$AE78,$L$15:$AE$15,F$64,$L$93:$AE$93,Metadaten!$F$2)</f>
        <v>0</v>
      </c>
      <c r="G78" s="126">
        <f>SUMIFS($L78:$AE78,$L$15:$AE$15,G$64,$L$93:$AE$93,Metadaten!$F$2)</f>
        <v>0</v>
      </c>
      <c r="H78" s="126">
        <f>SUMIFS($L78:$AE78,$L$15:$AE$15,H$64,$L$93:$AE$93,Metadaten!$F$2)</f>
        <v>0</v>
      </c>
      <c r="I78" s="126">
        <f>SUMIFS($L78:$AE78,$L$15:$AE$15,I$64,$L$93:$AE$93,Metadaten!$F$2)</f>
        <v>0</v>
      </c>
      <c r="J78" s="126">
        <f>SUMIFS($L78:$AE78,$L$15:$AE$15,J$64,$L$93:$AE$93,Metadaten!$F$2)</f>
        <v>0</v>
      </c>
      <c r="K78" s="126">
        <f>SUMIFS($L78:$AE78,$L$15:$AE$15,K$64,$L$93:$AE$93,Metadaten!$F$2)</f>
        <v>0</v>
      </c>
      <c r="L78" s="143"/>
      <c r="M78" s="143"/>
      <c r="N78" s="143"/>
      <c r="O78" s="143"/>
      <c r="P78" s="143"/>
      <c r="Q78" s="143"/>
      <c r="R78" s="143"/>
      <c r="S78" s="143"/>
      <c r="T78" s="143"/>
      <c r="U78" s="143"/>
      <c r="V78" s="143"/>
      <c r="W78" s="143"/>
      <c r="X78" s="143"/>
      <c r="Y78" s="143"/>
      <c r="Z78" s="143"/>
      <c r="AA78" s="143"/>
      <c r="AB78" s="143"/>
      <c r="AC78" s="143"/>
      <c r="AD78" s="143"/>
      <c r="AE78" s="143"/>
    </row>
    <row r="79" spans="2:31" hidden="1" x14ac:dyDescent="0.2">
      <c r="B79" s="113" t="str">
        <f>Übersetzungen!B84</f>
        <v>11e versement</v>
      </c>
      <c r="C79" s="142"/>
      <c r="E79" s="126">
        <f t="shared" si="32"/>
        <v>0</v>
      </c>
      <c r="F79" s="126">
        <f t="shared" ref="F79:K90" si="33">SUMIFS($L79:$AE79,$L$15:$AE$15,F$64)</f>
        <v>0</v>
      </c>
      <c r="G79" s="126">
        <f t="shared" si="33"/>
        <v>0</v>
      </c>
      <c r="H79" s="126">
        <f t="shared" si="33"/>
        <v>0</v>
      </c>
      <c r="I79" s="126">
        <f t="shared" si="33"/>
        <v>0</v>
      </c>
      <c r="J79" s="126">
        <f t="shared" si="33"/>
        <v>0</v>
      </c>
      <c r="K79" s="126">
        <f t="shared" si="33"/>
        <v>0</v>
      </c>
      <c r="L79" s="143"/>
      <c r="M79" s="143"/>
      <c r="N79" s="143"/>
      <c r="O79" s="143"/>
      <c r="P79" s="143"/>
      <c r="Q79" s="143"/>
      <c r="R79" s="143"/>
      <c r="S79" s="143"/>
      <c r="T79" s="143"/>
      <c r="U79" s="143"/>
      <c r="V79" s="143"/>
      <c r="W79" s="143"/>
      <c r="X79" s="143"/>
      <c r="Y79" s="143"/>
      <c r="Z79" s="143"/>
      <c r="AA79" s="143"/>
      <c r="AB79" s="143"/>
      <c r="AC79" s="143"/>
      <c r="AD79" s="143"/>
      <c r="AE79" s="143"/>
    </row>
    <row r="80" spans="2:31" hidden="1" x14ac:dyDescent="0.2">
      <c r="B80" s="113" t="str">
        <f>Übersetzungen!B85</f>
        <v>12e versement</v>
      </c>
      <c r="C80" s="142"/>
      <c r="E80" s="126">
        <f t="shared" si="32"/>
        <v>0</v>
      </c>
      <c r="F80" s="126">
        <f t="shared" si="33"/>
        <v>0</v>
      </c>
      <c r="G80" s="126">
        <f t="shared" si="33"/>
        <v>0</v>
      </c>
      <c r="H80" s="126">
        <f t="shared" si="33"/>
        <v>0</v>
      </c>
      <c r="I80" s="126">
        <f t="shared" si="33"/>
        <v>0</v>
      </c>
      <c r="J80" s="126">
        <f t="shared" si="33"/>
        <v>0</v>
      </c>
      <c r="K80" s="126">
        <f t="shared" si="33"/>
        <v>0</v>
      </c>
      <c r="L80" s="143"/>
      <c r="M80" s="143"/>
      <c r="N80" s="143"/>
      <c r="O80" s="143"/>
      <c r="P80" s="143"/>
      <c r="Q80" s="143"/>
      <c r="R80" s="143"/>
      <c r="S80" s="143"/>
      <c r="T80" s="143"/>
      <c r="U80" s="143"/>
      <c r="V80" s="143"/>
      <c r="W80" s="143"/>
      <c r="X80" s="143"/>
      <c r="Y80" s="143"/>
      <c r="Z80" s="143"/>
      <c r="AA80" s="143"/>
      <c r="AB80" s="143"/>
      <c r="AC80" s="143"/>
      <c r="AD80" s="143"/>
      <c r="AE80" s="143"/>
    </row>
    <row r="81" spans="2:31" hidden="1" x14ac:dyDescent="0.2">
      <c r="B81" s="113" t="str">
        <f>Übersetzungen!B86</f>
        <v>13e versement</v>
      </c>
      <c r="C81" s="142"/>
      <c r="E81" s="126">
        <f t="shared" si="32"/>
        <v>0</v>
      </c>
      <c r="F81" s="126">
        <f t="shared" si="33"/>
        <v>0</v>
      </c>
      <c r="G81" s="126">
        <f t="shared" si="33"/>
        <v>0</v>
      </c>
      <c r="H81" s="126">
        <f t="shared" si="33"/>
        <v>0</v>
      </c>
      <c r="I81" s="126">
        <f t="shared" si="33"/>
        <v>0</v>
      </c>
      <c r="J81" s="126">
        <f t="shared" si="33"/>
        <v>0</v>
      </c>
      <c r="K81" s="126">
        <f t="shared" si="33"/>
        <v>0</v>
      </c>
      <c r="L81" s="143"/>
      <c r="M81" s="143"/>
      <c r="N81" s="143"/>
      <c r="O81" s="143"/>
      <c r="P81" s="143"/>
      <c r="Q81" s="143"/>
      <c r="R81" s="143"/>
      <c r="S81" s="143"/>
      <c r="T81" s="143"/>
      <c r="U81" s="143"/>
      <c r="V81" s="143"/>
      <c r="W81" s="143"/>
      <c r="X81" s="143"/>
      <c r="Y81" s="143"/>
      <c r="Z81" s="143"/>
      <c r="AA81" s="143"/>
      <c r="AB81" s="143"/>
      <c r="AC81" s="143"/>
      <c r="AD81" s="143"/>
      <c r="AE81" s="143"/>
    </row>
    <row r="82" spans="2:31" hidden="1" x14ac:dyDescent="0.2">
      <c r="B82" s="113" t="str">
        <f>Übersetzungen!B87</f>
        <v>14e versement</v>
      </c>
      <c r="C82" s="142"/>
      <c r="E82" s="126">
        <f t="shared" si="32"/>
        <v>0</v>
      </c>
      <c r="F82" s="126">
        <f t="shared" si="33"/>
        <v>0</v>
      </c>
      <c r="G82" s="126">
        <f t="shared" si="33"/>
        <v>0</v>
      </c>
      <c r="H82" s="126">
        <f t="shared" si="33"/>
        <v>0</v>
      </c>
      <c r="I82" s="126">
        <f t="shared" si="33"/>
        <v>0</v>
      </c>
      <c r="J82" s="126">
        <f t="shared" si="33"/>
        <v>0</v>
      </c>
      <c r="K82" s="126">
        <f t="shared" si="33"/>
        <v>0</v>
      </c>
      <c r="L82" s="143"/>
      <c r="M82" s="143"/>
      <c r="N82" s="143"/>
      <c r="O82" s="143"/>
      <c r="P82" s="143"/>
      <c r="Q82" s="143"/>
      <c r="R82" s="143"/>
      <c r="S82" s="143"/>
      <c r="T82" s="143"/>
      <c r="U82" s="143"/>
      <c r="V82" s="143"/>
      <c r="W82" s="143"/>
      <c r="X82" s="143"/>
      <c r="Y82" s="143"/>
      <c r="Z82" s="143"/>
      <c r="AA82" s="143"/>
      <c r="AB82" s="143"/>
      <c r="AC82" s="143"/>
      <c r="AD82" s="143"/>
      <c r="AE82" s="143"/>
    </row>
    <row r="83" spans="2:31" hidden="1" x14ac:dyDescent="0.2">
      <c r="B83" s="113" t="str">
        <f>Übersetzungen!B88</f>
        <v>15e versement</v>
      </c>
      <c r="C83" s="142"/>
      <c r="E83" s="126">
        <f t="shared" si="32"/>
        <v>0</v>
      </c>
      <c r="F83" s="126">
        <f t="shared" si="33"/>
        <v>0</v>
      </c>
      <c r="G83" s="126">
        <f t="shared" si="33"/>
        <v>0</v>
      </c>
      <c r="H83" s="126">
        <f t="shared" si="33"/>
        <v>0</v>
      </c>
      <c r="I83" s="126">
        <f t="shared" si="33"/>
        <v>0</v>
      </c>
      <c r="J83" s="126">
        <f t="shared" si="33"/>
        <v>0</v>
      </c>
      <c r="K83" s="126">
        <f t="shared" si="33"/>
        <v>0</v>
      </c>
      <c r="L83" s="143"/>
      <c r="M83" s="143"/>
      <c r="N83" s="143"/>
      <c r="O83" s="143"/>
      <c r="P83" s="143"/>
      <c r="Q83" s="143"/>
      <c r="R83" s="143"/>
      <c r="S83" s="143"/>
      <c r="T83" s="143"/>
      <c r="U83" s="143"/>
      <c r="V83" s="143"/>
      <c r="W83" s="143"/>
      <c r="X83" s="143"/>
      <c r="Y83" s="143"/>
      <c r="Z83" s="143"/>
      <c r="AA83" s="143"/>
      <c r="AB83" s="143"/>
      <c r="AC83" s="143"/>
      <c r="AD83" s="143"/>
      <c r="AE83" s="143"/>
    </row>
    <row r="84" spans="2:31" hidden="1" x14ac:dyDescent="0.2">
      <c r="B84" s="113" t="str">
        <f>Übersetzungen!B89</f>
        <v>16e versement</v>
      </c>
      <c r="C84" s="142"/>
      <c r="E84" s="126">
        <f t="shared" si="32"/>
        <v>0</v>
      </c>
      <c r="F84" s="126">
        <f t="shared" si="33"/>
        <v>0</v>
      </c>
      <c r="G84" s="126">
        <f t="shared" si="33"/>
        <v>0</v>
      </c>
      <c r="H84" s="126">
        <f t="shared" si="33"/>
        <v>0</v>
      </c>
      <c r="I84" s="126">
        <f t="shared" si="33"/>
        <v>0</v>
      </c>
      <c r="J84" s="126">
        <f t="shared" si="33"/>
        <v>0</v>
      </c>
      <c r="K84" s="126">
        <f t="shared" si="33"/>
        <v>0</v>
      </c>
      <c r="L84" s="143"/>
      <c r="M84" s="143"/>
      <c r="N84" s="143"/>
      <c r="O84" s="143"/>
      <c r="P84" s="143"/>
      <c r="Q84" s="143"/>
      <c r="R84" s="143"/>
      <c r="S84" s="143"/>
      <c r="T84" s="143"/>
      <c r="U84" s="143"/>
      <c r="V84" s="143"/>
      <c r="W84" s="143"/>
      <c r="X84" s="143"/>
      <c r="Y84" s="143"/>
      <c r="Z84" s="143"/>
      <c r="AA84" s="143"/>
      <c r="AB84" s="143"/>
      <c r="AC84" s="143"/>
      <c r="AD84" s="143"/>
      <c r="AE84" s="143"/>
    </row>
    <row r="85" spans="2:31" hidden="1" x14ac:dyDescent="0.2">
      <c r="B85" s="113" t="str">
        <f>Übersetzungen!B90</f>
        <v>17e versement</v>
      </c>
      <c r="C85" s="142"/>
      <c r="E85" s="126">
        <f t="shared" si="32"/>
        <v>0</v>
      </c>
      <c r="F85" s="126">
        <f t="shared" si="33"/>
        <v>0</v>
      </c>
      <c r="G85" s="126">
        <f t="shared" si="33"/>
        <v>0</v>
      </c>
      <c r="H85" s="126">
        <f t="shared" si="33"/>
        <v>0</v>
      </c>
      <c r="I85" s="126">
        <f t="shared" si="33"/>
        <v>0</v>
      </c>
      <c r="J85" s="126">
        <f t="shared" si="33"/>
        <v>0</v>
      </c>
      <c r="K85" s="126">
        <f t="shared" si="33"/>
        <v>0</v>
      </c>
      <c r="L85" s="143"/>
      <c r="M85" s="143"/>
      <c r="N85" s="143"/>
      <c r="O85" s="143"/>
      <c r="P85" s="143"/>
      <c r="Q85" s="143"/>
      <c r="R85" s="143"/>
      <c r="S85" s="143"/>
      <c r="T85" s="143"/>
      <c r="U85" s="143"/>
      <c r="V85" s="143"/>
      <c r="W85" s="143"/>
      <c r="X85" s="143"/>
      <c r="Y85" s="143"/>
      <c r="Z85" s="143"/>
      <c r="AA85" s="143"/>
      <c r="AB85" s="143"/>
      <c r="AC85" s="143"/>
      <c r="AD85" s="143"/>
      <c r="AE85" s="143"/>
    </row>
    <row r="86" spans="2:31" hidden="1" x14ac:dyDescent="0.2">
      <c r="B86" s="113" t="str">
        <f>Übersetzungen!B91</f>
        <v>18e versement</v>
      </c>
      <c r="C86" s="142"/>
      <c r="E86" s="126">
        <f t="shared" si="32"/>
        <v>0</v>
      </c>
      <c r="F86" s="126">
        <f t="shared" si="33"/>
        <v>0</v>
      </c>
      <c r="G86" s="126">
        <f t="shared" si="33"/>
        <v>0</v>
      </c>
      <c r="H86" s="126">
        <f t="shared" si="33"/>
        <v>0</v>
      </c>
      <c r="I86" s="126">
        <f t="shared" si="33"/>
        <v>0</v>
      </c>
      <c r="J86" s="126">
        <f t="shared" si="33"/>
        <v>0</v>
      </c>
      <c r="K86" s="126">
        <f t="shared" si="33"/>
        <v>0</v>
      </c>
      <c r="L86" s="143"/>
      <c r="M86" s="143"/>
      <c r="N86" s="143"/>
      <c r="O86" s="143"/>
      <c r="P86" s="143"/>
      <c r="Q86" s="143"/>
      <c r="R86" s="143"/>
      <c r="S86" s="143"/>
      <c r="T86" s="143"/>
      <c r="U86" s="143"/>
      <c r="V86" s="143"/>
      <c r="W86" s="143"/>
      <c r="X86" s="143"/>
      <c r="Y86" s="143"/>
      <c r="Z86" s="143"/>
      <c r="AA86" s="143"/>
      <c r="AB86" s="143"/>
      <c r="AC86" s="143"/>
      <c r="AD86" s="143"/>
      <c r="AE86" s="143"/>
    </row>
    <row r="87" spans="2:31" hidden="1" x14ac:dyDescent="0.2">
      <c r="B87" s="113" t="str">
        <f>Übersetzungen!B92</f>
        <v>19e versement</v>
      </c>
      <c r="C87" s="142"/>
      <c r="E87" s="126">
        <f t="shared" si="32"/>
        <v>0</v>
      </c>
      <c r="F87" s="126">
        <f t="shared" si="33"/>
        <v>0</v>
      </c>
      <c r="G87" s="126">
        <f t="shared" si="33"/>
        <v>0</v>
      </c>
      <c r="H87" s="126">
        <f t="shared" si="33"/>
        <v>0</v>
      </c>
      <c r="I87" s="126">
        <f t="shared" si="33"/>
        <v>0</v>
      </c>
      <c r="J87" s="126">
        <f t="shared" si="33"/>
        <v>0</v>
      </c>
      <c r="K87" s="126">
        <f t="shared" si="33"/>
        <v>0</v>
      </c>
      <c r="L87" s="143"/>
      <c r="M87" s="143"/>
      <c r="N87" s="143"/>
      <c r="O87" s="143"/>
      <c r="P87" s="143"/>
      <c r="Q87" s="143"/>
      <c r="R87" s="143"/>
      <c r="S87" s="143"/>
      <c r="T87" s="143"/>
      <c r="U87" s="143"/>
      <c r="V87" s="143"/>
      <c r="W87" s="143"/>
      <c r="X87" s="143"/>
      <c r="Y87" s="143"/>
      <c r="Z87" s="143"/>
      <c r="AA87" s="143"/>
      <c r="AB87" s="143"/>
      <c r="AC87" s="143"/>
      <c r="AD87" s="143"/>
      <c r="AE87" s="143"/>
    </row>
    <row r="88" spans="2:31" hidden="1" x14ac:dyDescent="0.2">
      <c r="B88" s="113" t="str">
        <f>Übersetzungen!B93</f>
        <v>20e versement</v>
      </c>
      <c r="C88" s="142"/>
      <c r="E88" s="126">
        <f t="shared" si="32"/>
        <v>0</v>
      </c>
      <c r="F88" s="126">
        <f t="shared" si="33"/>
        <v>0</v>
      </c>
      <c r="G88" s="126">
        <f t="shared" si="33"/>
        <v>0</v>
      </c>
      <c r="H88" s="126">
        <f t="shared" si="33"/>
        <v>0</v>
      </c>
      <c r="I88" s="126">
        <f t="shared" si="33"/>
        <v>0</v>
      </c>
      <c r="J88" s="126">
        <f t="shared" si="33"/>
        <v>0</v>
      </c>
      <c r="K88" s="126">
        <f t="shared" si="33"/>
        <v>0</v>
      </c>
      <c r="L88" s="143"/>
      <c r="M88" s="142"/>
      <c r="N88" s="143"/>
      <c r="O88" s="143"/>
      <c r="P88" s="143"/>
      <c r="Q88" s="143"/>
      <c r="R88" s="143"/>
      <c r="S88" s="143"/>
      <c r="T88" s="143"/>
      <c r="U88" s="143"/>
      <c r="V88" s="143"/>
      <c r="W88" s="143"/>
      <c r="X88" s="143"/>
      <c r="Y88" s="143"/>
      <c r="Z88" s="143"/>
      <c r="AA88" s="143"/>
      <c r="AB88" s="143"/>
      <c r="AC88" s="143"/>
      <c r="AD88" s="143"/>
      <c r="AE88" s="143"/>
    </row>
    <row r="89" spans="2:31" hidden="1" x14ac:dyDescent="0.2">
      <c r="B89" s="113" t="str">
        <f>Übersetzungen!B94</f>
        <v>Date du paiement final</v>
      </c>
      <c r="C89" s="142"/>
      <c r="E89" s="140"/>
      <c r="F89" s="140">
        <f t="shared" si="33"/>
        <v>0</v>
      </c>
      <c r="G89" s="140">
        <f t="shared" si="33"/>
        <v>0</v>
      </c>
      <c r="H89" s="140">
        <f t="shared" si="33"/>
        <v>0</v>
      </c>
      <c r="I89" s="140">
        <f t="shared" si="33"/>
        <v>0</v>
      </c>
      <c r="J89" s="140">
        <f t="shared" si="33"/>
        <v>0</v>
      </c>
      <c r="K89" s="140">
        <f t="shared" si="33"/>
        <v>0</v>
      </c>
      <c r="L89" s="142"/>
      <c r="M89" s="142"/>
      <c r="N89" s="142"/>
      <c r="O89" s="142"/>
      <c r="P89" s="142"/>
      <c r="Q89" s="142"/>
      <c r="R89" s="142"/>
      <c r="S89" s="142"/>
      <c r="T89" s="142"/>
      <c r="U89" s="142"/>
      <c r="V89" s="142"/>
      <c r="W89" s="142"/>
      <c r="X89" s="142"/>
      <c r="Y89" s="142"/>
      <c r="Z89" s="142"/>
      <c r="AA89" s="142"/>
      <c r="AB89" s="142"/>
      <c r="AC89" s="142"/>
      <c r="AD89" s="142"/>
      <c r="AE89" s="142"/>
    </row>
    <row r="90" spans="2:31" hidden="1" x14ac:dyDescent="0.2">
      <c r="B90" s="144" t="str">
        <f>Übersetzungen!B95</f>
        <v>Montant du paiement final</v>
      </c>
      <c r="C90" s="142"/>
      <c r="E90" s="140"/>
      <c r="F90" s="140">
        <f t="shared" si="33"/>
        <v>0</v>
      </c>
      <c r="G90" s="140">
        <f t="shared" si="33"/>
        <v>0</v>
      </c>
      <c r="H90" s="140">
        <f t="shared" si="33"/>
        <v>0</v>
      </c>
      <c r="I90" s="140">
        <f t="shared" si="33"/>
        <v>0</v>
      </c>
      <c r="J90" s="140">
        <f t="shared" si="33"/>
        <v>0</v>
      </c>
      <c r="K90" s="140">
        <f t="shared" si="33"/>
        <v>0</v>
      </c>
      <c r="L90" s="145"/>
      <c r="M90" s="145"/>
      <c r="N90" s="145">
        <f t="shared" ref="N90:AE90" si="34">YEAR(N89)</f>
        <v>1900</v>
      </c>
      <c r="O90" s="145">
        <f t="shared" si="34"/>
        <v>1900</v>
      </c>
      <c r="P90" s="145">
        <f t="shared" si="34"/>
        <v>1900</v>
      </c>
      <c r="Q90" s="145">
        <f t="shared" si="34"/>
        <v>1900</v>
      </c>
      <c r="R90" s="145">
        <f t="shared" si="34"/>
        <v>1900</v>
      </c>
      <c r="S90" s="145">
        <f t="shared" si="34"/>
        <v>1900</v>
      </c>
      <c r="T90" s="145">
        <f t="shared" si="34"/>
        <v>1900</v>
      </c>
      <c r="U90" s="145">
        <f t="shared" si="34"/>
        <v>1900</v>
      </c>
      <c r="V90" s="145">
        <f t="shared" si="34"/>
        <v>1900</v>
      </c>
      <c r="W90" s="145">
        <f t="shared" si="34"/>
        <v>1900</v>
      </c>
      <c r="X90" s="145">
        <f t="shared" si="34"/>
        <v>1900</v>
      </c>
      <c r="Y90" s="145">
        <f t="shared" si="34"/>
        <v>1900</v>
      </c>
      <c r="Z90" s="145">
        <f t="shared" si="34"/>
        <v>1900</v>
      </c>
      <c r="AA90" s="145">
        <f t="shared" si="34"/>
        <v>1900</v>
      </c>
      <c r="AB90" s="145">
        <f t="shared" si="34"/>
        <v>1900</v>
      </c>
      <c r="AC90" s="145">
        <f t="shared" si="34"/>
        <v>1900</v>
      </c>
      <c r="AD90" s="145">
        <f t="shared" si="34"/>
        <v>1900</v>
      </c>
      <c r="AE90" s="145">
        <f t="shared" si="34"/>
        <v>1900</v>
      </c>
    </row>
    <row r="91" spans="2:31" x14ac:dyDescent="0.2">
      <c r="B91" s="117" t="str">
        <f>Übersetzungen!B95</f>
        <v>Montant du paiement final</v>
      </c>
      <c r="C91" s="142"/>
      <c r="E91" s="126">
        <f t="shared" ref="E91" si="35">SUM(F91:K91)</f>
        <v>0</v>
      </c>
      <c r="F91" s="126">
        <f>SUMIFS($L91:$AE91,$L$15:$AE$15,F$64,$L$93:$AE$93,Metadaten!$F$2)</f>
        <v>0</v>
      </c>
      <c r="G91" s="126">
        <f>SUMIFS($L91:$AE91,$L$15:$AE$15,G$64,$L$93:$AE$93,Metadaten!$F$2)</f>
        <v>0</v>
      </c>
      <c r="H91" s="126">
        <f>SUMIFS($L91:$AE91,$L$15:$AE$15,H$64,$L$93:$AE$93,Metadaten!$F$2)</f>
        <v>0</v>
      </c>
      <c r="I91" s="126">
        <f>SUMIFS($L91:$AE91,$L$15:$AE$15,I$64,$L$93:$AE$93,Metadaten!$F$2)</f>
        <v>0</v>
      </c>
      <c r="J91" s="126">
        <f>SUMIFS($L91:$AE91,$L$15:$AE$15,J$64,$L$93:$AE$93,Metadaten!$F$2)</f>
        <v>0</v>
      </c>
      <c r="K91" s="126">
        <f>SUMIFS($L91:$AE91,$L$15:$AE$15,K$64,$L$93:$AE$93,Metadaten!$F$2)</f>
        <v>0</v>
      </c>
      <c r="L91" s="146"/>
      <c r="M91" s="146"/>
      <c r="N91" s="146"/>
      <c r="O91" s="146"/>
      <c r="P91" s="146"/>
      <c r="Q91" s="146"/>
      <c r="R91" s="146"/>
      <c r="S91" s="146"/>
      <c r="T91" s="146"/>
      <c r="U91" s="146"/>
      <c r="V91" s="146"/>
      <c r="W91" s="146"/>
      <c r="X91" s="146"/>
      <c r="Y91" s="146"/>
      <c r="Z91" s="146"/>
      <c r="AA91" s="146"/>
      <c r="AB91" s="146"/>
      <c r="AC91" s="146"/>
      <c r="AD91" s="146"/>
      <c r="AE91" s="146"/>
    </row>
    <row r="92" spans="2:31" x14ac:dyDescent="0.2">
      <c r="B92" s="116" t="str">
        <f>Übersetzungen!B96</f>
        <v>Paiements totaux</v>
      </c>
      <c r="C92" s="116"/>
      <c r="D92" s="116"/>
      <c r="E92" s="198">
        <f>SUM(F92:K92)</f>
        <v>0</v>
      </c>
      <c r="F92" s="198">
        <f t="shared" ref="F92:K92" si="36">SUM(F69:F88)+F91</f>
        <v>0</v>
      </c>
      <c r="G92" s="198">
        <f t="shared" si="36"/>
        <v>0</v>
      </c>
      <c r="H92" s="198">
        <f t="shared" si="36"/>
        <v>0</v>
      </c>
      <c r="I92" s="198">
        <f t="shared" si="36"/>
        <v>0</v>
      </c>
      <c r="J92" s="198">
        <f t="shared" si="36"/>
        <v>0</v>
      </c>
      <c r="K92" s="198">
        <f t="shared" si="36"/>
        <v>0</v>
      </c>
      <c r="L92" s="126">
        <f>SUM(L69:L88)+L91</f>
        <v>0</v>
      </c>
      <c r="M92" s="126">
        <f t="shared" ref="M92:AE92" si="37">SUM(M69:M88)+M91</f>
        <v>0</v>
      </c>
      <c r="N92" s="126">
        <f t="shared" si="37"/>
        <v>0</v>
      </c>
      <c r="O92" s="126">
        <f t="shared" si="37"/>
        <v>0</v>
      </c>
      <c r="P92" s="126">
        <f t="shared" si="37"/>
        <v>0</v>
      </c>
      <c r="Q92" s="126">
        <f t="shared" si="37"/>
        <v>0</v>
      </c>
      <c r="R92" s="126">
        <f t="shared" si="37"/>
        <v>0</v>
      </c>
      <c r="S92" s="126">
        <f t="shared" si="37"/>
        <v>0</v>
      </c>
      <c r="T92" s="126">
        <f t="shared" si="37"/>
        <v>0</v>
      </c>
      <c r="U92" s="126">
        <f t="shared" si="37"/>
        <v>0</v>
      </c>
      <c r="V92" s="126">
        <f t="shared" si="37"/>
        <v>0</v>
      </c>
      <c r="W92" s="126">
        <f t="shared" si="37"/>
        <v>0</v>
      </c>
      <c r="X92" s="126">
        <f t="shared" si="37"/>
        <v>0</v>
      </c>
      <c r="Y92" s="126">
        <f t="shared" si="37"/>
        <v>0</v>
      </c>
      <c r="Z92" s="126">
        <f t="shared" si="37"/>
        <v>0</v>
      </c>
      <c r="AA92" s="126">
        <f t="shared" si="37"/>
        <v>0</v>
      </c>
      <c r="AB92" s="126">
        <f t="shared" si="37"/>
        <v>0</v>
      </c>
      <c r="AC92" s="126">
        <f t="shared" si="37"/>
        <v>0</v>
      </c>
      <c r="AD92" s="126">
        <f t="shared" si="37"/>
        <v>0</v>
      </c>
      <c r="AE92" s="126">
        <f t="shared" si="37"/>
        <v>0</v>
      </c>
    </row>
    <row r="93" spans="2:31" x14ac:dyDescent="0.2">
      <c r="B93" s="116" t="str">
        <f>Übersetzungen!B97</f>
        <v>Cycle de formation facturé (oui = report dans "Übersicht")</v>
      </c>
      <c r="C93" s="116"/>
      <c r="D93" s="116"/>
      <c r="E93" s="199"/>
      <c r="F93" s="199"/>
      <c r="G93" s="199"/>
      <c r="H93" s="199"/>
      <c r="I93" s="199"/>
      <c r="J93" s="199"/>
      <c r="K93" s="199"/>
      <c r="L93" s="18"/>
      <c r="M93" s="18"/>
      <c r="N93" s="18"/>
      <c r="O93" s="18"/>
      <c r="P93" s="18"/>
      <c r="Q93" s="18"/>
      <c r="R93" s="18"/>
      <c r="S93" s="18"/>
      <c r="T93" s="18"/>
      <c r="U93" s="18"/>
      <c r="V93" s="18"/>
      <c r="W93" s="18"/>
      <c r="X93" s="18"/>
      <c r="Y93" s="18"/>
      <c r="Z93" s="18"/>
      <c r="AA93" s="18"/>
      <c r="AB93" s="18"/>
      <c r="AC93" s="18"/>
      <c r="AD93" s="18"/>
      <c r="AE93" s="18"/>
    </row>
    <row r="96" spans="2:31" s="296" customFormat="1" x14ac:dyDescent="0.2">
      <c r="D96" s="297"/>
      <c r="L96" s="300">
        <f>IF(L$56&gt;0.05,L$55-(0.05*L$42),0)</f>
        <v>0</v>
      </c>
      <c r="M96" s="300">
        <f t="shared" ref="M96:AE96" si="38">IF(M$56&gt;0.05,M$55-(0.05*M$42),0)</f>
        <v>0</v>
      </c>
      <c r="N96" s="300">
        <f t="shared" si="38"/>
        <v>0</v>
      </c>
      <c r="O96" s="300">
        <f t="shared" si="38"/>
        <v>0</v>
      </c>
      <c r="P96" s="300">
        <f t="shared" si="38"/>
        <v>0</v>
      </c>
      <c r="Q96" s="300">
        <f t="shared" si="38"/>
        <v>0</v>
      </c>
      <c r="R96" s="300">
        <f t="shared" si="38"/>
        <v>0</v>
      </c>
      <c r="S96" s="300">
        <f t="shared" si="38"/>
        <v>0</v>
      </c>
      <c r="T96" s="300">
        <f t="shared" si="38"/>
        <v>0</v>
      </c>
      <c r="U96" s="300">
        <f t="shared" si="38"/>
        <v>0</v>
      </c>
      <c r="V96" s="300">
        <f t="shared" si="38"/>
        <v>0</v>
      </c>
      <c r="W96" s="300">
        <f t="shared" si="38"/>
        <v>0</v>
      </c>
      <c r="X96" s="300">
        <f t="shared" si="38"/>
        <v>0</v>
      </c>
      <c r="Y96" s="300">
        <f t="shared" si="38"/>
        <v>0</v>
      </c>
      <c r="Z96" s="300">
        <f t="shared" si="38"/>
        <v>0</v>
      </c>
      <c r="AA96" s="300">
        <f t="shared" si="38"/>
        <v>0</v>
      </c>
      <c r="AB96" s="300">
        <f t="shared" si="38"/>
        <v>0</v>
      </c>
      <c r="AC96" s="300">
        <f t="shared" si="38"/>
        <v>0</v>
      </c>
      <c r="AD96" s="300">
        <f t="shared" si="38"/>
        <v>0</v>
      </c>
      <c r="AE96" s="300">
        <f t="shared" si="38"/>
        <v>0</v>
      </c>
    </row>
    <row r="97" spans="4:31" s="296" customFormat="1" x14ac:dyDescent="0.2">
      <c r="D97" s="297"/>
      <c r="L97" s="300">
        <f>IF(ISERR((L$54-L$96)/L$42),0,IF(((L$54-L$96)/L$42)&lt;0.4,0,(((L$54-L$96)/L$42)-0.4)*L$42))</f>
        <v>0</v>
      </c>
      <c r="M97" s="300">
        <f t="shared" ref="M97:AE97" si="39">IF(ISERR((M$54-M$96)/M$42),0,IF(((M$54-M$96)/M$42)&lt;0.4,0,(((M$54-M$96)/M$42)-0.4)*M$42))</f>
        <v>0</v>
      </c>
      <c r="N97" s="300">
        <f t="shared" si="39"/>
        <v>0</v>
      </c>
      <c r="O97" s="300">
        <f t="shared" si="39"/>
        <v>0</v>
      </c>
      <c r="P97" s="300">
        <f t="shared" si="39"/>
        <v>0</v>
      </c>
      <c r="Q97" s="300">
        <f t="shared" si="39"/>
        <v>0</v>
      </c>
      <c r="R97" s="300">
        <f t="shared" si="39"/>
        <v>0</v>
      </c>
      <c r="S97" s="300">
        <f t="shared" si="39"/>
        <v>0</v>
      </c>
      <c r="T97" s="300">
        <f t="shared" si="39"/>
        <v>0</v>
      </c>
      <c r="U97" s="300">
        <f t="shared" si="39"/>
        <v>0</v>
      </c>
      <c r="V97" s="300">
        <f t="shared" si="39"/>
        <v>0</v>
      </c>
      <c r="W97" s="300">
        <f t="shared" si="39"/>
        <v>0</v>
      </c>
      <c r="X97" s="300">
        <f t="shared" si="39"/>
        <v>0</v>
      </c>
      <c r="Y97" s="300">
        <f t="shared" si="39"/>
        <v>0</v>
      </c>
      <c r="Z97" s="300">
        <f t="shared" si="39"/>
        <v>0</v>
      </c>
      <c r="AA97" s="300">
        <f t="shared" si="39"/>
        <v>0</v>
      </c>
      <c r="AB97" s="300">
        <f t="shared" si="39"/>
        <v>0</v>
      </c>
      <c r="AC97" s="300">
        <f t="shared" si="39"/>
        <v>0</v>
      </c>
      <c r="AD97" s="300">
        <f t="shared" si="39"/>
        <v>0</v>
      </c>
      <c r="AE97" s="300">
        <f t="shared" si="39"/>
        <v>0</v>
      </c>
    </row>
    <row r="98" spans="4:31" s="296" customFormat="1" x14ac:dyDescent="0.2">
      <c r="D98" s="297"/>
      <c r="L98" s="300">
        <f>IF(L$54-(L$97+L$96)&lt;0,L$54,L$97+L$96)</f>
        <v>0</v>
      </c>
      <c r="M98" s="300">
        <f t="shared" ref="M98:AE98" si="40">IF(M$54-(M$97+M$96)&lt;0,M$54,M$97+M$96)</f>
        <v>0</v>
      </c>
      <c r="N98" s="300">
        <f t="shared" si="40"/>
        <v>0</v>
      </c>
      <c r="O98" s="300">
        <f t="shared" si="40"/>
        <v>0</v>
      </c>
      <c r="P98" s="300">
        <f t="shared" si="40"/>
        <v>0</v>
      </c>
      <c r="Q98" s="300">
        <f t="shared" si="40"/>
        <v>0</v>
      </c>
      <c r="R98" s="300">
        <f t="shared" si="40"/>
        <v>0</v>
      </c>
      <c r="S98" s="300">
        <f t="shared" si="40"/>
        <v>0</v>
      </c>
      <c r="T98" s="300">
        <f t="shared" si="40"/>
        <v>0</v>
      </c>
      <c r="U98" s="300">
        <f t="shared" si="40"/>
        <v>0</v>
      </c>
      <c r="V98" s="300">
        <f t="shared" si="40"/>
        <v>0</v>
      </c>
      <c r="W98" s="300">
        <f t="shared" si="40"/>
        <v>0</v>
      </c>
      <c r="X98" s="300">
        <f t="shared" si="40"/>
        <v>0</v>
      </c>
      <c r="Y98" s="300">
        <f t="shared" si="40"/>
        <v>0</v>
      </c>
      <c r="Z98" s="300">
        <f t="shared" si="40"/>
        <v>0</v>
      </c>
      <c r="AA98" s="300">
        <f t="shared" si="40"/>
        <v>0</v>
      </c>
      <c r="AB98" s="300">
        <f t="shared" si="40"/>
        <v>0</v>
      </c>
      <c r="AC98" s="300">
        <f t="shared" si="40"/>
        <v>0</v>
      </c>
      <c r="AD98" s="300">
        <f t="shared" si="40"/>
        <v>0</v>
      </c>
      <c r="AE98" s="300">
        <f t="shared" si="40"/>
        <v>0</v>
      </c>
    </row>
    <row r="99" spans="4:31" s="298" customFormat="1" x14ac:dyDescent="0.2">
      <c r="D99" s="299"/>
    </row>
  </sheetData>
  <sheetProtection algorithmName="SHA-512" hashValue="Bw7bVXAK4C1DP0+1gXWY84Xh8cZlXtHAc+g7weEPL71Y2q9xMevzHBTjyrKFJfJ6bpNyEk5y7xj20RiikijMlQ==" saltValue="5lkry8Brmh/i83uY4jbvxg==" spinCount="100000" sheet="1" selectLockedCells="1"/>
  <mergeCells count="1">
    <mergeCell ref="B13:B14"/>
  </mergeCells>
  <conditionalFormatting sqref="E67:AE67">
    <cfRule type="expression" dxfId="12" priority="30">
      <formula>E$67&lt;0</formula>
    </cfRule>
  </conditionalFormatting>
  <conditionalFormatting sqref="L5:AE5">
    <cfRule type="expression" dxfId="11" priority="28">
      <formula>AND(L$92 &gt; 0, L$67 = 0)</formula>
    </cfRule>
  </conditionalFormatting>
  <conditionalFormatting sqref="L7:AE7 L8:W8 L9:AE11">
    <cfRule type="cellIs" dxfId="10" priority="14" operator="equal">
      <formula>0</formula>
    </cfRule>
  </conditionalFormatting>
  <conditionalFormatting sqref="L13:AE14">
    <cfRule type="expression" dxfId="9" priority="15">
      <formula>L$13 &lt; DATE(2000,1,1)</formula>
    </cfRule>
  </conditionalFormatting>
  <conditionalFormatting sqref="L16:AE17">
    <cfRule type="cellIs" dxfId="8" priority="16" operator="equal">
      <formula>0</formula>
    </cfRule>
  </conditionalFormatting>
  <conditionalFormatting sqref="L20:AE39">
    <cfRule type="cellIs" dxfId="6" priority="35" operator="equal">
      <formula>0</formula>
    </cfRule>
  </conditionalFormatting>
  <conditionalFormatting sqref="L39:AE39">
    <cfRule type="expression" dxfId="3" priority="10">
      <formula>L$11&gt;0</formula>
    </cfRule>
  </conditionalFormatting>
  <conditionalFormatting sqref="L58:AE58">
    <cfRule type="expression" dxfId="2" priority="3">
      <formula>L$58&lt;0</formula>
    </cfRule>
  </conditionalFormatting>
  <conditionalFormatting sqref="L67:AE67">
    <cfRule type="expression" dxfId="1" priority="29">
      <formula>AND(L$67= 0,L$65 &gt; 0)</formula>
    </cfRule>
  </conditionalFormatting>
  <conditionalFormatting sqref="L68:AE68">
    <cfRule type="expression" dxfId="0" priority="31">
      <formula>L$68&lt;DATE(2000,1,1)</formula>
    </cfRule>
  </conditionalFormatting>
  <dataValidations xWindow="895" yWindow="280" count="21">
    <dataValidation allowBlank="1" showInputMessage="1" promptTitle="Bezeichnung Eingeben" prompt="Bitte Bezeichnung der Kostenart bei der Durchführung erfassen, falls Beträge in der Zeile eingegeben werden." sqref="B36:B38" xr:uid="{00000000-0002-0000-0200-000000000000}"/>
    <dataValidation allowBlank="1" showInputMessage="1" promptTitle="Bezeichnung Eingeben" prompt="Bitte Bezeichnung der Kostenart bei Adaption &gt; 50% erfassen, falls Beträge in der Zeile eingegeben werden." sqref="B25:B27" xr:uid="{00000000-0002-0000-0200-000001000000}"/>
    <dataValidation allowBlank="1" showInputMessage="1" promptTitle="Bezeichnung Eingeben" prompt="Bitte Bezeichnung der Kostenart bei Neuentwicklung erfassen, falls Beträge in der Zeile eingegeben werden." sqref="B21:B23" xr:uid="{00000000-0002-0000-0200-000002000000}"/>
    <dataValidation allowBlank="1" promptTitle="Antragsteller Typ" prompt="Ist der Lehrgangsanbieter eine Fachhochschule? Bitte auswählen" sqref="L3" xr:uid="{00000000-0002-0000-0200-000003000000}"/>
    <dataValidation allowBlank="1" showInputMessage="1" promptTitle="Geldgeber" prompt="Bitte Geldgeber erfassen, falls Einnahmen aus Drittmittel eingehen./ Bailleurs de fonds. Veuillez svp saisir les bailleurs de fonds si des recettes proviennent de fonds de tiers." sqref="C47" xr:uid="{00000000-0002-0000-0200-000004000000}"/>
    <dataValidation errorStyle="information" operator="greaterThanOrEqual" allowBlank="1" errorTitle="Eingabe nicht korrekt" error="Das Enddatum kann nicht vor dem Startdatum sein." promptTitle="Zeitspanne erfassen" prompt="Bitte Start- und Enddatum des Lehrgangs erfassen." sqref="L15:AE15" xr:uid="{00000000-0002-0000-0200-000005000000}"/>
    <dataValidation allowBlank="1" showInputMessage="1" prompt="Bitte den Titel des Lehrgangs oder MAS erfassen. / Veuillez saisir le titre du cours ou du MAS." sqref="L5:AE5" xr:uid="{00000000-0002-0000-0200-000006000000}"/>
    <dataValidation type="whole" errorStyle="warning" operator="greaterThan" allowBlank="1" showInputMessage="1" showErrorMessage="1" errorTitle="Wert  nicht korrekt" error="Es wird ein ganzzahliger Betrag in CHF erwartet. / Valeur invalide : un nombre entier en CHF est requis." promptTitle="Betrag eingeben" prompt="Bitte einen ganzzahligen Betrag in CHF eingeben. / _x000a_Montant : veuillez svp saisir un montant entier en CHF." sqref="L46:AE47" xr:uid="{00000000-0002-0000-0200-000007000000}">
      <formula1>0</formula1>
    </dataValidation>
    <dataValidation type="date" operator="greaterThan" allowBlank="1" showInputMessage="1" showErrorMessage="1" errorTitle="Datum erwartet" error="Bitte Datum der Schlusszahlung eingeben" promptTitle="Datum erfassen" prompt="Datum der Schlusszahlung" sqref="L89:AE89" xr:uid="{00000000-0002-0000-0200-000008000000}">
      <formula1>36526</formula1>
    </dataValidation>
    <dataValidation type="decimal" operator="greaterThan" allowBlank="1" showInputMessage="1" showErrorMessage="1" errorTitle="Betrag" error="Betrag in CHF der Schlusszahlung" promptTitle="Schlusszahlung" prompt="Betrag der Schlusszahlung" sqref="L91:AE91" xr:uid="{00000000-0002-0000-0200-000009000000}">
      <formula1>0</formula1>
    </dataValidation>
    <dataValidation type="decimal" errorStyle="information" allowBlank="1" showInputMessage="1" showErrorMessage="1" errorTitle="Eingabe nicht korrekt" error="Es wird eine Zahl als Eingabe erwartet. / Saisie invalide : un nombre est requis." promptTitle="Betrag in CHF" prompt="Montant en CHF" sqref="L17:AE17" xr:uid="{00000000-0002-0000-0200-00000A000000}">
      <formula1>1</formula1>
      <formula2>80000</formula2>
    </dataValidation>
    <dataValidation type="date" errorStyle="information" operator="greaterThanOrEqual" allowBlank="1" showInputMessage="1" showErrorMessage="1" errorTitle="Eingabe nicht korrekt" error="Das Enddatum kann nicht vor dem Startdatum sein. / _x000a_Saisie invalide : la date de fin ne peut être antérieure à la date de début." promptTitle="Zeitspanne erfassen" prompt="Enddatum tt.mm.jjjj  / _x000a_Période : Date de fin du cours jj.mm.aaaa." sqref="L14:AE14" xr:uid="{00000000-0002-0000-0200-00000B000000}">
      <formula1>L13</formula1>
    </dataValidation>
    <dataValidation allowBlank="1" showInputMessage="1" promptTitle="Geldgeber erfassen" prompt="Bitte Geldgeber erfassen, falls Einnahmen aus Drittmittel eingehen./ Bailleurs de fonds. Veuillez svp saisir les bailleurs de fonds si des recettes proviennent de fonds de tiers." sqref="C46" xr:uid="{00000000-0002-0000-0200-00000C000000}"/>
    <dataValidation allowBlank="1" sqref="B24" xr:uid="{00000000-0002-0000-0200-00000D000000}"/>
    <dataValidation allowBlank="1" showErrorMessage="1" sqref="B20" xr:uid="{00000000-0002-0000-0200-00000E000000}"/>
    <dataValidation allowBlank="1" showInputMessage="1" promptTitle="Datum der Zahlung" prompt="Datum eingeben tt.mm.jjjj./_x000a_Date du paiement. Saisir la date. jj.mm.aaaa." sqref="C69:C91" xr:uid="{00000000-0002-0000-0200-00000F000000}"/>
    <dataValidation type="whole" errorStyle="information" allowBlank="1" showInputMessage="1" showErrorMessage="1" errorTitle="Eingabe nicht korrekt" error="Es muss eine Zahl grösser oder gleich 8 sein. / Saisie invalide : le nombre doit être supérieur ou égal à 8." promptTitle="Anzahl Teilnehmende" prompt="Effektive Zahl ab 10 Personen /_x000a_Nombre effectif de participant(e)s : nb à partir de 10 personnes." sqref="L16:AE16" xr:uid="{00000000-0002-0000-0200-000010000000}">
      <formula1>8</formula1>
      <formula2>10000</formula2>
    </dataValidation>
    <dataValidation type="whole" errorStyle="information" allowBlank="1" showInputMessage="1" showErrorMessage="1" errorTitle="Eingabe ungültig" error="Es wird nur eine Zahl als Eingabe erwartet. / Saisie invalide : seul un nombre est admis." promptTitle="Präsenzunterricht" prompt="Effektive Anzahl Tage eingeben. / _x000a_Veuillez svp saisir  le nombre effectif de jours de cours en présentiel." sqref="L7:AE7" xr:uid="{00000000-0002-0000-0200-000011000000}">
      <formula1>1</formula1>
      <formula2>5000</formula2>
    </dataValidation>
    <dataValidation type="whole" errorStyle="information" allowBlank="1" showInputMessage="1" showErrorMessage="1" errorTitle="Eingabe ungültig" error="Es wird nur eine Zahl als Eingabe erwartet. / _x000a_Saisie invalide : seul un nombre est admis." promptTitle="Masterarbeiten" prompt="Effektive Anzahl Masterarbeiten.  / _x000a_Nombre effectif de travaux de master : " sqref="L11:AE11" xr:uid="{00000000-0002-0000-0200-000012000000}">
      <formula1>0</formula1>
      <formula2>1000</formula2>
    </dataValidation>
    <dataValidation allowBlank="1" showInputMessage="1" showErrorMessage="1" prompt="Betrag positiv = Eigenleistungen; Betrag negativ = Gewinn /_x000a_Montant positif = Prestations propres; montant negatif = gains" sqref="B61" xr:uid="{00000000-0002-0000-0200-000013000000}"/>
    <dataValidation type="whole" errorStyle="warning" operator="greaterThan" allowBlank="1" showInputMessage="1" showErrorMessage="1" errorTitle="Wert  nicht korrekt" error="Es wird ein ganzzahliger Betrag in CHF erwartet. / Valeur incorrecte : un nb entier en CHF est requis." promptTitle="Betrag eingeben" prompt="Ganzzahligen Betrag in CHF eingeben, falls das Feld orange hinterlegt ist. / Montant : veuillez svp saisir un montant entier en CHF si le champ est surligné en orange." sqref="L20:AE39" xr:uid="{00000000-0002-0000-0200-000014000000}">
      <formula1>0</formula1>
    </dataValidation>
  </dataValidations>
  <pageMargins left="0.19685039370078741" right="0.19685039370078741" top="0.78740157480314965" bottom="0.78740157480314965" header="0.31496062992125984" footer="0.31496062992125984"/>
  <pageSetup paperSize="9" scale="52" orientation="landscape" r:id="rId1"/>
  <legacyDrawing r:id="rId2"/>
  <extLst>
    <ext xmlns:x14="http://schemas.microsoft.com/office/spreadsheetml/2009/9/main" uri="{78C0D931-6437-407d-A8EE-F0AAD7539E65}">
      <x14:conditionalFormattings>
        <x14:conditionalFormatting xmlns:xm="http://schemas.microsoft.com/office/excel/2006/main">
          <x14:cfRule type="expression" priority="12" id="{DEE86FB2-578B-4C32-99B3-5B7441C94211}">
            <xm:f>L$8=Metadaten!$F$2</xm:f>
            <x14:dxf>
              <font>
                <b val="0"/>
                <i val="0"/>
                <strike val="0"/>
                <color auto="1"/>
              </font>
              <fill>
                <patternFill>
                  <bgColor rgb="FFF7A823"/>
                </patternFill>
              </fill>
            </x14:dxf>
          </x14:cfRule>
          <xm:sqref>L20:AE20</xm:sqref>
        </x14:conditionalFormatting>
        <x14:conditionalFormatting xmlns:xm="http://schemas.microsoft.com/office/excel/2006/main">
          <x14:cfRule type="expression" priority="13" id="{B767A192-B4F8-4AEC-8A75-ADB7CF999CB7}">
            <xm:f>L$8=Metadaten!$D$3</xm:f>
            <x14:dxf>
              <font>
                <b val="0"/>
                <i val="0"/>
                <strike val="0"/>
                <color auto="1"/>
              </font>
              <fill>
                <patternFill>
                  <bgColor rgb="FFF7A823"/>
                </patternFill>
              </fill>
            </x14:dxf>
          </x14:cfRule>
          <xm:sqref>L24:AE24</xm:sqref>
        </x14:conditionalFormatting>
        <x14:conditionalFormatting xmlns:xm="http://schemas.microsoft.com/office/excel/2006/main">
          <x14:cfRule type="expression" priority="11" id="{E847F341-99E2-432B-BDF3-2674BEAB83AE}">
            <xm:f>L$9=Metadaten!$F$2</xm:f>
            <x14:dxf>
              <font>
                <b val="0"/>
                <i val="0"/>
                <strike val="0"/>
                <color auto="1"/>
              </font>
              <fill>
                <patternFill>
                  <bgColor rgb="FFF7A823"/>
                </patternFill>
              </fill>
            </x14:dxf>
          </x14:cfRule>
          <xm:sqref>L28:AE28</xm:sqref>
        </x14:conditionalFormatting>
      </x14:conditionalFormattings>
    </ext>
    <ext xmlns:x14="http://schemas.microsoft.com/office/spreadsheetml/2009/9/main" uri="{CCE6A557-97BC-4b89-ADB6-D9C93CAAB3DF}">
      <x14:dataValidations xmlns:xm="http://schemas.microsoft.com/office/excel/2006/main" xWindow="895" yWindow="280" count="6">
        <x14:dataValidation type="list" errorStyle="information" allowBlank="1" showInputMessage="1" showErrorMessage="1" errorTitle="Eingabe nicht korrekt" error="Es wird nur ein Wert aus der Auswahlliste erwartet. /_x000a_Saisie invalide : seule une donnée de la liste est admise." promptTitle="Durchführung" prompt="ja/nein /_x000a_Réalisation : oui / non" xr:uid="{00000000-0002-0000-0200-000015000000}">
          <x14:formula1>
            <xm:f>Metadaten!$F$2:$F$3</xm:f>
          </x14:formula1>
          <xm:sqref>L9:AE9</xm:sqref>
        </x14:dataValidation>
        <x14:dataValidation type="list" errorStyle="information" allowBlank="1" showInputMessage="1" showErrorMessage="1" errorTitle="Eingabe nicht korrekt" error="Es wird nur ein Wert aus der Auswahlliste erwartet. / _x000a_Saisie invalide : seule une donnée de la liste est admise." promptTitle="Kooperation" prompt="ja/nein /_x000a_Coopération : oui/non." xr:uid="{00000000-0002-0000-0200-000016000000}">
          <x14:formula1>
            <xm:f>Metadaten!$F$2:$F$3</xm:f>
          </x14:formula1>
          <xm:sqref>L10:AE10</xm:sqref>
        </x14:dataValidation>
        <x14:dataValidation type="date" errorStyle="information" operator="greaterThan" allowBlank="1" showInputMessage="1" showErrorMessage="1" errorTitle="Eingabe nicht korrekt" error="Es wird ein Datum in der Zukunft erwartet. / Saisie invalide : une date dans le futur est à saisir." promptTitle="Zeitspanne erfassen" prompt="Startdatum tt.mm.jjjj / _x000a_Période : date de début du cours/MAS jj.mm.aaaa." xr:uid="{00000000-0002-0000-0200-000017000000}">
          <x14:formula1>
            <xm:f>Metadaten!$B$6</xm:f>
          </x14:formula1>
          <xm:sqref>L13:AE13</xm:sqref>
        </x14:dataValidation>
        <x14:dataValidation type="list" errorStyle="information" allowBlank="1" showErrorMessage="1" errorTitle="Eingabe nicht korrekt" error="Es wird nur ein Wert aus der Auswahlliste erwartet. /_x000a_Saisie invalide : seule une donnée de la liste est admise." promptTitle="Durchführung" prompt="ja/nein /_x000a_Réalisation : oui / non" xr:uid="{00000000-0002-0000-0200-000019000000}">
          <x14:formula1>
            <xm:f>Metadaten!$F$2:$F$3</xm:f>
          </x14:formula1>
          <xm:sqref>L93:AE93</xm:sqref>
        </x14:dataValidation>
        <x14:dataValidation type="list" errorStyle="warning" allowBlank="1" showInputMessage="1" showErrorMessage="1" errorTitle="Eingabe nicht korrekt" error="Es wird nur ein Wert aus der Auswahlliste erwartet. /_x000a_Saisie invalide : seule une donnée de la liste est admise." promptTitle="Neu Entwickelt" prompt="ja/nein /_x000a_Réalisation : oui / non" xr:uid="{EBAFFBC3-62AC-4AF8-9F26-EF2B24A4024A}">
          <x14:formula1>
            <xm:f>Metadaten!$F$2:$F$3</xm:f>
          </x14:formula1>
          <xm:sqref>X8:AE8</xm:sqref>
        </x14:dataValidation>
        <x14:dataValidation type="list" errorStyle="information" allowBlank="1" showInputMessage="1" showErrorMessage="1" errorTitle="Eingabe nicht korrekt" error="Es wird nur ein Wert aus der Auswahlliste erwartet. /_x000a_Saisie invalide : seule une donnée de la liste est admise." promptTitle="Neuentwicklung / Montage" prompt="ja/nein /_x000a_oui / non" xr:uid="{1C06BCB7-5E66-4DEB-B799-CFC9F5E9927A}">
          <x14:formula1>
            <xm:f>Metadaten!$F$2:$F$3</xm:f>
          </x14:formula1>
          <xm:sqref>L8:W8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2:Q59"/>
  <sheetViews>
    <sheetView showGridLines="0" zoomScaleNormal="100" workbookViewId="0">
      <selection activeCell="B59" sqref="B59"/>
    </sheetView>
  </sheetViews>
  <sheetFormatPr baseColWidth="10" defaultColWidth="10.85546875" defaultRowHeight="12.75" x14ac:dyDescent="0.2"/>
  <cols>
    <col min="1" max="1" width="1.85546875" style="210" customWidth="1"/>
    <col min="2" max="2" width="57.7109375" style="210" customWidth="1"/>
    <col min="3" max="3" width="12.42578125" style="225" customWidth="1"/>
    <col min="4" max="6" width="12.7109375" style="208" customWidth="1"/>
    <col min="7" max="8" width="2.7109375" style="208" hidden="1" customWidth="1"/>
    <col min="9" max="9" width="2.7109375" style="209" hidden="1" customWidth="1"/>
    <col min="10" max="10" width="0.7109375" style="210" customWidth="1"/>
    <col min="11" max="11" width="13.140625" style="225" customWidth="1"/>
    <col min="12" max="14" width="12.42578125" style="208" customWidth="1"/>
    <col min="15" max="16" width="19.140625" style="208" hidden="1" customWidth="1"/>
    <col min="17" max="17" width="19.140625" style="209" hidden="1" customWidth="1"/>
    <col min="18" max="16384" width="10.85546875" style="210"/>
  </cols>
  <sheetData>
    <row r="2" spans="2:17" ht="26.1" customHeight="1" x14ac:dyDescent="0.2">
      <c r="B2" s="260" t="str">
        <f>Übersetzungen!B100</f>
        <v>Vue d'ensemble</v>
      </c>
      <c r="C2" s="226"/>
      <c r="D2" s="226"/>
      <c r="E2" s="226"/>
      <c r="F2" s="226"/>
      <c r="G2" s="226"/>
      <c r="H2" s="226"/>
      <c r="I2" s="226"/>
      <c r="J2" s="226"/>
      <c r="K2" s="226"/>
      <c r="L2" s="226"/>
      <c r="M2" s="226"/>
      <c r="N2" s="226"/>
      <c r="O2" s="226"/>
      <c r="P2" s="226"/>
      <c r="Q2" s="259"/>
    </row>
    <row r="3" spans="2:17" ht="21" customHeight="1" x14ac:dyDescent="0.2">
      <c r="B3" s="271"/>
      <c r="C3" s="320" t="str">
        <f>Übersetzungen!B121</f>
        <v>Budget</v>
      </c>
      <c r="D3" s="320"/>
      <c r="E3" s="320"/>
      <c r="F3" s="320"/>
      <c r="G3" s="320"/>
      <c r="H3" s="320"/>
      <c r="I3" s="321"/>
      <c r="J3" s="211"/>
      <c r="K3" s="322" t="str">
        <f>Übersetzungen!B122</f>
        <v>Facture</v>
      </c>
      <c r="L3" s="323"/>
      <c r="M3" s="323"/>
      <c r="N3" s="323"/>
      <c r="O3" s="323"/>
      <c r="P3" s="323"/>
      <c r="Q3" s="324"/>
    </row>
    <row r="4" spans="2:17" x14ac:dyDescent="0.2">
      <c r="B4" s="261" t="str">
        <f>Übersetzungen!B101</f>
        <v>Evaluation/Statistiques</v>
      </c>
      <c r="C4" s="237" t="str">
        <f>Übersetzungen!B124</f>
        <v>Tous les ans</v>
      </c>
      <c r="D4" s="227">
        <f>Budget!F19</f>
        <v>0</v>
      </c>
      <c r="E4" s="227">
        <f>Budget!G19</f>
        <v>1</v>
      </c>
      <c r="F4" s="227">
        <f>Budget!H19</f>
        <v>2</v>
      </c>
      <c r="G4" s="227">
        <f>Budget!I19</f>
        <v>3</v>
      </c>
      <c r="H4" s="227">
        <f>Budget!J19</f>
        <v>4</v>
      </c>
      <c r="I4" s="238">
        <f>Budget!K19</f>
        <v>5</v>
      </c>
      <c r="J4" s="228"/>
      <c r="K4" s="237" t="str">
        <f>Übersetzungen!B124</f>
        <v>Tous les ans</v>
      </c>
      <c r="L4" s="227">
        <f>Budget!F19</f>
        <v>0</v>
      </c>
      <c r="M4" s="227">
        <f>Budget!G19</f>
        <v>1</v>
      </c>
      <c r="N4" s="227">
        <f>Budget!H19</f>
        <v>2</v>
      </c>
      <c r="O4" s="227">
        <f>Budget!I19</f>
        <v>3</v>
      </c>
      <c r="P4" s="227">
        <f>Budget!J19</f>
        <v>4</v>
      </c>
      <c r="Q4" s="238">
        <f>Budget!K19</f>
        <v>5</v>
      </c>
    </row>
    <row r="5" spans="2:17" x14ac:dyDescent="0.2">
      <c r="B5" s="262" t="str">
        <f>Übersetzungen!B102</f>
        <v>Nombre de jours de cours donnés</v>
      </c>
      <c r="C5" s="239">
        <f>SUM(D5:I5)</f>
        <v>0</v>
      </c>
      <c r="D5" s="212">
        <f>SUMIFS(Budget!$L$7:'Budget'!$AE$7,Budget!$L$15:'Budget'!$AE$15,D$4)</f>
        <v>0</v>
      </c>
      <c r="E5" s="212">
        <f>SUMIFS(Budget!$L$7:'Budget'!$AE$7,Budget!$L$15:'Budget'!$AE$15,E$4)</f>
        <v>0</v>
      </c>
      <c r="F5" s="212">
        <f>SUMIFS(Budget!$L$7:'Budget'!$AE$7,Budget!$L$15:'Budget'!$AE$15,F$4)</f>
        <v>0</v>
      </c>
      <c r="G5" s="212">
        <f>SUMIFS(Budget!$L$7:'Budget'!$AE$7,Budget!$L$15:'Budget'!$AE$15,G$4)</f>
        <v>0</v>
      </c>
      <c r="H5" s="212">
        <f>SUMIFS(Budget!$L$7:'Budget'!$AE$7,Budget!$L$15:'Budget'!$AE$15,H$4)</f>
        <v>0</v>
      </c>
      <c r="I5" s="240">
        <f>SUMIFS(Budget!$L$7:'Budget'!$AE$7,Budget!$L$15:'Budget'!$AE$15,I$4)</f>
        <v>0</v>
      </c>
      <c r="J5" s="213"/>
      <c r="K5" s="239">
        <f>SUM(L5:Q5)</f>
        <v>0</v>
      </c>
      <c r="L5" s="212">
        <f>SUMIFS(Rechnung!$L$7:'Rechnung'!$AE$7,Rechnung!$L$15:'Rechnung'!$AE$15,L$4,Rechnung!$L$93:'Rechnung'!$AE$93,Metadaten!$F$2)</f>
        <v>0</v>
      </c>
      <c r="M5" s="212">
        <f>SUMIFS(Rechnung!$L$7:'Rechnung'!$AE$7,Rechnung!$L$15:'Rechnung'!$AE$15,M$4,Rechnung!$L$93:'Rechnung'!$AE$93,Metadaten!$F$2)</f>
        <v>0</v>
      </c>
      <c r="N5" s="212">
        <f>SUMIFS(Rechnung!$L$7:'Rechnung'!$AE$7,Rechnung!$L$15:'Rechnung'!$AE$15,N$4,Rechnung!$L$93:'Rechnung'!$AE$93,Metadaten!$F$2)</f>
        <v>0</v>
      </c>
      <c r="O5" s="212">
        <f>SUMIFS(Rechnung!$L$7:'Rechnung'!$AE$7,Rechnung!$L$15:'Rechnung'!$AE$15,O$4,Rechnung!$L$93:'Rechnung'!$AE$93,Metadaten!$F$2)</f>
        <v>0</v>
      </c>
      <c r="P5" s="212">
        <f>SUMIFS(Rechnung!$L$7:'Rechnung'!$AE$7,Rechnung!$L$15:'Rechnung'!$AE$15,P$4,Rechnung!$L$93:'Rechnung'!$AE$93,Metadaten!$F$2)</f>
        <v>0</v>
      </c>
      <c r="Q5" s="240">
        <f>SUMIFS(Rechnung!$L$7:'Rechnung'!$AE$7,Rechnung!$L$15:'Rechnung'!$AE$15,Q$4,Rechnung!$L$93:'Rechnung'!$AE$93,Metadaten!$F$2)</f>
        <v>0</v>
      </c>
    </row>
    <row r="6" spans="2:17" x14ac:dyDescent="0.2">
      <c r="B6" s="263" t="str">
        <f>Übersetzungen!B103</f>
        <v>Nombre de nouveaux développements</v>
      </c>
      <c r="C6" s="239">
        <f>SUM(D6:I6)</f>
        <v>0</v>
      </c>
      <c r="D6" s="212">
        <f>COUNTIFS(Budget!$L$8:'Budget'!$AE$8,Metadaten!$F$2,Budget!$L$15:'Budget'!$AE$15,D$4)</f>
        <v>0</v>
      </c>
      <c r="E6" s="212">
        <f>COUNTIFS(Budget!$L$8:'Budget'!$AE$8,Metadaten!$F$2,Budget!$L$15:'Budget'!$AE$15,E$4)</f>
        <v>0</v>
      </c>
      <c r="F6" s="212">
        <f>COUNTIFS(Budget!$L$8:'Budget'!$AE$8,Metadaten!$F$2,Budget!$L$15:'Budget'!$AE$15,F$4)</f>
        <v>0</v>
      </c>
      <c r="G6" s="212">
        <f>COUNTIFS(Budget!$L$8:'Budget'!$AE$8,Metadaten!$F$2,Budget!$L$15:'Budget'!$AE$15,G$4)</f>
        <v>0</v>
      </c>
      <c r="H6" s="212">
        <f>COUNTIFS(Budget!$L$8:'Budget'!$AE$8,Metadaten!$F$2,Budget!$L$15:'Budget'!$AE$15,H$4)</f>
        <v>0</v>
      </c>
      <c r="I6" s="240">
        <f>COUNTIFS(Budget!$L$8:'Budget'!$AE$8,Metadaten!$F$2,Budget!$L$15:'Budget'!$AE$15,I$4)</f>
        <v>0</v>
      </c>
      <c r="J6" s="213"/>
      <c r="K6" s="239">
        <f>SUM(L6:Q6)</f>
        <v>0</v>
      </c>
      <c r="L6" s="212">
        <f>COUNTIFS(Rechnung!$L$8:'Rechnung'!$AE$8,Metadaten!$F$2,Rechnung!$L$15:'Rechnung'!$AE$15,L$4,Rechnung!$L$93:'Rechnung'!$AE$93,Metadaten!$F$2)</f>
        <v>0</v>
      </c>
      <c r="M6" s="212">
        <f>COUNTIFS(Rechnung!$L$8:'Rechnung'!$AE$8,Metadaten!$F$2,Rechnung!$L$15:'Rechnung'!$AE$15,M$4,Rechnung!$L$93:'Rechnung'!$AE$93,Metadaten!$F$2)</f>
        <v>0</v>
      </c>
      <c r="N6" s="212">
        <f>COUNTIFS(Rechnung!$L$8:'Rechnung'!$AE$8,Metadaten!$F$2,Rechnung!$L$15:'Rechnung'!$AE$15,N$4,Rechnung!$L$93:'Rechnung'!$AE$93,Metadaten!$F$2)</f>
        <v>0</v>
      </c>
      <c r="O6" s="212">
        <f>COUNTIFS(Rechnung!$L$8:'Rechnung'!$AE$8,Metadaten!$F$2,Rechnung!$L$15:'Rechnung'!$AE$15,O$4,Rechnung!$L$93:'Rechnung'!$AE$93,Metadaten!$F$2)</f>
        <v>0</v>
      </c>
      <c r="P6" s="212">
        <f>COUNTIFS(Rechnung!$L$8:'Rechnung'!$AE$8,Metadaten!$F$2,Rechnung!$L$15:'Rechnung'!$AE$15,P$4,Rechnung!$L$93:'Rechnung'!$AE$93,Metadaten!$F$2)</f>
        <v>0</v>
      </c>
      <c r="Q6" s="240">
        <f>COUNTIFS(Rechnung!$L$8:'Rechnung'!$AE$8,Metadaten!$F$2,Rechnung!$L$15:'Rechnung'!$AE$15,Q$4,Rechnung!$L$93:'Rechnung'!$AE$93,Metadaten!$F$2)</f>
        <v>0</v>
      </c>
    </row>
    <row r="7" spans="2:17" hidden="1" x14ac:dyDescent="0.2">
      <c r="B7" s="263" t="str">
        <f>Übersetzungen!B104</f>
        <v>Nombre d'adaptations</v>
      </c>
      <c r="C7" s="239">
        <f>SUM(D7:I7)</f>
        <v>0</v>
      </c>
      <c r="D7" s="212">
        <f>COUNTIFS(Budget!$L$8:'Budget'!$AE$8,Metadaten!$F$3,Budget!$L$15:'Budget'!$AE$15,D$4)</f>
        <v>0</v>
      </c>
      <c r="E7" s="212">
        <f>COUNTIFS(Budget!$L$8:'Budget'!$AE$8,Metadaten!$F$3,Budget!$L$15:'Budget'!$AE$15,E$4)</f>
        <v>0</v>
      </c>
      <c r="F7" s="212">
        <f>COUNTIFS(Budget!$L$8:'Budget'!$AE$8,Metadaten!$F$3,Budget!$L$15:'Budget'!$AE$15,F$4)</f>
        <v>0</v>
      </c>
      <c r="G7" s="212">
        <f>COUNTIFS(Budget!$L$8:'Budget'!$AE$8,Metadaten!$F$3,Budget!$L$15:'Budget'!$AE$15,G$4)</f>
        <v>0</v>
      </c>
      <c r="H7" s="212">
        <f>COUNTIFS(Budget!$L$8:'Budget'!$AE$8,Metadaten!$F$3,Budget!$L$15:'Budget'!$AE$15,H$4)</f>
        <v>0</v>
      </c>
      <c r="I7" s="240">
        <f>COUNTIFS(Budget!$L$8:'Budget'!$AE$8,Metadaten!$F$3,Budget!$L$15:'Budget'!$AE$15,I$4)</f>
        <v>0</v>
      </c>
      <c r="J7" s="213"/>
      <c r="K7" s="239">
        <f>SUM(L7:Q7)</f>
        <v>0</v>
      </c>
      <c r="L7" s="212">
        <f>COUNTIFS(Rechnung!$L$8:'Rechnung'!$AE$8,Metadaten!$F$3,Rechnung!$L$15:'Rechnung'!$AE$15,L$4,Rechnung!$L$93:'Rechnung'!$AE$93,Metadaten!$F$2)</f>
        <v>0</v>
      </c>
      <c r="M7" s="212">
        <f>COUNTIFS(Rechnung!$L$8:'Rechnung'!$AE$8,Metadaten!$F$3,Rechnung!$L$15:'Rechnung'!$AE$15,M$4,Rechnung!$L$93:'Rechnung'!$AE$93,Metadaten!$F$2)</f>
        <v>0</v>
      </c>
      <c r="N7" s="212">
        <f>COUNTIFS(Rechnung!$L$8:'Rechnung'!$AE$8,Metadaten!$F$3,Rechnung!$L$15:'Rechnung'!$AE$15,N$4,Rechnung!$L$93:'Rechnung'!$AE$93,Metadaten!$F$2)</f>
        <v>0</v>
      </c>
      <c r="O7" s="212">
        <f>COUNTIFS(Rechnung!$L$8:'Rechnung'!$AE$8,Metadaten!$F$3,Rechnung!$L$15:'Rechnung'!$AE$15,O$4,Rechnung!$L$93:'Rechnung'!$AE$93,Metadaten!$F$2)</f>
        <v>0</v>
      </c>
      <c r="P7" s="212">
        <f>COUNTIFS(Rechnung!$L$8:'Rechnung'!$AE$8,Metadaten!$F$3,Rechnung!$L$15:'Rechnung'!$AE$15,P$4,Rechnung!$L$93:'Rechnung'!$AE$93,Metadaten!$F$2)</f>
        <v>0</v>
      </c>
      <c r="Q7" s="240">
        <f>COUNTIFS(Rechnung!$L$8:'Rechnung'!$AE$8,Metadaten!$F$3,Rechnung!$L$15:'Rechnung'!$AE$15,Q$4,Rechnung!$L$93:'Rechnung'!$AE$93,Metadaten!$F$2)</f>
        <v>0</v>
      </c>
    </row>
    <row r="8" spans="2:17" x14ac:dyDescent="0.2">
      <c r="B8" s="263" t="str">
        <f>Übersetzungen!B105</f>
        <v>Nombre de cycles de formation donnés</v>
      </c>
      <c r="C8" s="239">
        <f>SUM(D8:I8)</f>
        <v>0</v>
      </c>
      <c r="D8" s="212">
        <f>COUNTIFS(Budget!$L$9:'Budget'!$AE$9,Metadaten!$F$2,Budget!$L$15:'Budget'!$AE$15,D$4)</f>
        <v>0</v>
      </c>
      <c r="E8" s="212">
        <f>COUNTIFS(Budget!$L$9:'Budget'!$AE$9,Metadaten!$F$2,Budget!$L$15:'Budget'!$AE$15,E$4)</f>
        <v>0</v>
      </c>
      <c r="F8" s="212">
        <f>COUNTIFS(Budget!$L$9:'Budget'!$AE$9,Metadaten!$F$2,Budget!$L$15:'Budget'!$AE$15,F$4)</f>
        <v>0</v>
      </c>
      <c r="G8" s="212">
        <f>COUNTIFS(Budget!$L$9:'Budget'!$AE$9,Metadaten!$F$2,Budget!$L$15:'Budget'!$AE$15,G$4)</f>
        <v>0</v>
      </c>
      <c r="H8" s="212">
        <f>COUNTIFS(Budget!$L$9:'Budget'!$AE$9,Metadaten!$F$2,Budget!$L$15:'Budget'!$AE$15,H$4)</f>
        <v>0</v>
      </c>
      <c r="I8" s="240">
        <f>COUNTIFS(Budget!$L$9:'Budget'!$AE$9,Metadaten!$F$2,Budget!$L$15:'Budget'!$AE$15,I$4)</f>
        <v>0</v>
      </c>
      <c r="J8" s="213"/>
      <c r="K8" s="239">
        <f>SUM(L8:Q8)</f>
        <v>0</v>
      </c>
      <c r="L8" s="212">
        <f>COUNTIFS(Rechnung!$L$9:'Rechnung'!$AE$9,Metadaten!$F$2,Rechnung!$L$15:'Rechnung'!$AE$15,D$4,Rechnung!$L$93:'Rechnung'!$AE$93,Metadaten!$F$2)</f>
        <v>0</v>
      </c>
      <c r="M8" s="212">
        <f>COUNTIFS(Rechnung!$L$9:'Rechnung'!$AE$9,Metadaten!$F$2,Rechnung!$L$15:'Rechnung'!$AE$15,E$4,Rechnung!$L$93:'Rechnung'!$AE$93,Metadaten!$F$2)</f>
        <v>0</v>
      </c>
      <c r="N8" s="212">
        <f>COUNTIFS(Rechnung!$L$9:'Rechnung'!$AE$9,Metadaten!$F$2,Rechnung!$L$15:'Rechnung'!$AE$15,F$4,Rechnung!$L$93:'Rechnung'!$AE$93,Metadaten!$F$2)</f>
        <v>0</v>
      </c>
      <c r="O8" s="212">
        <f>COUNTIFS(Rechnung!$L$9:'Rechnung'!$AE$9,Metadaten!$F$2,Rechnung!$L$15:'Rechnung'!$AE$15,G$4,Rechnung!$L$93:'Rechnung'!$AE$93,Metadaten!$F$2)</f>
        <v>0</v>
      </c>
      <c r="P8" s="212">
        <f>COUNTIFS(Rechnung!$L$9:'Rechnung'!$AE$9,Metadaten!$F$2,Rechnung!$L$15:'Rechnung'!$AE$15,H$4,Rechnung!$L$93:'Rechnung'!$AE$93,Metadaten!$F$2)</f>
        <v>0</v>
      </c>
      <c r="Q8" s="240">
        <f>COUNTIFS(Rechnung!$L$9:'Rechnung'!$AE$9,Metadaten!$F$2,Rechnung!$L$15:'Rechnung'!$AE$15,I$4,Rechnung!$L$93:'Rechnung'!$AE$93,Metadaten!$F$2)</f>
        <v>0</v>
      </c>
    </row>
    <row r="9" spans="2:17" x14ac:dyDescent="0.2">
      <c r="B9" s="262" t="str">
        <f>Übersetzungen!B106</f>
        <v>Travaux de master</v>
      </c>
      <c r="C9" s="239">
        <f t="shared" ref="C9:C10" si="0">SUM(D9:I9)</f>
        <v>0</v>
      </c>
      <c r="D9" s="212">
        <f>SUMIFS(Budget!$L$11:'Budget'!$AE$11,Budget!$L$15:'Budget'!$AE$15,D$4)</f>
        <v>0</v>
      </c>
      <c r="E9" s="212">
        <f>SUMIFS(Budget!$L$11:'Budget'!$AE$11,Budget!$L$15:'Budget'!$AE$15,E$4)</f>
        <v>0</v>
      </c>
      <c r="F9" s="212">
        <f>SUMIFS(Budget!$L$11:'Budget'!$AE$11,Budget!$L$15:'Budget'!$AE$15,F$4)</f>
        <v>0</v>
      </c>
      <c r="G9" s="212">
        <f>SUMIFS(Budget!$L$11:'Budget'!$AE$11,Budget!$L$15:'Budget'!$AE$15,G$4)</f>
        <v>0</v>
      </c>
      <c r="H9" s="212">
        <f>SUMIFS(Budget!$L$11:'Budget'!$AE$11,Budget!$L$15:'Budget'!$AE$15,H$4)</f>
        <v>0</v>
      </c>
      <c r="I9" s="240">
        <f>SUMIFS(Budget!$L$11:'Budget'!$AE$11,Budget!$L$15:'Budget'!$AE$15,I$4)</f>
        <v>0</v>
      </c>
      <c r="J9" s="213"/>
      <c r="K9" s="239">
        <f t="shared" ref="K9:K10" si="1">SUM(L9:Q9)</f>
        <v>0</v>
      </c>
      <c r="L9" s="212">
        <f>SUMIFS(Rechnung!$L$11:'Rechnung'!$AE$11,Rechnung!$L$15:'Rechnung'!$AE$15,L$4,Rechnung!$L$93:'Rechnung'!$AE$93,Metadaten!$F$2)</f>
        <v>0</v>
      </c>
      <c r="M9" s="212">
        <f>SUMIFS(Rechnung!$L$11:'Rechnung'!$AE$11,Rechnung!$L$15:'Rechnung'!$AE$15,M$4,Rechnung!$L$93:'Rechnung'!$AE$93,Metadaten!$F$2)</f>
        <v>0</v>
      </c>
      <c r="N9" s="212">
        <f>SUMIFS(Rechnung!$L$11:'Rechnung'!$AE$11,Rechnung!$L$15:'Rechnung'!$AE$15,N$4,Rechnung!$L$93:'Rechnung'!$AE$93,Metadaten!$F$2)</f>
        <v>0</v>
      </c>
      <c r="O9" s="212">
        <f>SUMIFS(Rechnung!$L$11:'Rechnung'!$AE$11,Rechnung!$L$15:'Rechnung'!$AE$15,O$4,Rechnung!$L$93:'Rechnung'!$AE$93,Metadaten!$F$2)</f>
        <v>0</v>
      </c>
      <c r="P9" s="212">
        <f>SUMIFS(Rechnung!$L$11:'Rechnung'!$AE$11,Rechnung!$L$15:'Rechnung'!$AE$15,P$4,Rechnung!$L$93:'Rechnung'!$AE$93,Metadaten!$F$2)</f>
        <v>0</v>
      </c>
      <c r="Q9" s="240">
        <f>SUMIFS(Rechnung!$L$11:'Rechnung'!$AE$11,Rechnung!$L$15:'Rechnung'!$AE$15,Q$4,Rechnung!$L$93:'Rechnung'!$AE$93,Metadaten!$F$2)</f>
        <v>0</v>
      </c>
    </row>
    <row r="10" spans="2:17" x14ac:dyDescent="0.2">
      <c r="B10" s="262" t="str">
        <f>Übersetzungen!B107</f>
        <v>Nombre de participant(e)s</v>
      </c>
      <c r="C10" s="239">
        <f t="shared" si="0"/>
        <v>0</v>
      </c>
      <c r="D10" s="212">
        <f>SUMIFS(Budget!$L$16:'Budget'!$AE$16,Budget!$L$15:'Budget'!$AE$15,D$4)</f>
        <v>0</v>
      </c>
      <c r="E10" s="212">
        <f>SUMIFS(Budget!$L$16:'Budget'!$AE$16,Budget!$L$15:'Budget'!$AE$15,E$4)</f>
        <v>0</v>
      </c>
      <c r="F10" s="212">
        <f>SUMIFS(Budget!$L$16:'Budget'!$AE$16,Budget!$L$15:'Budget'!$AE$15,F$4)</f>
        <v>0</v>
      </c>
      <c r="G10" s="212">
        <f>SUMIFS(Budget!$L$16:'Budget'!$AE$16,Budget!$L$15:'Budget'!$AE$15,G$4)</f>
        <v>0</v>
      </c>
      <c r="H10" s="212">
        <f>SUMIFS(Budget!$L$16:'Budget'!$AE$16,Budget!$L$15:'Budget'!$AE$15,H$4)</f>
        <v>0</v>
      </c>
      <c r="I10" s="240">
        <f>SUMIFS(Budget!$L$16:'Budget'!$AE$16,Budget!$L$15:'Budget'!$AE$15,I$4)</f>
        <v>0</v>
      </c>
      <c r="J10" s="213"/>
      <c r="K10" s="239">
        <f t="shared" si="1"/>
        <v>0</v>
      </c>
      <c r="L10" s="212">
        <f>SUMIFS(Rechnung!$L$16:'Rechnung'!$AE$16,Rechnung!$L$15:'Rechnung'!$AE$15,L$4,Rechnung!$L$93:'Rechnung'!$AE$93,Metadaten!$F$2)</f>
        <v>0</v>
      </c>
      <c r="M10" s="212">
        <f>SUMIFS(Rechnung!$L$16:'Rechnung'!$AE$16,Rechnung!$L$15:'Rechnung'!$AE$15,M$4,Rechnung!$L$93:'Rechnung'!$AE$93,Metadaten!$F$2)</f>
        <v>0</v>
      </c>
      <c r="N10" s="212">
        <f>SUMIFS(Rechnung!$L$16:'Rechnung'!$AE$16,Rechnung!$L$15:'Rechnung'!$AE$15,N$4,Rechnung!$L$93:'Rechnung'!$AE$93,Metadaten!$F$2)</f>
        <v>0</v>
      </c>
      <c r="O10" s="212">
        <f>SUMIFS(Rechnung!$L$16:'Rechnung'!$AE$16,Rechnung!$L$15:'Rechnung'!$AE$15,O$4,Rechnung!$L$93:'Rechnung'!$AE$93,Metadaten!$F$2)</f>
        <v>0</v>
      </c>
      <c r="P10" s="212">
        <f>SUMIFS(Rechnung!$L$16:'Rechnung'!$AE$16,Rechnung!$L$15:'Rechnung'!$AE$15,P$4,Rechnung!$L$93:'Rechnung'!$AE$93,Metadaten!$F$2)</f>
        <v>0</v>
      </c>
      <c r="Q10" s="240">
        <f>SUMIFS(Rechnung!$L$16:'Rechnung'!$AE$16,Rechnung!$L$15:'Rechnung'!$AE$15,Q$4,Rechnung!$L$93:'Rechnung'!$AE$93,Metadaten!$F$2)</f>
        <v>0</v>
      </c>
    </row>
    <row r="11" spans="2:17" x14ac:dyDescent="0.2">
      <c r="B11" s="263" t="str">
        <f>Übersetzungen!B108</f>
        <v>Nombre moyen de participant(e)s par cycle de formation</v>
      </c>
      <c r="C11" s="239">
        <f>IF(ISERR(C10/C8),0,C10/C8)</f>
        <v>0</v>
      </c>
      <c r="D11" s="212">
        <f>IF(ISERR(D10/D8),0,D10/D8)</f>
        <v>0</v>
      </c>
      <c r="E11" s="212">
        <f t="shared" ref="E11:I11" si="2">IF(ISERR(E10/E8),0,E10/E8)</f>
        <v>0</v>
      </c>
      <c r="F11" s="212">
        <f t="shared" si="2"/>
        <v>0</v>
      </c>
      <c r="G11" s="212">
        <f t="shared" si="2"/>
        <v>0</v>
      </c>
      <c r="H11" s="212">
        <f t="shared" si="2"/>
        <v>0</v>
      </c>
      <c r="I11" s="240">
        <f t="shared" si="2"/>
        <v>0</v>
      </c>
      <c r="J11" s="213"/>
      <c r="K11" s="239">
        <f>IF(ISERR(K10/K8),0,K10/K8)</f>
        <v>0</v>
      </c>
      <c r="L11" s="212">
        <f>IF(ISERR(L10/L8),0,L10/L8)</f>
        <v>0</v>
      </c>
      <c r="M11" s="212">
        <f t="shared" ref="M11:Q11" si="3">IF(ISERR(M10/M8),0,M10/M8)</f>
        <v>0</v>
      </c>
      <c r="N11" s="212">
        <f t="shared" si="3"/>
        <v>0</v>
      </c>
      <c r="O11" s="212">
        <f t="shared" si="3"/>
        <v>0</v>
      </c>
      <c r="P11" s="212">
        <f t="shared" si="3"/>
        <v>0</v>
      </c>
      <c r="Q11" s="240">
        <f t="shared" si="3"/>
        <v>0</v>
      </c>
    </row>
    <row r="12" spans="2:17" x14ac:dyDescent="0.2">
      <c r="B12" s="264" t="str">
        <f>Übersetzungen!B109</f>
        <v>Aperçu des coûts des cycles de formation et des travaux de master</v>
      </c>
      <c r="C12" s="241" t="s">
        <v>6</v>
      </c>
      <c r="D12" s="229">
        <f>Budget!F19</f>
        <v>0</v>
      </c>
      <c r="E12" s="229">
        <f>Budget!G19</f>
        <v>1</v>
      </c>
      <c r="F12" s="229">
        <f>Budget!H19</f>
        <v>2</v>
      </c>
      <c r="G12" s="229">
        <f>Budget!I19</f>
        <v>3</v>
      </c>
      <c r="H12" s="229">
        <f>Budget!J19</f>
        <v>4</v>
      </c>
      <c r="I12" s="242">
        <f>Budget!K19</f>
        <v>5</v>
      </c>
      <c r="J12" s="230"/>
      <c r="K12" s="241" t="s">
        <v>84</v>
      </c>
      <c r="L12" s="229">
        <f>Budget!F19</f>
        <v>0</v>
      </c>
      <c r="M12" s="229">
        <f>Budget!G19</f>
        <v>1</v>
      </c>
      <c r="N12" s="229">
        <f>Budget!H19</f>
        <v>2</v>
      </c>
      <c r="O12" s="229">
        <f>Budget!I19</f>
        <v>3</v>
      </c>
      <c r="P12" s="229">
        <f>Budget!J19</f>
        <v>4</v>
      </c>
      <c r="Q12" s="242">
        <f>Budget!K19</f>
        <v>5</v>
      </c>
    </row>
    <row r="13" spans="2:17" hidden="1" x14ac:dyDescent="0.2">
      <c r="B13" s="265" t="str">
        <f>Budget!L$5</f>
        <v>Lehrgang / Cycle de formation 1</v>
      </c>
      <c r="C13" s="239">
        <f>SUM(D13:I13)</f>
        <v>0</v>
      </c>
      <c r="D13" s="212">
        <f>SUMIFS(Budget!$L$42:$AE$42,Budget!$L$15:$AE$15,D$4,Budget!$L$5:$AE$5,Übersicht!$B13)</f>
        <v>0</v>
      </c>
      <c r="E13" s="212">
        <f>SUMIFS(Budget!$L$42:$AE$42,Budget!$L$15:$AE$15,E$4,Budget!$L$5:$AE$5,Übersicht!$B13)</f>
        <v>0</v>
      </c>
      <c r="F13" s="212"/>
      <c r="G13" s="212"/>
      <c r="H13" s="212"/>
      <c r="I13" s="240">
        <f>SUMIFS(Budget!$L$42:$AE$42,Budget!$L$15:$AE$15,I$4,Budget!$L$5:$AE$5,Übersicht!$B13)</f>
        <v>0</v>
      </c>
      <c r="J13" s="213"/>
      <c r="K13" s="239">
        <f>SUM(L13:Q13)</f>
        <v>0</v>
      </c>
      <c r="L13" s="212">
        <f>SUMIFS(Rechnung!$L$42:$AE$42,Rechnung!$L$15:$AE$15,L$4,Rechnung!$L$5:$AE$5,Übersicht!$B13,Rechnung!$L$93:'Rechnung'!$AE$93,Metadaten!$F$2)</f>
        <v>0</v>
      </c>
      <c r="M13" s="212">
        <f>SUMIFS(Rechnung!$L$42:$AE$42,Rechnung!$L$15:$AE$15,M$4,Rechnung!$L$5:$AE$5,Übersicht!$B13,Rechnung!$L$93:'Rechnung'!$AE$93,Metadaten!$F$2)</f>
        <v>0</v>
      </c>
      <c r="N13" s="212">
        <f>SUMIFS(Rechnung!$L$42:$AE$42,Rechnung!$L$15:$AE$15,N$4,Rechnung!$L$5:$AE$5,Übersicht!$B13,Rechnung!$L$93:'Rechnung'!$AE$93,Metadaten!$F$2)</f>
        <v>0</v>
      </c>
      <c r="O13" s="212">
        <f>SUMIFS(Rechnung!$L$42:$AE$42,Rechnung!$L$15:$AE$15,O$4,Rechnung!$L$5:$AE$5,Übersicht!$B13,Rechnung!$L$93:'Rechnung'!$AE$93,Metadaten!$F$2)</f>
        <v>0</v>
      </c>
      <c r="P13" s="212">
        <f>SUMIFS(Rechnung!$L$42:$AE$42,Rechnung!$L$15:$AE$15,P$4,Rechnung!$L$5:$AE$5,Übersicht!$B13,Rechnung!$L$93:'Rechnung'!$AE$93,Metadaten!$F$2)</f>
        <v>0</v>
      </c>
      <c r="Q13" s="240">
        <f>SUMIFS(Rechnung!$L$42:$AE$42,Rechnung!$L$15:$AE$15,Q$4,Rechnung!$L$5:$AE$5,Übersicht!$B13,Rechnung!$L$93:'Rechnung'!$AE$93,Metadaten!$F$2)</f>
        <v>0</v>
      </c>
    </row>
    <row r="14" spans="2:17" hidden="1" x14ac:dyDescent="0.2">
      <c r="B14" s="265" t="str">
        <f ca="1">OFFSET(Budget!L$5,0,1)</f>
        <v>Lehrgang / Cycle de formation 2</v>
      </c>
      <c r="C14" s="239">
        <f t="shared" ref="C14:C32" ca="1" si="4">SUM(D14:I14)</f>
        <v>0</v>
      </c>
      <c r="D14" s="212">
        <f ca="1">SUMIFS(Budget!$L$42:$AE$42,Budget!$L$15:$AE$15,D$4,Budget!$L$5:$AE$5,Übersicht!$B14)</f>
        <v>0</v>
      </c>
      <c r="E14" s="212">
        <f ca="1">SUMIFS(Budget!$L$42:$AE$42,Budget!$L$15:$AE$15,E$4,Budget!$L$5:$AE$5,Übersicht!$B14)</f>
        <v>0</v>
      </c>
      <c r="F14" s="212"/>
      <c r="G14" s="212"/>
      <c r="H14" s="212"/>
      <c r="I14" s="240">
        <f ca="1">SUMIFS(Budget!$L$42:$AE$42,Budget!$L$15:$AE$15,I$4,Budget!$L$5:$AE$5,Übersicht!$B14)</f>
        <v>0</v>
      </c>
      <c r="J14" s="213"/>
      <c r="K14" s="239">
        <f t="shared" ref="K14:K32" ca="1" si="5">SUM(L14:Q14)</f>
        <v>0</v>
      </c>
      <c r="L14" s="212">
        <f ca="1">SUMIFS(Rechnung!$L$42:$AE$42,Rechnung!$L$15:$AE$15,L$4,Rechnung!$L$5:$AE$5,Übersicht!$B14,Rechnung!$L$93:'Rechnung'!$AE$93,Metadaten!$F$2)</f>
        <v>0</v>
      </c>
      <c r="M14" s="212">
        <f ca="1">SUMIFS(Rechnung!$L$42:$AE$42,Rechnung!$L$15:$AE$15,M$4,Rechnung!$L$5:$AE$5,Übersicht!$B14,Rechnung!$L$93:'Rechnung'!$AE$93,Metadaten!$F$2)</f>
        <v>0</v>
      </c>
      <c r="N14" s="212">
        <f ca="1">SUMIFS(Rechnung!$L$42:$AE$42,Rechnung!$L$15:$AE$15,N$4,Rechnung!$L$5:$AE$5,Übersicht!$B14,Rechnung!$L$93:'Rechnung'!$AE$93,Metadaten!$F$2)</f>
        <v>0</v>
      </c>
      <c r="O14" s="212">
        <f ca="1">SUMIFS(Rechnung!$L$42:$AE$42,Rechnung!$L$15:$AE$15,O$4,Rechnung!$L$5:$AE$5,Übersicht!$B14,Rechnung!$L$93:'Rechnung'!$AE$93,Metadaten!$F$2)</f>
        <v>0</v>
      </c>
      <c r="P14" s="212">
        <f ca="1">SUMIFS(Rechnung!$L$42:$AE$42,Rechnung!$L$15:$AE$15,P$4,Rechnung!$L$5:$AE$5,Übersicht!$B14,Rechnung!$L$93:'Rechnung'!$AE$93,Metadaten!$F$2)</f>
        <v>0</v>
      </c>
      <c r="Q14" s="240">
        <f ca="1">SUMIFS(Rechnung!$L$42:$AE$42,Rechnung!$L$15:$AE$15,Q$4,Rechnung!$L$5:$AE$5,Übersicht!$B14,Rechnung!$L$93:'Rechnung'!$AE$93,Metadaten!$F$2)</f>
        <v>0</v>
      </c>
    </row>
    <row r="15" spans="2:17" hidden="1" x14ac:dyDescent="0.2">
      <c r="B15" s="265" t="str">
        <f ca="1">OFFSET(Budget!L$5,0,2)</f>
        <v>Lehrgang / Cycle de formation 3</v>
      </c>
      <c r="C15" s="239">
        <f t="shared" ca="1" si="4"/>
        <v>0</v>
      </c>
      <c r="D15" s="212">
        <f ca="1">SUMIFS(Budget!$L$42:$AE$42,Budget!$L$15:$AE$15,D$4,Budget!$L$5:$AE$5,Übersicht!$B15)</f>
        <v>0</v>
      </c>
      <c r="E15" s="212">
        <f ca="1">SUMIFS(Budget!$L$42:$AE$42,Budget!$L$15:$AE$15,E$4,Budget!$L$5:$AE$5,Übersicht!$B15)</f>
        <v>0</v>
      </c>
      <c r="F15" s="212"/>
      <c r="G15" s="212"/>
      <c r="H15" s="212"/>
      <c r="I15" s="240">
        <f ca="1">SUMIFS(Budget!$L$42:$AE$42,Budget!$L$15:$AE$15,I$4,Budget!$L$5:$AE$5,Übersicht!$B15)</f>
        <v>0</v>
      </c>
      <c r="J15" s="213"/>
      <c r="K15" s="239">
        <f t="shared" ca="1" si="5"/>
        <v>0</v>
      </c>
      <c r="L15" s="212">
        <f ca="1">SUMIFS(Rechnung!$L$42:$AE$42,Rechnung!$L$15:$AE$15,L$4,Rechnung!$L$5:$AE$5,Übersicht!$B15,Rechnung!$L$93:'Rechnung'!$AE$93,Metadaten!$F$2)</f>
        <v>0</v>
      </c>
      <c r="M15" s="212">
        <f ca="1">SUMIFS(Rechnung!$L$42:$AE$42,Rechnung!$L$15:$AE$15,M$4,Rechnung!$L$5:$AE$5,Übersicht!$B15,Rechnung!$L$93:'Rechnung'!$AE$93,Metadaten!$F$2)</f>
        <v>0</v>
      </c>
      <c r="N15" s="212">
        <f ca="1">SUMIFS(Rechnung!$L$42:$AE$42,Rechnung!$L$15:$AE$15,N$4,Rechnung!$L$5:$AE$5,Übersicht!$B15,Rechnung!$L$93:'Rechnung'!$AE$93,Metadaten!$F$2)</f>
        <v>0</v>
      </c>
      <c r="O15" s="212">
        <f ca="1">SUMIFS(Rechnung!$L$42:$AE$42,Rechnung!$L$15:$AE$15,O$4,Rechnung!$L$5:$AE$5,Übersicht!$B15,Rechnung!$L$93:'Rechnung'!$AE$93,Metadaten!$F$2)</f>
        <v>0</v>
      </c>
      <c r="P15" s="212">
        <f ca="1">SUMIFS(Rechnung!$L$42:$AE$42,Rechnung!$L$15:$AE$15,P$4,Rechnung!$L$5:$AE$5,Übersicht!$B15,Rechnung!$L$93:'Rechnung'!$AE$93,Metadaten!$F$2)</f>
        <v>0</v>
      </c>
      <c r="Q15" s="240">
        <f ca="1">SUMIFS(Rechnung!$L$42:$AE$42,Rechnung!$L$15:$AE$15,Q$4,Rechnung!$L$5:$AE$5,Übersicht!$B15,Rechnung!$L$93:'Rechnung'!$AE$93,Metadaten!$F$2)</f>
        <v>0</v>
      </c>
    </row>
    <row r="16" spans="2:17" hidden="1" x14ac:dyDescent="0.2">
      <c r="B16" s="265" t="str">
        <f ca="1">OFFSET(Budget!L$5,0,3)</f>
        <v>Lehrgang / Cycle de formation 4</v>
      </c>
      <c r="C16" s="239">
        <f t="shared" ca="1" si="4"/>
        <v>0</v>
      </c>
      <c r="D16" s="212">
        <f ca="1">SUMIFS(Budget!$L$42:$AE$42,Budget!$L$15:$AE$15,D$4,Budget!$L$5:$AE$5,Übersicht!$B16)</f>
        <v>0</v>
      </c>
      <c r="E16" s="212">
        <f ca="1">SUMIFS(Budget!$L$42:$AE$42,Budget!$L$15:$AE$15,E$4,Budget!$L$5:$AE$5,Übersicht!$B16)</f>
        <v>0</v>
      </c>
      <c r="F16" s="212"/>
      <c r="G16" s="212"/>
      <c r="H16" s="212"/>
      <c r="I16" s="240">
        <f ca="1">SUMIFS(Budget!$L$42:$AE$42,Budget!$L$15:$AE$15,I$4,Budget!$L$5:$AE$5,Übersicht!$B16)</f>
        <v>0</v>
      </c>
      <c r="J16" s="213"/>
      <c r="K16" s="239">
        <f t="shared" ca="1" si="5"/>
        <v>0</v>
      </c>
      <c r="L16" s="212">
        <f ca="1">SUMIFS(Rechnung!$L$42:$AE$42,Rechnung!$L$15:$AE$15,L$4,Rechnung!$L$5:$AE$5,Übersicht!$B16,Rechnung!$L$93:'Rechnung'!$AE$93,Metadaten!$F$2)</f>
        <v>0</v>
      </c>
      <c r="M16" s="212">
        <f ca="1">SUMIFS(Rechnung!$L$42:$AE$42,Rechnung!$L$15:$AE$15,M$4,Rechnung!$L$5:$AE$5,Übersicht!$B16,Rechnung!$L$93:'Rechnung'!$AE$93,Metadaten!$F$2)</f>
        <v>0</v>
      </c>
      <c r="N16" s="212">
        <f ca="1">SUMIFS(Rechnung!$L$42:$AE$42,Rechnung!$L$15:$AE$15,N$4,Rechnung!$L$5:$AE$5,Übersicht!$B16,Rechnung!$L$93:'Rechnung'!$AE$93,Metadaten!$F$2)</f>
        <v>0</v>
      </c>
      <c r="O16" s="212">
        <f ca="1">SUMIFS(Rechnung!$L$42:$AE$42,Rechnung!$L$15:$AE$15,O$4,Rechnung!$L$5:$AE$5,Übersicht!$B16,Rechnung!$L$93:'Rechnung'!$AE$93,Metadaten!$F$2)</f>
        <v>0</v>
      </c>
      <c r="P16" s="212">
        <f ca="1">SUMIFS(Rechnung!$L$42:$AE$42,Rechnung!$L$15:$AE$15,P$4,Rechnung!$L$5:$AE$5,Übersicht!$B16,Rechnung!$L$93:'Rechnung'!$AE$93,Metadaten!$F$2)</f>
        <v>0</v>
      </c>
      <c r="Q16" s="240">
        <f ca="1">SUMIFS(Rechnung!$L$42:$AE$42,Rechnung!$L$15:$AE$15,Q$4,Rechnung!$L$5:$AE$5,Übersicht!$B16,Rechnung!$L$93:'Rechnung'!$AE$93,Metadaten!$F$2)</f>
        <v>0</v>
      </c>
    </row>
    <row r="17" spans="2:17" hidden="1" x14ac:dyDescent="0.2">
      <c r="B17" s="265" t="str">
        <f ca="1">OFFSET(Budget!L$5,0,4)</f>
        <v>Lehrgang / Cycle de formation 5</v>
      </c>
      <c r="C17" s="239">
        <f t="shared" ca="1" si="4"/>
        <v>0</v>
      </c>
      <c r="D17" s="212">
        <f ca="1">SUMIFS(Budget!$L$42:$AE$42,Budget!$L$15:$AE$15,D$4,Budget!$L$5:$AE$5,Übersicht!$B17)</f>
        <v>0</v>
      </c>
      <c r="E17" s="212">
        <f ca="1">SUMIFS(Budget!$L$42:$AE$42,Budget!$L$15:$AE$15,E$4,Budget!$L$5:$AE$5,Übersicht!$B17)</f>
        <v>0</v>
      </c>
      <c r="F17" s="212"/>
      <c r="G17" s="212"/>
      <c r="H17" s="212"/>
      <c r="I17" s="240">
        <f ca="1">SUMIFS(Budget!$L$42:$AE$42,Budget!$L$15:$AE$15,I$4,Budget!$L$5:$AE$5,Übersicht!$B17)</f>
        <v>0</v>
      </c>
      <c r="J17" s="213"/>
      <c r="K17" s="239">
        <f t="shared" ca="1" si="5"/>
        <v>0</v>
      </c>
      <c r="L17" s="212">
        <f ca="1">SUMIFS(Rechnung!$L$42:$AE$42,Rechnung!$L$15:$AE$15,L$4,Rechnung!$L$5:$AE$5,Übersicht!$B17,Rechnung!$L$93:'Rechnung'!$AE$93,Metadaten!$F$2)</f>
        <v>0</v>
      </c>
      <c r="M17" s="212">
        <f ca="1">SUMIFS(Rechnung!$L$42:$AE$42,Rechnung!$L$15:$AE$15,M$4,Rechnung!$L$5:$AE$5,Übersicht!$B17,Rechnung!$L$93:'Rechnung'!$AE$93,Metadaten!$F$2)</f>
        <v>0</v>
      </c>
      <c r="N17" s="212">
        <f ca="1">SUMIFS(Rechnung!$L$42:$AE$42,Rechnung!$L$15:$AE$15,N$4,Rechnung!$L$5:$AE$5,Übersicht!$B17,Rechnung!$L$93:'Rechnung'!$AE$93,Metadaten!$F$2)</f>
        <v>0</v>
      </c>
      <c r="O17" s="212">
        <f ca="1">SUMIFS(Rechnung!$L$42:$AE$42,Rechnung!$L$15:$AE$15,O$4,Rechnung!$L$5:$AE$5,Übersicht!$B17,Rechnung!$L$93:'Rechnung'!$AE$93,Metadaten!$F$2)</f>
        <v>0</v>
      </c>
      <c r="P17" s="212">
        <f ca="1">SUMIFS(Rechnung!$L$42:$AE$42,Rechnung!$L$15:$AE$15,P$4,Rechnung!$L$5:$AE$5,Übersicht!$B17,Rechnung!$L$93:'Rechnung'!$AE$93,Metadaten!$F$2)</f>
        <v>0</v>
      </c>
      <c r="Q17" s="240">
        <f ca="1">SUMIFS(Rechnung!$L$42:$AE$42,Rechnung!$L$15:$AE$15,Q$4,Rechnung!$L$5:$AE$5,Übersicht!$B17,Rechnung!$L$93:'Rechnung'!$AE$93,Metadaten!$F$2)</f>
        <v>0</v>
      </c>
    </row>
    <row r="18" spans="2:17" hidden="1" x14ac:dyDescent="0.2">
      <c r="B18" s="265" t="str">
        <f ca="1">OFFSET(Budget!L$5,0,5)</f>
        <v>Lehrgang / Cycle de formation 6</v>
      </c>
      <c r="C18" s="239">
        <f t="shared" ca="1" si="4"/>
        <v>0</v>
      </c>
      <c r="D18" s="212">
        <f ca="1">SUMIFS(Budget!$L$42:$AE$42,Budget!$L$15:$AE$15,D$4,Budget!$L$5:$AE$5,Übersicht!$B18)</f>
        <v>0</v>
      </c>
      <c r="E18" s="212">
        <f ca="1">SUMIFS(Budget!$L$42:$AE$42,Budget!$L$15:$AE$15,E$4,Budget!$L$5:$AE$5,Übersicht!$B18)</f>
        <v>0</v>
      </c>
      <c r="F18" s="212"/>
      <c r="G18" s="212"/>
      <c r="H18" s="212"/>
      <c r="I18" s="240">
        <f ca="1">SUMIFS(Budget!$L$42:$AE$42,Budget!$L$15:$AE$15,I$4,Budget!$L$5:$AE$5,Übersicht!$B18)</f>
        <v>0</v>
      </c>
      <c r="J18" s="213"/>
      <c r="K18" s="239">
        <f t="shared" ca="1" si="5"/>
        <v>0</v>
      </c>
      <c r="L18" s="212">
        <f ca="1">SUMIFS(Rechnung!$L$42:$AE$42,Rechnung!$L$15:$AE$15,L$4,Rechnung!$L$5:$AE$5,Übersicht!$B18,Rechnung!$L$93:'Rechnung'!$AE$93,Metadaten!$F$2)</f>
        <v>0</v>
      </c>
      <c r="M18" s="212">
        <f ca="1">SUMIFS(Rechnung!$L$42:$AE$42,Rechnung!$L$15:$AE$15,M$4,Rechnung!$L$5:$AE$5,Übersicht!$B18,Rechnung!$L$93:'Rechnung'!$AE$93,Metadaten!$F$2)</f>
        <v>0</v>
      </c>
      <c r="N18" s="212">
        <f ca="1">SUMIFS(Rechnung!$L$42:$AE$42,Rechnung!$L$15:$AE$15,N$4,Rechnung!$L$5:$AE$5,Übersicht!$B18,Rechnung!$L$93:'Rechnung'!$AE$93,Metadaten!$F$2)</f>
        <v>0</v>
      </c>
      <c r="O18" s="212">
        <f ca="1">SUMIFS(Rechnung!$L$42:$AE$42,Rechnung!$L$15:$AE$15,O$4,Rechnung!$L$5:$AE$5,Übersicht!$B18,Rechnung!$L$93:'Rechnung'!$AE$93,Metadaten!$F$2)</f>
        <v>0</v>
      </c>
      <c r="P18" s="212">
        <f ca="1">SUMIFS(Rechnung!$L$42:$AE$42,Rechnung!$L$15:$AE$15,P$4,Rechnung!$L$5:$AE$5,Übersicht!$B18,Rechnung!$L$93:'Rechnung'!$AE$93,Metadaten!$F$2)</f>
        <v>0</v>
      </c>
      <c r="Q18" s="240">
        <f ca="1">SUMIFS(Rechnung!$L$42:$AE$42,Rechnung!$L$15:$AE$15,Q$4,Rechnung!$L$5:$AE$5,Übersicht!$B18,Rechnung!$L$93:'Rechnung'!$AE$93,Metadaten!$F$2)</f>
        <v>0</v>
      </c>
    </row>
    <row r="19" spans="2:17" hidden="1" x14ac:dyDescent="0.2">
      <c r="B19" s="265" t="str">
        <f ca="1">OFFSET(Budget!L$5,0,6)</f>
        <v>Lehrgang / Cycle de formation 7</v>
      </c>
      <c r="C19" s="239">
        <f t="shared" ca="1" si="4"/>
        <v>0</v>
      </c>
      <c r="D19" s="212">
        <f ca="1">SUMIFS(Budget!$L$42:$AE$42,Budget!$L$15:$AE$15,D$4,Budget!$L$5:$AE$5,Übersicht!$B19)</f>
        <v>0</v>
      </c>
      <c r="E19" s="212">
        <f ca="1">SUMIFS(Budget!$L$42:$AE$42,Budget!$L$15:$AE$15,E$4,Budget!$L$5:$AE$5,Übersicht!$B19)</f>
        <v>0</v>
      </c>
      <c r="F19" s="212"/>
      <c r="G19" s="212"/>
      <c r="H19" s="212"/>
      <c r="I19" s="240">
        <f ca="1">SUMIFS(Budget!$L$42:$AE$42,Budget!$L$15:$AE$15,I$4,Budget!$L$5:$AE$5,Übersicht!$B19)</f>
        <v>0</v>
      </c>
      <c r="J19" s="213"/>
      <c r="K19" s="239">
        <f t="shared" ca="1" si="5"/>
        <v>0</v>
      </c>
      <c r="L19" s="212">
        <f ca="1">SUMIFS(Rechnung!$L$42:$AE$42,Rechnung!$L$15:$AE$15,L$4,Rechnung!$L$5:$AE$5,Übersicht!$B19,Rechnung!$L$93:'Rechnung'!$AE$93,Metadaten!$F$2)</f>
        <v>0</v>
      </c>
      <c r="M19" s="212">
        <f ca="1">SUMIFS(Rechnung!$L$42:$AE$42,Rechnung!$L$15:$AE$15,M$4,Rechnung!$L$5:$AE$5,Übersicht!$B19,Rechnung!$L$93:'Rechnung'!$AE$93,Metadaten!$F$2)</f>
        <v>0</v>
      </c>
      <c r="N19" s="212">
        <f ca="1">SUMIFS(Rechnung!$L$42:$AE$42,Rechnung!$L$15:$AE$15,N$4,Rechnung!$L$5:$AE$5,Übersicht!$B19,Rechnung!$L$93:'Rechnung'!$AE$93,Metadaten!$F$2)</f>
        <v>0</v>
      </c>
      <c r="O19" s="212">
        <f ca="1">SUMIFS(Rechnung!$L$42:$AE$42,Rechnung!$L$15:$AE$15,O$4,Rechnung!$L$5:$AE$5,Übersicht!$B19,Rechnung!$L$93:'Rechnung'!$AE$93,Metadaten!$F$2)</f>
        <v>0</v>
      </c>
      <c r="P19" s="212">
        <f ca="1">SUMIFS(Rechnung!$L$42:$AE$42,Rechnung!$L$15:$AE$15,P$4,Rechnung!$L$5:$AE$5,Übersicht!$B19,Rechnung!$L$93:'Rechnung'!$AE$93,Metadaten!$F$2)</f>
        <v>0</v>
      </c>
      <c r="Q19" s="240">
        <f ca="1">SUMIFS(Rechnung!$L$42:$AE$42,Rechnung!$L$15:$AE$15,Q$4,Rechnung!$L$5:$AE$5,Übersicht!$B19,Rechnung!$L$93:'Rechnung'!$AE$93,Metadaten!$F$2)</f>
        <v>0</v>
      </c>
    </row>
    <row r="20" spans="2:17" hidden="1" x14ac:dyDescent="0.2">
      <c r="B20" s="265" t="str">
        <f ca="1">OFFSET(Budget!L$5,0,7)</f>
        <v>Lehrgang / Cycle de formation 8</v>
      </c>
      <c r="C20" s="239">
        <f t="shared" ca="1" si="4"/>
        <v>0</v>
      </c>
      <c r="D20" s="212">
        <f ca="1">SUMIFS(Budget!$L$42:$AE$42,Budget!$L$15:$AE$15,D$4,Budget!$L$5:$AE$5,Übersicht!$B20)</f>
        <v>0</v>
      </c>
      <c r="E20" s="212">
        <f ca="1">SUMIFS(Budget!$L$42:$AE$42,Budget!$L$15:$AE$15,E$4,Budget!$L$5:$AE$5,Übersicht!$B20)</f>
        <v>0</v>
      </c>
      <c r="F20" s="212"/>
      <c r="G20" s="212"/>
      <c r="H20" s="212"/>
      <c r="I20" s="240">
        <f ca="1">SUMIFS(Budget!$L$42:$AE$42,Budget!$L$15:$AE$15,I$4,Budget!$L$5:$AE$5,Übersicht!$B20)</f>
        <v>0</v>
      </c>
      <c r="J20" s="213"/>
      <c r="K20" s="239">
        <f t="shared" ca="1" si="5"/>
        <v>0</v>
      </c>
      <c r="L20" s="212">
        <f ca="1">SUMIFS(Rechnung!$L$42:$AE$42,Rechnung!$L$15:$AE$15,L$4,Rechnung!$L$5:$AE$5,Übersicht!$B20,Rechnung!$L$93:'Rechnung'!$AE$93,Metadaten!$F$2)</f>
        <v>0</v>
      </c>
      <c r="M20" s="212">
        <f ca="1">SUMIFS(Rechnung!$L$42:$AE$42,Rechnung!$L$15:$AE$15,M$4,Rechnung!$L$5:$AE$5,Übersicht!$B20,Rechnung!$L$93:'Rechnung'!$AE$93,Metadaten!$F$2)</f>
        <v>0</v>
      </c>
      <c r="N20" s="212">
        <f ca="1">SUMIFS(Rechnung!$L$42:$AE$42,Rechnung!$L$15:$AE$15,N$4,Rechnung!$L$5:$AE$5,Übersicht!$B20,Rechnung!$L$93:'Rechnung'!$AE$93,Metadaten!$F$2)</f>
        <v>0</v>
      </c>
      <c r="O20" s="212">
        <f ca="1">SUMIFS(Rechnung!$L$42:$AE$42,Rechnung!$L$15:$AE$15,O$4,Rechnung!$L$5:$AE$5,Übersicht!$B20,Rechnung!$L$93:'Rechnung'!$AE$93,Metadaten!$F$2)</f>
        <v>0</v>
      </c>
      <c r="P20" s="212">
        <f ca="1">SUMIFS(Rechnung!$L$42:$AE$42,Rechnung!$L$15:$AE$15,P$4,Rechnung!$L$5:$AE$5,Übersicht!$B20,Rechnung!$L$93:'Rechnung'!$AE$93,Metadaten!$F$2)</f>
        <v>0</v>
      </c>
      <c r="Q20" s="240">
        <f ca="1">SUMIFS(Rechnung!$L$42:$AE$42,Rechnung!$L$15:$AE$15,Q$4,Rechnung!$L$5:$AE$5,Übersicht!$B20,Rechnung!$L$93:'Rechnung'!$AE$93,Metadaten!$F$2)</f>
        <v>0</v>
      </c>
    </row>
    <row r="21" spans="2:17" hidden="1" x14ac:dyDescent="0.2">
      <c r="B21" s="265" t="str">
        <f ca="1">OFFSET(Budget!L$5,0,8)</f>
        <v>Lehrgang / Cycle de formation 9</v>
      </c>
      <c r="C21" s="239">
        <f t="shared" ca="1" si="4"/>
        <v>0</v>
      </c>
      <c r="D21" s="212">
        <f ca="1">SUMIFS(Budget!$L$42:$AE$42,Budget!$L$15:$AE$15,D$4,Budget!$L$5:$AE$5,Übersicht!$B21)</f>
        <v>0</v>
      </c>
      <c r="E21" s="212">
        <f ca="1">SUMIFS(Budget!$L$42:$AE$42,Budget!$L$15:$AE$15,E$4,Budget!$L$5:$AE$5,Übersicht!$B21)</f>
        <v>0</v>
      </c>
      <c r="F21" s="212"/>
      <c r="G21" s="212"/>
      <c r="H21" s="212"/>
      <c r="I21" s="240">
        <f ca="1">SUMIFS(Budget!$L$42:$AE$42,Budget!$L$15:$AE$15,I$4,Budget!$L$5:$AE$5,Übersicht!$B21)</f>
        <v>0</v>
      </c>
      <c r="J21" s="213"/>
      <c r="K21" s="239">
        <f t="shared" ca="1" si="5"/>
        <v>0</v>
      </c>
      <c r="L21" s="212">
        <f ca="1">SUMIFS(Rechnung!$L$42:$AE$42,Rechnung!$L$15:$AE$15,L$4,Rechnung!$L$5:$AE$5,Übersicht!$B21,Rechnung!$L$93:'Rechnung'!$AE$93,Metadaten!$F$2)</f>
        <v>0</v>
      </c>
      <c r="M21" s="212">
        <f ca="1">SUMIFS(Rechnung!$L$42:$AE$42,Rechnung!$L$15:$AE$15,M$4,Rechnung!$L$5:$AE$5,Übersicht!$B21,Rechnung!$L$93:'Rechnung'!$AE$93,Metadaten!$F$2)</f>
        <v>0</v>
      </c>
      <c r="N21" s="212">
        <f ca="1">SUMIFS(Rechnung!$L$42:$AE$42,Rechnung!$L$15:$AE$15,N$4,Rechnung!$L$5:$AE$5,Übersicht!$B21,Rechnung!$L$93:'Rechnung'!$AE$93,Metadaten!$F$2)</f>
        <v>0</v>
      </c>
      <c r="O21" s="212">
        <f ca="1">SUMIFS(Rechnung!$L$42:$AE$42,Rechnung!$L$15:$AE$15,O$4,Rechnung!$L$5:$AE$5,Übersicht!$B21,Rechnung!$L$93:'Rechnung'!$AE$93,Metadaten!$F$2)</f>
        <v>0</v>
      </c>
      <c r="P21" s="212">
        <f ca="1">SUMIFS(Rechnung!$L$42:$AE$42,Rechnung!$L$15:$AE$15,P$4,Rechnung!$L$5:$AE$5,Übersicht!$B21,Rechnung!$L$93:'Rechnung'!$AE$93,Metadaten!$F$2)</f>
        <v>0</v>
      </c>
      <c r="Q21" s="240">
        <f ca="1">SUMIFS(Rechnung!$L$42:$AE$42,Rechnung!$L$15:$AE$15,Q$4,Rechnung!$L$5:$AE$5,Übersicht!$B21,Rechnung!$L$93:'Rechnung'!$AE$93,Metadaten!$F$2)</f>
        <v>0</v>
      </c>
    </row>
    <row r="22" spans="2:17" hidden="1" x14ac:dyDescent="0.2">
      <c r="B22" s="265" t="str">
        <f ca="1">OFFSET(Budget!L$5,0,9)</f>
        <v>Lehrgang / Cycle de formation 10</v>
      </c>
      <c r="C22" s="239">
        <f t="shared" ca="1" si="4"/>
        <v>0</v>
      </c>
      <c r="D22" s="212">
        <f ca="1">SUMIFS(Budget!$L$42:$AE$42,Budget!$L$15:$AE$15,D$4,Budget!$L$5:$AE$5,Übersicht!$B22)</f>
        <v>0</v>
      </c>
      <c r="E22" s="212">
        <f ca="1">SUMIFS(Budget!$L$42:$AE$42,Budget!$L$15:$AE$15,E$4,Budget!$L$5:$AE$5,Übersicht!$B22)</f>
        <v>0</v>
      </c>
      <c r="F22" s="212"/>
      <c r="G22" s="212"/>
      <c r="H22" s="212"/>
      <c r="I22" s="240">
        <f ca="1">SUMIFS(Budget!$L$42:$AE$42,Budget!$L$15:$AE$15,I$4,Budget!$L$5:$AE$5,Übersicht!$B22)</f>
        <v>0</v>
      </c>
      <c r="J22" s="213"/>
      <c r="K22" s="239">
        <f t="shared" ca="1" si="5"/>
        <v>0</v>
      </c>
      <c r="L22" s="212">
        <f ca="1">SUMIFS(Rechnung!$L$42:$AE$42,Rechnung!$L$15:$AE$15,L$4,Rechnung!$L$5:$AE$5,Übersicht!$B22,Rechnung!$L$93:'Rechnung'!$AE$93,Metadaten!$F$2)</f>
        <v>0</v>
      </c>
      <c r="M22" s="212">
        <f ca="1">SUMIFS(Rechnung!$L$42:$AE$42,Rechnung!$L$15:$AE$15,M$4,Rechnung!$L$5:$AE$5,Übersicht!$B22,Rechnung!$L$93:'Rechnung'!$AE$93,Metadaten!$F$2)</f>
        <v>0</v>
      </c>
      <c r="N22" s="212">
        <f ca="1">SUMIFS(Rechnung!$L$42:$AE$42,Rechnung!$L$15:$AE$15,N$4,Rechnung!$L$5:$AE$5,Übersicht!$B22,Rechnung!$L$93:'Rechnung'!$AE$93,Metadaten!$F$2)</f>
        <v>0</v>
      </c>
      <c r="O22" s="212">
        <f ca="1">SUMIFS(Rechnung!$L$42:$AE$42,Rechnung!$L$15:$AE$15,O$4,Rechnung!$L$5:$AE$5,Übersicht!$B22,Rechnung!$L$93:'Rechnung'!$AE$93,Metadaten!$F$2)</f>
        <v>0</v>
      </c>
      <c r="P22" s="212">
        <f ca="1">SUMIFS(Rechnung!$L$42:$AE$42,Rechnung!$L$15:$AE$15,P$4,Rechnung!$L$5:$AE$5,Übersicht!$B22,Rechnung!$L$93:'Rechnung'!$AE$93,Metadaten!$F$2)</f>
        <v>0</v>
      </c>
      <c r="Q22" s="240">
        <f ca="1">SUMIFS(Rechnung!$L$42:$AE$42,Rechnung!$L$15:$AE$15,Q$4,Rechnung!$L$5:$AE$5,Übersicht!$B22,Rechnung!$L$93:'Rechnung'!$AE$93,Metadaten!$F$2)</f>
        <v>0</v>
      </c>
    </row>
    <row r="23" spans="2:17" hidden="1" x14ac:dyDescent="0.2">
      <c r="B23" s="265" t="str">
        <f ca="1">OFFSET(Budget!L$5,0,10)</f>
        <v>Lehrgang / Cycle de formation 11</v>
      </c>
      <c r="C23" s="239">
        <f t="shared" ca="1" si="4"/>
        <v>0</v>
      </c>
      <c r="D23" s="212">
        <f ca="1">SUMIFS(Budget!$L$42:$AE$42,Budget!$L$15:$AE$15,D$4,Budget!$L$5:$AE$5,Übersicht!$B23)</f>
        <v>0</v>
      </c>
      <c r="E23" s="212">
        <f ca="1">SUMIFS(Budget!$L$42:$AE$42,Budget!$L$15:$AE$15,E$4,Budget!$L$5:$AE$5,Übersicht!$B23)</f>
        <v>0</v>
      </c>
      <c r="F23" s="212"/>
      <c r="G23" s="212"/>
      <c r="H23" s="212"/>
      <c r="I23" s="240">
        <f ca="1">SUMIFS(Budget!$L$42:$AE$42,Budget!$L$15:$AE$15,I$4,Budget!$L$5:$AE$5,Übersicht!$B23)</f>
        <v>0</v>
      </c>
      <c r="J23" s="213"/>
      <c r="K23" s="239">
        <f t="shared" ca="1" si="5"/>
        <v>0</v>
      </c>
      <c r="L23" s="212">
        <f ca="1">SUMIFS(Rechnung!$L$42:$AE$42,Rechnung!$L$15:$AE$15,L$4,Rechnung!$L$5:$AE$5,Übersicht!$B23,Rechnung!$L$93:'Rechnung'!$AE$93,Metadaten!$F$2)</f>
        <v>0</v>
      </c>
      <c r="M23" s="212">
        <f ca="1">SUMIFS(Rechnung!$L$42:$AE$42,Rechnung!$L$15:$AE$15,M$4,Rechnung!$L$5:$AE$5,Übersicht!$B23,Rechnung!$L$93:'Rechnung'!$AE$93,Metadaten!$F$2)</f>
        <v>0</v>
      </c>
      <c r="N23" s="212">
        <f ca="1">SUMIFS(Rechnung!$L$42:$AE$42,Rechnung!$L$15:$AE$15,N$4,Rechnung!$L$5:$AE$5,Übersicht!$B23,Rechnung!$L$93:'Rechnung'!$AE$93,Metadaten!$F$2)</f>
        <v>0</v>
      </c>
      <c r="O23" s="212">
        <f ca="1">SUMIFS(Rechnung!$L$42:$AE$42,Rechnung!$L$15:$AE$15,O$4,Rechnung!$L$5:$AE$5,Übersicht!$B23,Rechnung!$L$93:'Rechnung'!$AE$93,Metadaten!$F$2)</f>
        <v>0</v>
      </c>
      <c r="P23" s="212">
        <f ca="1">SUMIFS(Rechnung!$L$42:$AE$42,Rechnung!$L$15:$AE$15,P$4,Rechnung!$L$5:$AE$5,Übersicht!$B23,Rechnung!$L$93:'Rechnung'!$AE$93,Metadaten!$F$2)</f>
        <v>0</v>
      </c>
      <c r="Q23" s="240">
        <f ca="1">SUMIFS(Rechnung!$L$42:$AE$42,Rechnung!$L$15:$AE$15,Q$4,Rechnung!$L$5:$AE$5,Übersicht!$B23,Rechnung!$L$93:'Rechnung'!$AE$93,Metadaten!$F$2)</f>
        <v>0</v>
      </c>
    </row>
    <row r="24" spans="2:17" hidden="1" x14ac:dyDescent="0.2">
      <c r="B24" s="265" t="str">
        <f ca="1">OFFSET(Budget!L$5,0,11)</f>
        <v>Lehrgang / Cycle de formation 12</v>
      </c>
      <c r="C24" s="239">
        <f t="shared" ca="1" si="4"/>
        <v>0</v>
      </c>
      <c r="D24" s="212">
        <f ca="1">SUMIFS(Budget!$L$42:$AE$42,Budget!$L$15:$AE$15,D$4,Budget!$L$5:$AE$5,Übersicht!$B24)</f>
        <v>0</v>
      </c>
      <c r="E24" s="212">
        <f ca="1">SUMIFS(Budget!$L$42:$AE$42,Budget!$L$15:$AE$15,E$4,Budget!$L$5:$AE$5,Übersicht!$B24)</f>
        <v>0</v>
      </c>
      <c r="F24" s="212"/>
      <c r="G24" s="212"/>
      <c r="H24" s="212"/>
      <c r="I24" s="240">
        <f ca="1">SUMIFS(Budget!$L$42:$AE$42,Budget!$L$15:$AE$15,I$4,Budget!$L$5:$AE$5,Übersicht!$B24)</f>
        <v>0</v>
      </c>
      <c r="J24" s="213"/>
      <c r="K24" s="239">
        <f t="shared" ca="1" si="5"/>
        <v>0</v>
      </c>
      <c r="L24" s="212">
        <f ca="1">SUMIFS(Rechnung!$L$42:$AE$42,Rechnung!$L$15:$AE$15,L$4,Rechnung!$L$5:$AE$5,Übersicht!$B24,Rechnung!$L$93:'Rechnung'!$AE$93,Metadaten!$F$2)</f>
        <v>0</v>
      </c>
      <c r="M24" s="212">
        <f ca="1">SUMIFS(Rechnung!$L$42:$AE$42,Rechnung!$L$15:$AE$15,M$4,Rechnung!$L$5:$AE$5,Übersicht!$B24,Rechnung!$L$93:'Rechnung'!$AE$93,Metadaten!$F$2)</f>
        <v>0</v>
      </c>
      <c r="N24" s="212">
        <f ca="1">SUMIFS(Rechnung!$L$42:$AE$42,Rechnung!$L$15:$AE$15,N$4,Rechnung!$L$5:$AE$5,Übersicht!$B24,Rechnung!$L$93:'Rechnung'!$AE$93,Metadaten!$F$2)</f>
        <v>0</v>
      </c>
      <c r="O24" s="212">
        <f ca="1">SUMIFS(Rechnung!$L$42:$AE$42,Rechnung!$L$15:$AE$15,O$4,Rechnung!$L$5:$AE$5,Übersicht!$B24,Rechnung!$L$93:'Rechnung'!$AE$93,Metadaten!$F$2)</f>
        <v>0</v>
      </c>
      <c r="P24" s="212">
        <f ca="1">SUMIFS(Rechnung!$L$42:$AE$42,Rechnung!$L$15:$AE$15,P$4,Rechnung!$L$5:$AE$5,Übersicht!$B24,Rechnung!$L$93:'Rechnung'!$AE$93,Metadaten!$F$2)</f>
        <v>0</v>
      </c>
      <c r="Q24" s="240">
        <f ca="1">SUMIFS(Rechnung!$L$42:$AE$42,Rechnung!$L$15:$AE$15,Q$4,Rechnung!$L$5:$AE$5,Übersicht!$B24,Rechnung!$L$93:'Rechnung'!$AE$93,Metadaten!$F$2)</f>
        <v>0</v>
      </c>
    </row>
    <row r="25" spans="2:17" hidden="1" x14ac:dyDescent="0.2">
      <c r="B25" s="265" t="str">
        <f ca="1">OFFSET(Budget!L$5,0,12)</f>
        <v>Lehrgang / Cycle de formation 13</v>
      </c>
      <c r="C25" s="239">
        <f t="shared" ca="1" si="4"/>
        <v>0</v>
      </c>
      <c r="D25" s="212">
        <f ca="1">SUMIFS(Budget!$L$42:$AE$42,Budget!$L$15:$AE$15,D$4,Budget!$L$5:$AE$5,Übersicht!$B25)</f>
        <v>0</v>
      </c>
      <c r="E25" s="212">
        <f ca="1">SUMIFS(Budget!$L$42:$AE$42,Budget!$L$15:$AE$15,E$4,Budget!$L$5:$AE$5,Übersicht!$B25)</f>
        <v>0</v>
      </c>
      <c r="F25" s="212"/>
      <c r="G25" s="212"/>
      <c r="H25" s="212"/>
      <c r="I25" s="240">
        <f ca="1">SUMIFS(Budget!$L$42:$AE$42,Budget!$L$15:$AE$15,I$4,Budget!$L$5:$AE$5,Übersicht!$B25)</f>
        <v>0</v>
      </c>
      <c r="J25" s="213"/>
      <c r="K25" s="239">
        <f t="shared" ca="1" si="5"/>
        <v>0</v>
      </c>
      <c r="L25" s="212">
        <f ca="1">SUMIFS(Rechnung!$L$42:$AE$42,Rechnung!$L$15:$AE$15,L$4,Rechnung!$L$5:$AE$5,Übersicht!$B25,Rechnung!$L$93:'Rechnung'!$AE$93,Metadaten!$F$2)</f>
        <v>0</v>
      </c>
      <c r="M25" s="212">
        <f ca="1">SUMIFS(Rechnung!$L$42:$AE$42,Rechnung!$L$15:$AE$15,M$4,Rechnung!$L$5:$AE$5,Übersicht!$B25,Rechnung!$L$93:'Rechnung'!$AE$93,Metadaten!$F$2)</f>
        <v>0</v>
      </c>
      <c r="N25" s="212">
        <f ca="1">SUMIFS(Rechnung!$L$42:$AE$42,Rechnung!$L$15:$AE$15,N$4,Rechnung!$L$5:$AE$5,Übersicht!$B25,Rechnung!$L$93:'Rechnung'!$AE$93,Metadaten!$F$2)</f>
        <v>0</v>
      </c>
      <c r="O25" s="212">
        <f ca="1">SUMIFS(Rechnung!$L$42:$AE$42,Rechnung!$L$15:$AE$15,O$4,Rechnung!$L$5:$AE$5,Übersicht!$B25,Rechnung!$L$93:'Rechnung'!$AE$93,Metadaten!$F$2)</f>
        <v>0</v>
      </c>
      <c r="P25" s="212">
        <f ca="1">SUMIFS(Rechnung!$L$42:$AE$42,Rechnung!$L$15:$AE$15,P$4,Rechnung!$L$5:$AE$5,Übersicht!$B25,Rechnung!$L$93:'Rechnung'!$AE$93,Metadaten!$F$2)</f>
        <v>0</v>
      </c>
      <c r="Q25" s="240">
        <f ca="1">SUMIFS(Rechnung!$L$42:$AE$42,Rechnung!$L$15:$AE$15,Q$4,Rechnung!$L$5:$AE$5,Übersicht!$B25,Rechnung!$L$93:'Rechnung'!$AE$93,Metadaten!$F$2)</f>
        <v>0</v>
      </c>
    </row>
    <row r="26" spans="2:17" hidden="1" x14ac:dyDescent="0.2">
      <c r="B26" s="265" t="str">
        <f ca="1">OFFSET(Budget!L$5,0,13)</f>
        <v>Lehrgang / Cycle de formation 14</v>
      </c>
      <c r="C26" s="239">
        <f t="shared" ca="1" si="4"/>
        <v>0</v>
      </c>
      <c r="D26" s="212">
        <f ca="1">SUMIFS(Budget!$L$42:$AE$42,Budget!$L$15:$AE$15,D$4,Budget!$L$5:$AE$5,Übersicht!$B26)</f>
        <v>0</v>
      </c>
      <c r="E26" s="212">
        <f ca="1">SUMIFS(Budget!$L$42:$AE$42,Budget!$L$15:$AE$15,E$4,Budget!$L$5:$AE$5,Übersicht!$B26)</f>
        <v>0</v>
      </c>
      <c r="F26" s="212"/>
      <c r="G26" s="212"/>
      <c r="H26" s="212"/>
      <c r="I26" s="240">
        <f ca="1">SUMIFS(Budget!$L$42:$AE$42,Budget!$L$15:$AE$15,I$4,Budget!$L$5:$AE$5,Übersicht!$B26)</f>
        <v>0</v>
      </c>
      <c r="J26" s="213"/>
      <c r="K26" s="239">
        <f t="shared" ca="1" si="5"/>
        <v>0</v>
      </c>
      <c r="L26" s="212">
        <f ca="1">SUMIFS(Rechnung!$L$42:$AE$42,Rechnung!$L$15:$AE$15,L$4,Rechnung!$L$5:$AE$5,Übersicht!$B26,Rechnung!$L$93:'Rechnung'!$AE$93,Metadaten!$F$2)</f>
        <v>0</v>
      </c>
      <c r="M26" s="212">
        <f ca="1">SUMIFS(Rechnung!$L$42:$AE$42,Rechnung!$L$15:$AE$15,M$4,Rechnung!$L$5:$AE$5,Übersicht!$B26,Rechnung!$L$93:'Rechnung'!$AE$93,Metadaten!$F$2)</f>
        <v>0</v>
      </c>
      <c r="N26" s="212">
        <f ca="1">SUMIFS(Rechnung!$L$42:$AE$42,Rechnung!$L$15:$AE$15,N$4,Rechnung!$L$5:$AE$5,Übersicht!$B26,Rechnung!$L$93:'Rechnung'!$AE$93,Metadaten!$F$2)</f>
        <v>0</v>
      </c>
      <c r="O26" s="212">
        <f ca="1">SUMIFS(Rechnung!$L$42:$AE$42,Rechnung!$L$15:$AE$15,O$4,Rechnung!$L$5:$AE$5,Übersicht!$B26,Rechnung!$L$93:'Rechnung'!$AE$93,Metadaten!$F$2)</f>
        <v>0</v>
      </c>
      <c r="P26" s="212">
        <f ca="1">SUMIFS(Rechnung!$L$42:$AE$42,Rechnung!$L$15:$AE$15,P$4,Rechnung!$L$5:$AE$5,Übersicht!$B26,Rechnung!$L$93:'Rechnung'!$AE$93,Metadaten!$F$2)</f>
        <v>0</v>
      </c>
      <c r="Q26" s="240">
        <f ca="1">SUMIFS(Rechnung!$L$42:$AE$42,Rechnung!$L$15:$AE$15,Q$4,Rechnung!$L$5:$AE$5,Übersicht!$B26,Rechnung!$L$93:'Rechnung'!$AE$93,Metadaten!$F$2)</f>
        <v>0</v>
      </c>
    </row>
    <row r="27" spans="2:17" hidden="1" x14ac:dyDescent="0.2">
      <c r="B27" s="265" t="str">
        <f ca="1">OFFSET(Budget!L$5,0,14)</f>
        <v>Lehrgang / Cycle de formation 15</v>
      </c>
      <c r="C27" s="239">
        <f t="shared" ca="1" si="4"/>
        <v>0</v>
      </c>
      <c r="D27" s="212">
        <f ca="1">SUMIFS(Budget!$L$42:$AE$42,Budget!$L$15:$AE$15,D$4,Budget!$L$5:$AE$5,Übersicht!$B27)</f>
        <v>0</v>
      </c>
      <c r="E27" s="212">
        <f ca="1">SUMIFS(Budget!$L$42:$AE$42,Budget!$L$15:$AE$15,E$4,Budget!$L$5:$AE$5,Übersicht!$B27)</f>
        <v>0</v>
      </c>
      <c r="F27" s="212"/>
      <c r="G27" s="212"/>
      <c r="H27" s="212"/>
      <c r="I27" s="240">
        <f ca="1">SUMIFS(Budget!$L$42:$AE$42,Budget!$L$15:$AE$15,I$4,Budget!$L$5:$AE$5,Übersicht!$B27)</f>
        <v>0</v>
      </c>
      <c r="J27" s="213"/>
      <c r="K27" s="239">
        <f t="shared" ca="1" si="5"/>
        <v>0</v>
      </c>
      <c r="L27" s="212">
        <f ca="1">SUMIFS(Rechnung!$L$42:$AE$42,Rechnung!$L$15:$AE$15,L$4,Rechnung!$L$5:$AE$5,Übersicht!$B27,Rechnung!$L$93:'Rechnung'!$AE$93,Metadaten!$F$2)</f>
        <v>0</v>
      </c>
      <c r="M27" s="212">
        <f ca="1">SUMIFS(Rechnung!$L$42:$AE$42,Rechnung!$L$15:$AE$15,M$4,Rechnung!$L$5:$AE$5,Übersicht!$B27,Rechnung!$L$93:'Rechnung'!$AE$93,Metadaten!$F$2)</f>
        <v>0</v>
      </c>
      <c r="N27" s="212">
        <f ca="1">SUMIFS(Rechnung!$L$42:$AE$42,Rechnung!$L$15:$AE$15,N$4,Rechnung!$L$5:$AE$5,Übersicht!$B27,Rechnung!$L$93:'Rechnung'!$AE$93,Metadaten!$F$2)</f>
        <v>0</v>
      </c>
      <c r="O27" s="212">
        <f ca="1">SUMIFS(Rechnung!$L$42:$AE$42,Rechnung!$L$15:$AE$15,O$4,Rechnung!$L$5:$AE$5,Übersicht!$B27,Rechnung!$L$93:'Rechnung'!$AE$93,Metadaten!$F$2)</f>
        <v>0</v>
      </c>
      <c r="P27" s="212">
        <f ca="1">SUMIFS(Rechnung!$L$42:$AE$42,Rechnung!$L$15:$AE$15,P$4,Rechnung!$L$5:$AE$5,Übersicht!$B27,Rechnung!$L$93:'Rechnung'!$AE$93,Metadaten!$F$2)</f>
        <v>0</v>
      </c>
      <c r="Q27" s="240">
        <f ca="1">SUMIFS(Rechnung!$L$42:$AE$42,Rechnung!$L$15:$AE$15,Q$4,Rechnung!$L$5:$AE$5,Übersicht!$B27,Rechnung!$L$93:'Rechnung'!$AE$93,Metadaten!$F$2)</f>
        <v>0</v>
      </c>
    </row>
    <row r="28" spans="2:17" hidden="1" x14ac:dyDescent="0.2">
      <c r="B28" s="265" t="str">
        <f ca="1">OFFSET(Budget!L$5,0,15)</f>
        <v>Lehrgang / Cycle de formation 16</v>
      </c>
      <c r="C28" s="239">
        <f t="shared" ca="1" si="4"/>
        <v>0</v>
      </c>
      <c r="D28" s="212">
        <f ca="1">SUMIFS(Budget!$L$42:$AE$42,Budget!$L$15:$AE$15,D$4,Budget!$L$5:$AE$5,Übersicht!$B28)</f>
        <v>0</v>
      </c>
      <c r="E28" s="212">
        <f ca="1">SUMIFS(Budget!$L$42:$AE$42,Budget!$L$15:$AE$15,E$4,Budget!$L$5:$AE$5,Übersicht!$B28)</f>
        <v>0</v>
      </c>
      <c r="F28" s="212"/>
      <c r="G28" s="212"/>
      <c r="H28" s="212"/>
      <c r="I28" s="240">
        <f ca="1">SUMIFS(Budget!$L$42:$AE$42,Budget!$L$15:$AE$15,I$4,Budget!$L$5:$AE$5,Übersicht!$B28)</f>
        <v>0</v>
      </c>
      <c r="J28" s="213"/>
      <c r="K28" s="239">
        <f t="shared" ca="1" si="5"/>
        <v>0</v>
      </c>
      <c r="L28" s="212">
        <f ca="1">SUMIFS(Rechnung!$L$42:$AE$42,Rechnung!$L$15:$AE$15,L$4,Rechnung!$L$5:$AE$5,Übersicht!$B28,Rechnung!$L$93:'Rechnung'!$AE$93,Metadaten!$F$2)</f>
        <v>0</v>
      </c>
      <c r="M28" s="212">
        <f ca="1">SUMIFS(Rechnung!$L$42:$AE$42,Rechnung!$L$15:$AE$15,M$4,Rechnung!$L$5:$AE$5,Übersicht!$B28,Rechnung!$L$93:'Rechnung'!$AE$93,Metadaten!$F$2)</f>
        <v>0</v>
      </c>
      <c r="N28" s="212">
        <f ca="1">SUMIFS(Rechnung!$L$42:$AE$42,Rechnung!$L$15:$AE$15,N$4,Rechnung!$L$5:$AE$5,Übersicht!$B28,Rechnung!$L$93:'Rechnung'!$AE$93,Metadaten!$F$2)</f>
        <v>0</v>
      </c>
      <c r="O28" s="212">
        <f ca="1">SUMIFS(Rechnung!$L$42:$AE$42,Rechnung!$L$15:$AE$15,O$4,Rechnung!$L$5:$AE$5,Übersicht!$B28,Rechnung!$L$93:'Rechnung'!$AE$93,Metadaten!$F$2)</f>
        <v>0</v>
      </c>
      <c r="P28" s="212">
        <f ca="1">SUMIFS(Rechnung!$L$42:$AE$42,Rechnung!$L$15:$AE$15,P$4,Rechnung!$L$5:$AE$5,Übersicht!$B28,Rechnung!$L$93:'Rechnung'!$AE$93,Metadaten!$F$2)</f>
        <v>0</v>
      </c>
      <c r="Q28" s="240">
        <f ca="1">SUMIFS(Rechnung!$L$42:$AE$42,Rechnung!$L$15:$AE$15,Q$4,Rechnung!$L$5:$AE$5,Übersicht!$B28,Rechnung!$L$93:'Rechnung'!$AE$93,Metadaten!$F$2)</f>
        <v>0</v>
      </c>
    </row>
    <row r="29" spans="2:17" hidden="1" x14ac:dyDescent="0.2">
      <c r="B29" s="265" t="str">
        <f ca="1">OFFSET(Budget!L$5,0,16)</f>
        <v>Lehrgang / Cycle de formation 17</v>
      </c>
      <c r="C29" s="239">
        <f t="shared" ca="1" si="4"/>
        <v>0</v>
      </c>
      <c r="D29" s="212">
        <f ca="1">SUMIFS(Budget!$L$42:$AE$42,Budget!$L$15:$AE$15,D$4,Budget!$L$5:$AE$5,Übersicht!$B29)</f>
        <v>0</v>
      </c>
      <c r="E29" s="212">
        <f ca="1">SUMIFS(Budget!$L$42:$AE$42,Budget!$L$15:$AE$15,E$4,Budget!$L$5:$AE$5,Übersicht!$B29)</f>
        <v>0</v>
      </c>
      <c r="F29" s="212"/>
      <c r="G29" s="212"/>
      <c r="H29" s="212"/>
      <c r="I29" s="240">
        <f ca="1">SUMIFS(Budget!$L$42:$AE$42,Budget!$L$15:$AE$15,I$4,Budget!$L$5:$AE$5,Übersicht!$B29)</f>
        <v>0</v>
      </c>
      <c r="J29" s="213"/>
      <c r="K29" s="239">
        <f t="shared" ca="1" si="5"/>
        <v>0</v>
      </c>
      <c r="L29" s="212">
        <f ca="1">SUMIFS(Rechnung!$L$42:$AE$42,Rechnung!$L$15:$AE$15,L$4,Rechnung!$L$5:$AE$5,Übersicht!$B29,Rechnung!$L$93:'Rechnung'!$AE$93,Metadaten!$F$2)</f>
        <v>0</v>
      </c>
      <c r="M29" s="212">
        <f ca="1">SUMIFS(Rechnung!$L$42:$AE$42,Rechnung!$L$15:$AE$15,M$4,Rechnung!$L$5:$AE$5,Übersicht!$B29,Rechnung!$L$93:'Rechnung'!$AE$93,Metadaten!$F$2)</f>
        <v>0</v>
      </c>
      <c r="N29" s="212">
        <f ca="1">SUMIFS(Rechnung!$L$42:$AE$42,Rechnung!$L$15:$AE$15,N$4,Rechnung!$L$5:$AE$5,Übersicht!$B29,Rechnung!$L$93:'Rechnung'!$AE$93,Metadaten!$F$2)</f>
        <v>0</v>
      </c>
      <c r="O29" s="212">
        <f ca="1">SUMIFS(Rechnung!$L$42:$AE$42,Rechnung!$L$15:$AE$15,O$4,Rechnung!$L$5:$AE$5,Übersicht!$B29,Rechnung!$L$93:'Rechnung'!$AE$93,Metadaten!$F$2)</f>
        <v>0</v>
      </c>
      <c r="P29" s="212">
        <f ca="1">SUMIFS(Rechnung!$L$42:$AE$42,Rechnung!$L$15:$AE$15,P$4,Rechnung!$L$5:$AE$5,Übersicht!$B29,Rechnung!$L$93:'Rechnung'!$AE$93,Metadaten!$F$2)</f>
        <v>0</v>
      </c>
      <c r="Q29" s="240">
        <f ca="1">SUMIFS(Rechnung!$L$42:$AE$42,Rechnung!$L$15:$AE$15,Q$4,Rechnung!$L$5:$AE$5,Übersicht!$B29,Rechnung!$L$93:'Rechnung'!$AE$93,Metadaten!$F$2)</f>
        <v>0</v>
      </c>
    </row>
    <row r="30" spans="2:17" hidden="1" x14ac:dyDescent="0.2">
      <c r="B30" s="265" t="str">
        <f ca="1">OFFSET(Budget!L$5,0,17)</f>
        <v>Lehrgang / Cycle de formation 18</v>
      </c>
      <c r="C30" s="239">
        <f t="shared" ca="1" si="4"/>
        <v>0</v>
      </c>
      <c r="D30" s="212">
        <f ca="1">SUMIFS(Budget!$L$42:$AE$42,Budget!$L$15:$AE$15,D$4,Budget!$L$5:$AE$5,Übersicht!$B30)</f>
        <v>0</v>
      </c>
      <c r="E30" s="212">
        <f ca="1">SUMIFS(Budget!$L$42:$AE$42,Budget!$L$15:$AE$15,E$4,Budget!$L$5:$AE$5,Übersicht!$B30)</f>
        <v>0</v>
      </c>
      <c r="F30" s="212"/>
      <c r="G30" s="212"/>
      <c r="H30" s="212"/>
      <c r="I30" s="240">
        <f ca="1">SUMIFS(Budget!$L$42:$AE$42,Budget!$L$15:$AE$15,I$4,Budget!$L$5:$AE$5,Übersicht!$B30)</f>
        <v>0</v>
      </c>
      <c r="J30" s="213"/>
      <c r="K30" s="239">
        <f t="shared" ca="1" si="5"/>
        <v>0</v>
      </c>
      <c r="L30" s="212">
        <f ca="1">SUMIFS(Rechnung!$L$42:$AE$42,Rechnung!$L$15:$AE$15,L$4,Rechnung!$L$5:$AE$5,Übersicht!$B30,Rechnung!$L$93:'Rechnung'!$AE$93,Metadaten!$F$2)</f>
        <v>0</v>
      </c>
      <c r="M30" s="212">
        <f ca="1">SUMIFS(Rechnung!$L$42:$AE$42,Rechnung!$L$15:$AE$15,M$4,Rechnung!$L$5:$AE$5,Übersicht!$B30,Rechnung!$L$93:'Rechnung'!$AE$93,Metadaten!$F$2)</f>
        <v>0</v>
      </c>
      <c r="N30" s="212">
        <f ca="1">SUMIFS(Rechnung!$L$42:$AE$42,Rechnung!$L$15:$AE$15,N$4,Rechnung!$L$5:$AE$5,Übersicht!$B30,Rechnung!$L$93:'Rechnung'!$AE$93,Metadaten!$F$2)</f>
        <v>0</v>
      </c>
      <c r="O30" s="212">
        <f ca="1">SUMIFS(Rechnung!$L$42:$AE$42,Rechnung!$L$15:$AE$15,O$4,Rechnung!$L$5:$AE$5,Übersicht!$B30,Rechnung!$L$93:'Rechnung'!$AE$93,Metadaten!$F$2)</f>
        <v>0</v>
      </c>
      <c r="P30" s="212">
        <f ca="1">SUMIFS(Rechnung!$L$42:$AE$42,Rechnung!$L$15:$AE$15,P$4,Rechnung!$L$5:$AE$5,Übersicht!$B30,Rechnung!$L$93:'Rechnung'!$AE$93,Metadaten!$F$2)</f>
        <v>0</v>
      </c>
      <c r="Q30" s="240">
        <f ca="1">SUMIFS(Rechnung!$L$42:$AE$42,Rechnung!$L$15:$AE$15,Q$4,Rechnung!$L$5:$AE$5,Übersicht!$B30,Rechnung!$L$93:'Rechnung'!$AE$93,Metadaten!$F$2)</f>
        <v>0</v>
      </c>
    </row>
    <row r="31" spans="2:17" hidden="1" x14ac:dyDescent="0.2">
      <c r="B31" s="265" t="str">
        <f ca="1">OFFSET(Budget!L$5,0,18)</f>
        <v>Lehrgang / Cycle de formation 19</v>
      </c>
      <c r="C31" s="239">
        <f t="shared" ca="1" si="4"/>
        <v>0</v>
      </c>
      <c r="D31" s="212">
        <f ca="1">SUMIFS(Budget!$L$42:$AE$42,Budget!$L$15:$AE$15,D$4,Budget!$L$5:$AE$5,Übersicht!$B31)</f>
        <v>0</v>
      </c>
      <c r="E31" s="212">
        <f ca="1">SUMIFS(Budget!$L$42:$AE$42,Budget!$L$15:$AE$15,E$4,Budget!$L$5:$AE$5,Übersicht!$B31)</f>
        <v>0</v>
      </c>
      <c r="F31" s="212"/>
      <c r="G31" s="212"/>
      <c r="H31" s="212"/>
      <c r="I31" s="240">
        <f ca="1">SUMIFS(Budget!$L$42:$AE$42,Budget!$L$15:$AE$15,I$4,Budget!$L$5:$AE$5,Übersicht!$B31)</f>
        <v>0</v>
      </c>
      <c r="J31" s="213"/>
      <c r="K31" s="239">
        <f t="shared" ca="1" si="5"/>
        <v>0</v>
      </c>
      <c r="L31" s="212">
        <f ca="1">SUMIFS(Rechnung!$L$42:$AE$42,Rechnung!$L$15:$AE$15,L$4,Rechnung!$L$5:$AE$5,Übersicht!$B31,Rechnung!$L$93:'Rechnung'!$AE$93,Metadaten!$F$2)</f>
        <v>0</v>
      </c>
      <c r="M31" s="212">
        <f ca="1">SUMIFS(Rechnung!$L$42:$AE$42,Rechnung!$L$15:$AE$15,M$4,Rechnung!$L$5:$AE$5,Übersicht!$B31,Rechnung!$L$93:'Rechnung'!$AE$93,Metadaten!$F$2)</f>
        <v>0</v>
      </c>
      <c r="N31" s="212">
        <f ca="1">SUMIFS(Rechnung!$L$42:$AE$42,Rechnung!$L$15:$AE$15,N$4,Rechnung!$L$5:$AE$5,Übersicht!$B31,Rechnung!$L$93:'Rechnung'!$AE$93,Metadaten!$F$2)</f>
        <v>0</v>
      </c>
      <c r="O31" s="212">
        <f ca="1">SUMIFS(Rechnung!$L$42:$AE$42,Rechnung!$L$15:$AE$15,O$4,Rechnung!$L$5:$AE$5,Übersicht!$B31,Rechnung!$L$93:'Rechnung'!$AE$93,Metadaten!$F$2)</f>
        <v>0</v>
      </c>
      <c r="P31" s="212">
        <f ca="1">SUMIFS(Rechnung!$L$42:$AE$42,Rechnung!$L$15:$AE$15,P$4,Rechnung!$L$5:$AE$5,Übersicht!$B31,Rechnung!$L$93:'Rechnung'!$AE$93,Metadaten!$F$2)</f>
        <v>0</v>
      </c>
      <c r="Q31" s="240">
        <f ca="1">SUMIFS(Rechnung!$L$42:$AE$42,Rechnung!$L$15:$AE$15,Q$4,Rechnung!$L$5:$AE$5,Übersicht!$B31,Rechnung!$L$93:'Rechnung'!$AE$93,Metadaten!$F$2)</f>
        <v>0</v>
      </c>
    </row>
    <row r="32" spans="2:17" hidden="1" x14ac:dyDescent="0.2">
      <c r="B32" s="265" t="str">
        <f ca="1">OFFSET(Budget!L$5,0,19)</f>
        <v>Lehrgang / Cycle de formation 20</v>
      </c>
      <c r="C32" s="239">
        <f t="shared" ca="1" si="4"/>
        <v>0</v>
      </c>
      <c r="D32" s="212">
        <f ca="1">SUMIFS(Budget!$L$42:$AE$42,Budget!$L$15:$AE$15,D$4,Budget!$L$5:$AE$5,Übersicht!$B32)</f>
        <v>0</v>
      </c>
      <c r="E32" s="212">
        <f ca="1">SUMIFS(Budget!$L$42:$AE$42,Budget!$L$15:$AE$15,E$4,Budget!$L$5:$AE$5,Übersicht!$B32)</f>
        <v>0</v>
      </c>
      <c r="F32" s="212"/>
      <c r="G32" s="212"/>
      <c r="H32" s="212"/>
      <c r="I32" s="240">
        <f ca="1">SUMIFS(Budget!$L$42:$AE$42,Budget!$L$15:$AE$15,I$4,Budget!$L$5:$AE$5,Übersicht!$B32)</f>
        <v>0</v>
      </c>
      <c r="J32" s="213"/>
      <c r="K32" s="239">
        <f t="shared" ca="1" si="5"/>
        <v>0</v>
      </c>
      <c r="L32" s="212">
        <f ca="1">SUMIFS(Rechnung!$L$42:$AE$42,Rechnung!$L$15:$AE$15,L$4,Rechnung!$L$5:$AE$5,Übersicht!$B32,Rechnung!$L$93:'Rechnung'!$AE$93,Metadaten!$F$2)</f>
        <v>0</v>
      </c>
      <c r="M32" s="212">
        <f ca="1">SUMIFS(Rechnung!$L$42:$AE$42,Rechnung!$L$15:$AE$15,M$4,Rechnung!$L$5:$AE$5,Übersicht!$B32,Rechnung!$L$93:'Rechnung'!$AE$93,Metadaten!$F$2)</f>
        <v>0</v>
      </c>
      <c r="N32" s="212">
        <f ca="1">SUMIFS(Rechnung!$L$42:$AE$42,Rechnung!$L$15:$AE$15,N$4,Rechnung!$L$5:$AE$5,Übersicht!$B32,Rechnung!$L$93:'Rechnung'!$AE$93,Metadaten!$F$2)</f>
        <v>0</v>
      </c>
      <c r="O32" s="212">
        <f ca="1">SUMIFS(Rechnung!$L$42:$AE$42,Rechnung!$L$15:$AE$15,O$4,Rechnung!$L$5:$AE$5,Übersicht!$B32,Rechnung!$L$93:'Rechnung'!$AE$93,Metadaten!$F$2)</f>
        <v>0</v>
      </c>
      <c r="P32" s="212">
        <f ca="1">SUMIFS(Rechnung!$L$42:$AE$42,Rechnung!$L$15:$AE$15,P$4,Rechnung!$L$5:$AE$5,Übersicht!$B32,Rechnung!$L$93:'Rechnung'!$AE$93,Metadaten!$F$2)</f>
        <v>0</v>
      </c>
      <c r="Q32" s="240">
        <f ca="1">SUMIFS(Rechnung!$L$42:$AE$42,Rechnung!$L$15:$AE$15,Q$4,Rechnung!$L$5:$AE$5,Übersicht!$B32,Rechnung!$L$93:'Rechnung'!$AE$93,Metadaten!$F$2)</f>
        <v>0</v>
      </c>
    </row>
    <row r="33" spans="2:17" ht="16.5" customHeight="1" x14ac:dyDescent="0.2">
      <c r="B33" s="278" t="str">
        <f>Übersetzungen!B110</f>
        <v>Coûts totaux de tous les cycles de formation</v>
      </c>
      <c r="C33" s="279">
        <f>Budget!E$42</f>
        <v>0</v>
      </c>
      <c r="D33" s="280">
        <f>Budget!F$42</f>
        <v>0</v>
      </c>
      <c r="E33" s="280">
        <f>Budget!G$42</f>
        <v>0</v>
      </c>
      <c r="F33" s="280">
        <f>Budget!H$42</f>
        <v>0</v>
      </c>
      <c r="G33" s="280">
        <f>Budget!I$42</f>
        <v>0</v>
      </c>
      <c r="H33" s="280">
        <f>Budget!J$42</f>
        <v>0</v>
      </c>
      <c r="I33" s="281">
        <f>Budget!K$42</f>
        <v>0</v>
      </c>
      <c r="J33" s="282"/>
      <c r="K33" s="279">
        <f>Rechnung!E$42</f>
        <v>0</v>
      </c>
      <c r="L33" s="280">
        <f>Rechnung!F$42</f>
        <v>0</v>
      </c>
      <c r="M33" s="280">
        <f>Rechnung!G$42</f>
        <v>0</v>
      </c>
      <c r="N33" s="280">
        <f>Rechnung!H$42</f>
        <v>0</v>
      </c>
      <c r="O33" s="214">
        <f>Rechnung!I$42</f>
        <v>0</v>
      </c>
      <c r="P33" s="214">
        <f>Rechnung!J$42</f>
        <v>0</v>
      </c>
      <c r="Q33" s="243">
        <f>Rechnung!K$42</f>
        <v>0</v>
      </c>
    </row>
    <row r="34" spans="2:17" ht="9.6" customHeight="1" x14ac:dyDescent="0.2">
      <c r="B34" s="266"/>
      <c r="C34" s="244"/>
      <c r="I34" s="245"/>
      <c r="K34" s="244"/>
      <c r="Q34" s="245"/>
    </row>
    <row r="35" spans="2:17" x14ac:dyDescent="0.2">
      <c r="B35" s="267" t="str">
        <f>Übersetzungen!B111</f>
        <v>Financement</v>
      </c>
      <c r="C35" s="246" t="str">
        <f>Übersetzungen!B124</f>
        <v>Tous les ans</v>
      </c>
      <c r="D35" s="231">
        <f>D4</f>
        <v>0</v>
      </c>
      <c r="E35" s="231">
        <f t="shared" ref="E35:I35" si="6">E4</f>
        <v>1</v>
      </c>
      <c r="F35" s="231">
        <f t="shared" si="6"/>
        <v>2</v>
      </c>
      <c r="G35" s="231">
        <f t="shared" si="6"/>
        <v>3</v>
      </c>
      <c r="H35" s="231">
        <f t="shared" si="6"/>
        <v>4</v>
      </c>
      <c r="I35" s="247">
        <f t="shared" si="6"/>
        <v>5</v>
      </c>
      <c r="J35" s="228"/>
      <c r="K35" s="246" t="str">
        <f>Übersetzungen!B124</f>
        <v>Tous les ans</v>
      </c>
      <c r="L35" s="231">
        <f>L4</f>
        <v>0</v>
      </c>
      <c r="M35" s="231">
        <f t="shared" ref="M35:Q35" si="7">M4</f>
        <v>1</v>
      </c>
      <c r="N35" s="231">
        <f t="shared" si="7"/>
        <v>2</v>
      </c>
      <c r="O35" s="231">
        <f t="shared" si="7"/>
        <v>3</v>
      </c>
      <c r="P35" s="231">
        <f t="shared" si="7"/>
        <v>4</v>
      </c>
      <c r="Q35" s="247">
        <f t="shared" si="7"/>
        <v>5</v>
      </c>
    </row>
    <row r="36" spans="2:17" x14ac:dyDescent="0.2">
      <c r="B36" s="268" t="str">
        <f>Übersetzungen!B112</f>
        <v>Frais de participation, fonds de tiers</v>
      </c>
      <c r="C36" s="248">
        <f>Budget!$E$49</f>
        <v>0</v>
      </c>
      <c r="D36" s="215">
        <f>Budget!F$49</f>
        <v>0</v>
      </c>
      <c r="E36" s="215">
        <f>Budget!G$49</f>
        <v>0</v>
      </c>
      <c r="F36" s="215">
        <f>Budget!H$49</f>
        <v>0</v>
      </c>
      <c r="G36" s="215">
        <f>Budget!I$49</f>
        <v>0</v>
      </c>
      <c r="H36" s="215">
        <f>Budget!J$49</f>
        <v>0</v>
      </c>
      <c r="I36" s="249">
        <f>Budget!K$49</f>
        <v>0</v>
      </c>
      <c r="J36" s="213"/>
      <c r="K36" s="248">
        <f>Rechnung!$E$49</f>
        <v>0</v>
      </c>
      <c r="L36" s="215">
        <f>Rechnung!F$49</f>
        <v>0</v>
      </c>
      <c r="M36" s="215">
        <f>Rechnung!G$49</f>
        <v>0</v>
      </c>
      <c r="N36" s="215">
        <f>Rechnung!H$49</f>
        <v>0</v>
      </c>
      <c r="O36" s="215">
        <f>Rechnung!I$49</f>
        <v>0</v>
      </c>
      <c r="P36" s="215">
        <f>Rechnung!J$49</f>
        <v>0</v>
      </c>
      <c r="Q36" s="249">
        <f>Rechnung!K$49</f>
        <v>0</v>
      </c>
    </row>
    <row r="37" spans="2:17" hidden="1" x14ac:dyDescent="0.2">
      <c r="B37" s="268"/>
      <c r="C37" s="248"/>
      <c r="D37" s="215"/>
      <c r="E37" s="215"/>
      <c r="F37" s="215"/>
      <c r="G37" s="215"/>
      <c r="H37" s="215"/>
      <c r="I37" s="249"/>
      <c r="J37" s="213"/>
      <c r="K37" s="248"/>
      <c r="L37" s="215"/>
      <c r="M37" s="215"/>
      <c r="N37" s="215"/>
      <c r="O37" s="215"/>
      <c r="P37" s="215"/>
      <c r="Q37" s="249"/>
    </row>
    <row r="38" spans="2:17" x14ac:dyDescent="0.2">
      <c r="B38" s="268" t="str">
        <f>Übersetzungen!B114</f>
        <v>Montant effectif de la subvention</v>
      </c>
      <c r="C38" s="248">
        <f>Budget!E$59</f>
        <v>0</v>
      </c>
      <c r="D38" s="215">
        <f>Budget!F$59</f>
        <v>0</v>
      </c>
      <c r="E38" s="215">
        <f>Budget!G$59</f>
        <v>0</v>
      </c>
      <c r="F38" s="215">
        <f>Budget!H$59</f>
        <v>0</v>
      </c>
      <c r="G38" s="215">
        <f>Budget!I$59</f>
        <v>0</v>
      </c>
      <c r="H38" s="215">
        <f>Budget!J$59</f>
        <v>0</v>
      </c>
      <c r="I38" s="249">
        <f>Budget!K$59</f>
        <v>0</v>
      </c>
      <c r="J38" s="213"/>
      <c r="K38" s="248">
        <f>Rechnung!E$59</f>
        <v>0</v>
      </c>
      <c r="L38" s="215">
        <f>Rechnung!F$59</f>
        <v>0</v>
      </c>
      <c r="M38" s="215">
        <f>Rechnung!G$59</f>
        <v>0</v>
      </c>
      <c r="N38" s="215">
        <f>Rechnung!H$59</f>
        <v>0</v>
      </c>
      <c r="O38" s="215">
        <f>Rechnung!I$59</f>
        <v>0</v>
      </c>
      <c r="P38" s="215">
        <f>Rechnung!J$59</f>
        <v>0</v>
      </c>
      <c r="Q38" s="249">
        <f>Rechnung!K$59</f>
        <v>0</v>
      </c>
    </row>
    <row r="39" spans="2:17" x14ac:dyDescent="0.2">
      <c r="B39" s="283" t="str">
        <f>Übersetzungen!B115</f>
        <v>Recettes totales</v>
      </c>
      <c r="C39" s="284">
        <f>SUM(C36:C38)</f>
        <v>0</v>
      </c>
      <c r="D39" s="285">
        <f>SUM(D36:D38)</f>
        <v>0</v>
      </c>
      <c r="E39" s="285">
        <f t="shared" ref="E39:I39" si="8">SUM(E36:E38)</f>
        <v>0</v>
      </c>
      <c r="F39" s="285">
        <f t="shared" si="8"/>
        <v>0</v>
      </c>
      <c r="G39" s="285">
        <f t="shared" si="8"/>
        <v>0</v>
      </c>
      <c r="H39" s="285">
        <f t="shared" si="8"/>
        <v>0</v>
      </c>
      <c r="I39" s="286">
        <f t="shared" si="8"/>
        <v>0</v>
      </c>
      <c r="J39" s="282"/>
      <c r="K39" s="284">
        <f>SUM(K36:K38)</f>
        <v>0</v>
      </c>
      <c r="L39" s="285">
        <f>SUM(L36:L38)</f>
        <v>0</v>
      </c>
      <c r="M39" s="285">
        <f t="shared" ref="M39:Q39" si="9">SUM(M36:M38)</f>
        <v>0</v>
      </c>
      <c r="N39" s="285">
        <f t="shared" si="9"/>
        <v>0</v>
      </c>
      <c r="O39" s="216">
        <f t="shared" si="9"/>
        <v>0</v>
      </c>
      <c r="P39" s="216">
        <f t="shared" si="9"/>
        <v>0</v>
      </c>
      <c r="Q39" s="250">
        <f t="shared" si="9"/>
        <v>0</v>
      </c>
    </row>
    <row r="40" spans="2:17" x14ac:dyDescent="0.2">
      <c r="B40" s="266"/>
      <c r="C40" s="244"/>
      <c r="I40" s="245"/>
      <c r="K40" s="244"/>
      <c r="Q40" s="245"/>
    </row>
    <row r="41" spans="2:17" x14ac:dyDescent="0.2">
      <c r="B41" s="267" t="str">
        <f>Übersetzungen!B116</f>
        <v>Prestations propres (-) / gains de l'institution de formation (+)</v>
      </c>
      <c r="C41" s="288">
        <f xml:space="preserve"> C36+C38-C33</f>
        <v>0</v>
      </c>
      <c r="D41" s="288">
        <f>Budget!F$61</f>
        <v>0</v>
      </c>
      <c r="E41" s="288">
        <f>Budget!G$61</f>
        <v>0</v>
      </c>
      <c r="F41" s="288">
        <f>Budget!H$61</f>
        <v>0</v>
      </c>
      <c r="G41" s="288">
        <f>Budget!I$61</f>
        <v>0</v>
      </c>
      <c r="H41" s="288">
        <f>Budget!J$61</f>
        <v>0</v>
      </c>
      <c r="I41" s="288">
        <f>Budget!K$61</f>
        <v>0</v>
      </c>
      <c r="K41" s="288">
        <f xml:space="preserve"> K36+K38-K33</f>
        <v>0</v>
      </c>
      <c r="L41" s="288">
        <f>Rechnung!F$61</f>
        <v>0</v>
      </c>
      <c r="M41" s="288">
        <f>Rechnung!G$61</f>
        <v>0</v>
      </c>
      <c r="N41" s="288">
        <f>Rechnung!H$61</f>
        <v>0</v>
      </c>
      <c r="O41" s="288">
        <f>Rechnung!I$61</f>
        <v>0</v>
      </c>
      <c r="P41" s="288">
        <f>Rechnung!J$61</f>
        <v>0</v>
      </c>
      <c r="Q41" s="288">
        <f>Rechnung!K$61</f>
        <v>0</v>
      </c>
    </row>
    <row r="42" spans="2:17" x14ac:dyDescent="0.2">
      <c r="B42" s="266"/>
      <c r="C42" s="244"/>
      <c r="I42" s="245"/>
      <c r="K42" s="244"/>
      <c r="Q42" s="245"/>
    </row>
    <row r="43" spans="2:17" x14ac:dyDescent="0.2">
      <c r="B43" s="269" t="str">
        <f>Übersetzungen!B117</f>
        <v>Pourcentage de la subvention par rapport aux coûts totaux</v>
      </c>
      <c r="C43" s="251">
        <f>IF(ISERR(Budget!E59/Budget!E42),0,Budget!E59/Budget!E42)</f>
        <v>0</v>
      </c>
      <c r="D43" s="217"/>
      <c r="E43" s="217"/>
      <c r="F43" s="217"/>
      <c r="G43" s="217"/>
      <c r="H43" s="217"/>
      <c r="I43" s="252"/>
      <c r="J43" s="218"/>
      <c r="K43" s="251">
        <f>IF(ISERR(Rechnung!E59/Rechnung!E42),0,Rechnung!E59/Rechnung!E42)</f>
        <v>0</v>
      </c>
      <c r="Q43" s="245"/>
    </row>
    <row r="44" spans="2:17" x14ac:dyDescent="0.2">
      <c r="B44" s="268" t="str">
        <f>Übersetzungen!B118</f>
        <v>Subvention SuisseEnergie par participant/e</v>
      </c>
      <c r="C44" s="253">
        <f>IF(ISERR(C38/C10),0,C38/C10)</f>
        <v>0</v>
      </c>
      <c r="D44" s="219"/>
      <c r="E44" s="219"/>
      <c r="F44" s="219"/>
      <c r="G44" s="219"/>
      <c r="H44" s="219"/>
      <c r="I44" s="254"/>
      <c r="J44" s="220"/>
      <c r="K44" s="253">
        <f>IF(ISERR(K38/K10),0,K38/K10)</f>
        <v>0</v>
      </c>
      <c r="Q44" s="245"/>
    </row>
    <row r="45" spans="2:17" x14ac:dyDescent="0.2">
      <c r="B45" s="268" t="str">
        <f>Übersetzungen!B119</f>
        <v>Subvention SuisseEnergie par jour de cours</v>
      </c>
      <c r="C45" s="253">
        <f>IF(ISERR(C38/C5),0,C38/C5)</f>
        <v>0</v>
      </c>
      <c r="D45" s="219"/>
      <c r="E45" s="219"/>
      <c r="F45" s="219"/>
      <c r="G45" s="219"/>
      <c r="H45" s="219"/>
      <c r="I45" s="254"/>
      <c r="J45" s="220"/>
      <c r="K45" s="253">
        <f>IF(ISERR(K38/K5),0,K38/K5)</f>
        <v>0</v>
      </c>
      <c r="Q45" s="245"/>
    </row>
    <row r="46" spans="2:17" x14ac:dyDescent="0.2">
      <c r="B46" s="270" t="str">
        <f>Übersetzungen!B120</f>
        <v>Subvention SuisseEnergie par jour de cours et participant/e</v>
      </c>
      <c r="C46" s="255">
        <f>IF(ISERR(C38/(C5*C11)),0,C38/(C5*C11))</f>
        <v>0</v>
      </c>
      <c r="D46" s="221"/>
      <c r="E46" s="221"/>
      <c r="F46" s="221"/>
      <c r="G46" s="221"/>
      <c r="H46" s="221"/>
      <c r="I46" s="256"/>
      <c r="J46" s="222"/>
      <c r="K46" s="255">
        <f>IF(ISERR(K38/(K5*K11)),0,K38/(K5*K11))</f>
        <v>0</v>
      </c>
      <c r="Q46" s="245"/>
    </row>
    <row r="47" spans="2:17" x14ac:dyDescent="0.2">
      <c r="B47" s="266"/>
      <c r="C47" s="244"/>
      <c r="I47" s="245"/>
      <c r="K47" s="244"/>
      <c r="Q47" s="245"/>
    </row>
    <row r="48" spans="2:17" x14ac:dyDescent="0.2">
      <c r="B48" s="268" t="str">
        <f>Übersetzungen!B123</f>
        <v>Paiement de SuisseEnergie</v>
      </c>
      <c r="C48" s="257"/>
      <c r="D48" s="223"/>
      <c r="E48" s="223"/>
      <c r="F48" s="223"/>
      <c r="G48" s="223"/>
      <c r="H48" s="223"/>
      <c r="I48" s="258"/>
      <c r="J48" s="213"/>
      <c r="K48" s="248">
        <f>Rechnung!E66</f>
        <v>0</v>
      </c>
      <c r="L48" s="215">
        <f>Rechnung!F66</f>
        <v>0</v>
      </c>
      <c r="M48" s="215">
        <f>Rechnung!G66</f>
        <v>0</v>
      </c>
      <c r="N48" s="215">
        <f>Rechnung!H66</f>
        <v>0</v>
      </c>
      <c r="O48" s="215">
        <f>Rechnung!I66</f>
        <v>0</v>
      </c>
      <c r="P48" s="215">
        <f>Rechnung!J66</f>
        <v>0</v>
      </c>
      <c r="Q48" s="249">
        <f>Rechnung!K66</f>
        <v>0</v>
      </c>
    </row>
    <row r="49" spans="2:4" x14ac:dyDescent="0.2">
      <c r="D49" s="277"/>
    </row>
    <row r="52" spans="2:4" x14ac:dyDescent="0.2">
      <c r="B52" s="224"/>
    </row>
    <row r="53" spans="2:4" x14ac:dyDescent="0.2">
      <c r="B53" s="224"/>
    </row>
    <row r="54" spans="2:4" x14ac:dyDescent="0.2">
      <c r="B54" s="224"/>
    </row>
    <row r="55" spans="2:4" x14ac:dyDescent="0.2">
      <c r="B55" s="224"/>
    </row>
    <row r="56" spans="2:4" x14ac:dyDescent="0.2">
      <c r="B56" s="224"/>
    </row>
    <row r="57" spans="2:4" x14ac:dyDescent="0.2">
      <c r="B57" s="224"/>
    </row>
    <row r="58" spans="2:4" x14ac:dyDescent="0.2">
      <c r="B58" s="224"/>
    </row>
    <row r="59" spans="2:4" x14ac:dyDescent="0.2">
      <c r="B59" s="224"/>
    </row>
  </sheetData>
  <sheetProtection algorithmName="SHA-512" hashValue="FTHaNrlT0vkMLPwXJ8HlxWkotoIa5nEwoFQLHcHHVVldxDxQhHMal8TU+dEl4BsMMnROfC5MozvDpvTKFWXXVA==" saltValue="1aiuAqXa98hLD3ievHKpFA==" spinCount="100000" sheet="1" objects="1" scenarios="1"/>
  <mergeCells count="2">
    <mergeCell ref="C3:I3"/>
    <mergeCell ref="K3:Q3"/>
  </mergeCells>
  <dataValidations xWindow="362" yWindow="605" count="2">
    <dataValidation allowBlank="1" showInputMessage="1" showErrorMessage="1" prompt="Betrag positiv = Eigenleistungen; Betrag negativ = Gewinn /_x000a_Montant positif = Prestations propres; montant negatif = gains" sqref="B37:I37 K37:Q37 B41" xr:uid="{00000000-0002-0000-0300-000000000000}"/>
    <dataValidation allowBlank="1" showInputMessage="1" showErrorMessage="1" prompt="Betrag negativ = Eigenleistungen; Betrag positiv = Gewinn /_x000a_Montant negatif = Prestations propres; montant positif = gains" sqref="D41:I41 L41:Q41" xr:uid="{C7A6A093-6077-4DEF-BA85-70AD820ED040}"/>
  </dataValidations>
  <pageMargins left="0.7" right="0.7" top="0.78740157499999996" bottom="0.78740157499999996" header="0.3" footer="0.3"/>
  <pageSetup scale="7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D3946-D41E-4464-AF1D-2C4EF9C2B483}">
  <dimension ref="A1"/>
  <sheetViews>
    <sheetView workbookViewId="0"/>
  </sheetViews>
  <sheetFormatPr baseColWidth="10" defaultRowHeight="12.75" x14ac:dyDescent="0.2"/>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3A754-BB89-49A4-A8EE-1786FF6E538D}">
  <dimension ref="A1"/>
  <sheetViews>
    <sheetView workbookViewId="0"/>
  </sheetViews>
  <sheetFormatPr baseColWidth="10" defaultRowHeight="12.75" x14ac:dyDescent="0.2"/>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2:G9"/>
  <sheetViews>
    <sheetView workbookViewId="0">
      <selection activeCell="F3" sqref="F3"/>
    </sheetView>
  </sheetViews>
  <sheetFormatPr baseColWidth="10" defaultColWidth="8.7109375" defaultRowHeight="12.75" x14ac:dyDescent="0.2"/>
  <cols>
    <col min="2" max="2" width="15.140625" bestFit="1" customWidth="1"/>
    <col min="4" max="4" width="15.5703125" customWidth="1"/>
    <col min="7" max="7" width="5" customWidth="1"/>
  </cols>
  <sheetData>
    <row r="2" spans="2:7" x14ac:dyDescent="0.2">
      <c r="D2" t="s">
        <v>294</v>
      </c>
      <c r="F2" t="str">
        <f>IF(Sprache = 1,"Ja", "oui")</f>
        <v>oui</v>
      </c>
      <c r="G2" s="8">
        <v>8</v>
      </c>
    </row>
    <row r="3" spans="2:7" x14ac:dyDescent="0.2">
      <c r="D3" t="s">
        <v>295</v>
      </c>
      <c r="F3" t="str">
        <f>IF(Sprache = 1,"Nein", "non")</f>
        <v>non</v>
      </c>
      <c r="G3" s="8">
        <v>9</v>
      </c>
    </row>
    <row r="4" spans="2:7" x14ac:dyDescent="0.2">
      <c r="G4" s="8">
        <v>10</v>
      </c>
    </row>
    <row r="5" spans="2:7" x14ac:dyDescent="0.2">
      <c r="G5" s="8">
        <v>11</v>
      </c>
    </row>
    <row r="6" spans="2:7" x14ac:dyDescent="0.2">
      <c r="B6" s="6">
        <f ca="1">TODAY()</f>
        <v>45966</v>
      </c>
      <c r="G6" s="8">
        <v>12</v>
      </c>
    </row>
    <row r="7" spans="2:7" x14ac:dyDescent="0.2">
      <c r="B7" s="7">
        <f ca="1">NOW()</f>
        <v>45966.501517939818</v>
      </c>
      <c r="G7" s="8">
        <v>13</v>
      </c>
    </row>
    <row r="8" spans="2:7" x14ac:dyDescent="0.2">
      <c r="G8" s="8">
        <v>14</v>
      </c>
    </row>
    <row r="9" spans="2:7" x14ac:dyDescent="0.2">
      <c r="G9" s="8" t="s">
        <v>55</v>
      </c>
    </row>
  </sheetData>
  <sheetProtection algorithmName="SHA-512" hashValue="tnu5nwGNmCG2q0fqrCa7jPJ4ZJzueekeBkh++TqfEC+hye3MEXfDIo6u4jSM8zsNZaVE3rmNuDWGgApXG7r4HQ==" saltValue="u9/i0vdxa/47g9nl7TjQiw==" spinCount="100000" sheet="1" selectLockedCells="1" selectUnlockedCell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2:G125"/>
  <sheetViews>
    <sheetView topLeftCell="A95" zoomScale="106" zoomScaleNormal="106" workbookViewId="0">
      <selection activeCell="C1" sqref="C1:D21"/>
    </sheetView>
  </sheetViews>
  <sheetFormatPr baseColWidth="10" defaultColWidth="8.7109375" defaultRowHeight="12.75" x14ac:dyDescent="0.2"/>
  <cols>
    <col min="1" max="1" width="15.85546875" style="56" customWidth="1"/>
    <col min="2" max="4" width="92.42578125" style="57" customWidth="1"/>
    <col min="5" max="5" width="61" style="56" customWidth="1"/>
    <col min="6" max="16384" width="8.7109375" style="56"/>
  </cols>
  <sheetData>
    <row r="2" spans="1:5" x14ac:dyDescent="0.2">
      <c r="A2" s="58" t="s">
        <v>103</v>
      </c>
      <c r="B2" s="76" t="s">
        <v>105</v>
      </c>
      <c r="C2" s="76" t="s">
        <v>96</v>
      </c>
      <c r="D2" s="76" t="s">
        <v>97</v>
      </c>
    </row>
    <row r="3" spans="1:5" x14ac:dyDescent="0.2">
      <c r="A3" s="56" t="s">
        <v>104</v>
      </c>
      <c r="B3" s="57" t="str">
        <f t="shared" ref="B3:B21" si="0">IF(Sprache = 1, C3, D3)</f>
        <v>Demande de subvention - Consignes pour remplir le formulaire</v>
      </c>
      <c r="C3" s="57" t="s">
        <v>280</v>
      </c>
      <c r="D3" s="57" t="s">
        <v>281</v>
      </c>
    </row>
    <row r="4" spans="1:5" x14ac:dyDescent="0.2">
      <c r="A4" s="56" t="s">
        <v>104</v>
      </c>
      <c r="B4" s="57" t="str">
        <f t="shared" si="0"/>
        <v xml:space="preserve">Pour la demande, veuillez svp remplir la feuille de calcul "Budget". </v>
      </c>
      <c r="C4" s="57" t="s">
        <v>235</v>
      </c>
      <c r="D4" s="57" t="s">
        <v>98</v>
      </c>
    </row>
    <row r="5" spans="1:5" ht="127.5" x14ac:dyDescent="0.2">
      <c r="A5" s="56" t="s">
        <v>104</v>
      </c>
      <c r="B5" s="57" t="str">
        <f t="shared" si="0"/>
        <v>Pour le compte-rendu (facture intermédiaire, facture finale): Les données du budget sont automatiquement reportées dans la feuille de calcul "Rechnung = Facture". Si neçessaire, veuillez actualiser les champs correspondants (lignes 8-16)  avec les données effectives concernant 
- le nouveau développement, 
- le déroulement, 
- le nombre de travaux de master, 
- le date de déroulement
- le nombre de participants
- Si le cours n'a pas pu être organisé/développé, veuillez également supprimer les coûts dans les champs correspondants.</v>
      </c>
      <c r="C5" s="273" t="s">
        <v>283</v>
      </c>
      <c r="D5" s="276" t="s">
        <v>284</v>
      </c>
      <c r="E5" s="57"/>
    </row>
    <row r="6" spans="1:5" ht="38.25" x14ac:dyDescent="0.2">
      <c r="A6" s="56" t="s">
        <v>104</v>
      </c>
      <c r="B6" s="57" t="str">
        <f t="shared" si="0"/>
        <v xml:space="preserve">Dans la feuille "Übersicht = Aperçu", vous trouverez les chiffres clés de votre projet. Les données de la facture intermédiaire/facture ne sont reportées que si vous avez sélectionné "Oui" à la dernière ligne dans la feuille "Rechnung = Facture" </v>
      </c>
      <c r="C6" s="273" t="s">
        <v>279</v>
      </c>
      <c r="D6" s="275" t="s">
        <v>234</v>
      </c>
    </row>
    <row r="7" spans="1:5" x14ac:dyDescent="0.2">
      <c r="A7" s="56" t="s">
        <v>104</v>
      </c>
      <c r="B7" s="57" t="str">
        <f t="shared" si="0"/>
        <v>Budget</v>
      </c>
      <c r="C7" s="57" t="s">
        <v>282</v>
      </c>
      <c r="D7" s="57" t="s">
        <v>63</v>
      </c>
    </row>
    <row r="8" spans="1:5" ht="63.75" x14ac:dyDescent="0.2">
      <c r="A8" s="56" t="s">
        <v>104</v>
      </c>
      <c r="B8" s="57" t="str">
        <f>IF(Sprache = 1, C8, D8)</f>
        <v>Vous pouvez saisir des données dans les cellules surlignées de cette couleur orange.
Tous les coûts/montants sont en CHF.
Attention pour HE : Seuls les coûts directs d'une cycle de formation sont pris en compte, par exemple les coûts de personnel, de matériel et d'infrastructure de l'entreprise (Contribution à la couverture CC1)</v>
      </c>
      <c r="C8" s="57" t="s">
        <v>291</v>
      </c>
      <c r="D8" s="57" t="s">
        <v>285</v>
      </c>
    </row>
    <row r="9" spans="1:5" ht="25.5" x14ac:dyDescent="0.2">
      <c r="A9" s="56" t="s">
        <v>104</v>
      </c>
      <c r="B9" s="57" t="str">
        <f t="shared" si="0"/>
        <v>Dates des déroulements : si les dates ne sont pas encore connues, il convient d'indiquer les dates approximatives (p. ex. pour un début en mai 2022, la date de début à saisir est le 1.5.2022).</v>
      </c>
      <c r="C9" s="57" t="s">
        <v>286</v>
      </c>
      <c r="D9" s="57" t="s">
        <v>101</v>
      </c>
    </row>
    <row r="10" spans="1:5" ht="38.25" x14ac:dyDescent="0.2">
      <c r="A10" s="56" t="s">
        <v>104</v>
      </c>
      <c r="B10" s="57" t="str">
        <f t="shared" si="0"/>
        <v>Nombre de participant(e)s : veuillez noter que seuls les cours avec un min. de 10 et un max. de 14 participant(e)s sont subventionnés. Si vous souhaitez tout de même organiser un cours avec moins de 10 participant(e)s, veuillez svp prendre contact avec nous.</v>
      </c>
      <c r="C10" s="57" t="s">
        <v>287</v>
      </c>
      <c r="D10" s="57" t="s">
        <v>236</v>
      </c>
    </row>
    <row r="11" spans="1:5" ht="25.5" x14ac:dyDescent="0.2">
      <c r="A11" s="56" t="s">
        <v>104</v>
      </c>
      <c r="B11" s="57" t="str">
        <f t="shared" si="0"/>
        <v xml:space="preserve">Adaptation : au moins 50% du cycle de formation doit être révisé. Les mises à jour régulières ne sont pas indemnisées. La demande doit contenir un motif plausible.  </v>
      </c>
      <c r="C11" s="301" t="s">
        <v>260</v>
      </c>
      <c r="D11" s="301" t="s">
        <v>261</v>
      </c>
      <c r="E11" s="57"/>
    </row>
    <row r="12" spans="1:5" ht="25.5" x14ac:dyDescent="0.2">
      <c r="A12" s="56" t="s">
        <v>104</v>
      </c>
      <c r="B12" s="57" t="str">
        <f t="shared" si="0"/>
        <v>Travaux de master : veuillez svp remplir une colonne séparée et nommer les travaux de master avec le titre MAS correspondant. Les dates de début et de fin sont ici également nécessaires.</v>
      </c>
      <c r="C12" s="57" t="s">
        <v>288</v>
      </c>
      <c r="D12" s="57" t="s">
        <v>102</v>
      </c>
    </row>
    <row r="13" spans="1:5" ht="51" x14ac:dyDescent="0.2">
      <c r="A13" s="56" t="s">
        <v>104</v>
      </c>
      <c r="B13" s="57" t="str">
        <f t="shared" si="0"/>
        <v>Les montants maximaux possibles sont calculés automatiquement selon le système de financement (décrit dans la fiche d'information). S'il en résulte un bénéfice ou si la subvention dépasse 40% des coûts totaux d'un cours, les montants sont réduits (= montant effectif de la subvention).</v>
      </c>
      <c r="C13" s="57" t="s">
        <v>289</v>
      </c>
      <c r="D13" s="57" t="s">
        <v>290</v>
      </c>
      <c r="E13" s="57"/>
    </row>
    <row r="14" spans="1:5" ht="25.5" x14ac:dyDescent="0.2">
      <c r="A14" s="56" t="s">
        <v>104</v>
      </c>
      <c r="B14" s="57" t="str">
        <f t="shared" si="0"/>
        <v>Vous trouverez un aperçu des montants forfaitaires et des indications générales pour les demandes dans le dépliant sur les options de financement.</v>
      </c>
      <c r="C14" s="57" t="s">
        <v>193</v>
      </c>
      <c r="D14" s="57" t="s">
        <v>192</v>
      </c>
      <c r="E14" s="57"/>
    </row>
    <row r="15" spans="1:5" x14ac:dyDescent="0.2">
      <c r="A15" s="56" t="s">
        <v>104</v>
      </c>
      <c r="B15" s="57" t="str">
        <f t="shared" si="0"/>
        <v>Dépliant Options de financement</v>
      </c>
      <c r="C15" s="186" t="s">
        <v>194</v>
      </c>
      <c r="D15" s="186" t="s">
        <v>191</v>
      </c>
      <c r="E15" s="197"/>
    </row>
    <row r="16" spans="1:5" x14ac:dyDescent="0.2">
      <c r="A16" s="56" t="s">
        <v>104</v>
      </c>
      <c r="B16" s="57" t="str">
        <f t="shared" si="0"/>
        <v>Aller à la feuille de calcul "Budget"</v>
      </c>
      <c r="C16" s="52" t="s">
        <v>58</v>
      </c>
      <c r="D16" s="52" t="s">
        <v>99</v>
      </c>
    </row>
    <row r="17" spans="1:4" x14ac:dyDescent="0.2">
      <c r="A17" s="56" t="s">
        <v>104</v>
      </c>
      <c r="B17" s="57" t="str">
        <f t="shared" si="0"/>
        <v>Aller à la feuille de calcul "Facture"</v>
      </c>
      <c r="C17" s="52" t="s">
        <v>60</v>
      </c>
      <c r="D17" s="52" t="s">
        <v>100</v>
      </c>
    </row>
    <row r="18" spans="1:4" x14ac:dyDescent="0.2">
      <c r="A18" s="56" t="s">
        <v>104</v>
      </c>
      <c r="B18" s="57" t="str">
        <f t="shared" si="0"/>
        <v>Aller à la feuille de calcul "Vue d'ensemble"</v>
      </c>
      <c r="C18" s="52" t="s">
        <v>61</v>
      </c>
      <c r="D18" s="52" t="s">
        <v>233</v>
      </c>
    </row>
    <row r="19" spans="1:4" x14ac:dyDescent="0.2">
      <c r="A19" s="56" t="s">
        <v>104</v>
      </c>
      <c r="B19" s="57" t="str">
        <f t="shared" si="0"/>
        <v>Reporting/Décompte</v>
      </c>
      <c r="C19" s="57" t="s">
        <v>277</v>
      </c>
      <c r="D19" s="57" t="s">
        <v>278</v>
      </c>
    </row>
    <row r="20" spans="1:4" x14ac:dyDescent="0.2">
      <c r="A20" s="56" t="s">
        <v>104</v>
      </c>
      <c r="B20" s="57" t="str">
        <f t="shared" si="0"/>
        <v>Vue d'ensemble</v>
      </c>
      <c r="C20" s="57" t="s">
        <v>140</v>
      </c>
      <c r="D20" s="57" t="s">
        <v>130</v>
      </c>
    </row>
    <row r="21" spans="1:4" ht="25.5" x14ac:dyDescent="0.2">
      <c r="A21" s="56" t="s">
        <v>104</v>
      </c>
      <c r="B21" s="57" t="str">
        <f t="shared" si="0"/>
        <v xml:space="preserve"> - Veuillez nous contacter si votre demande porte sur plus de 10 offres et dure plus de 3 ans.</v>
      </c>
      <c r="C21" s="57" t="s">
        <v>296</v>
      </c>
      <c r="D21" s="57" t="s">
        <v>297</v>
      </c>
    </row>
    <row r="22" spans="1:4" x14ac:dyDescent="0.2">
      <c r="A22" s="56" t="s">
        <v>127</v>
      </c>
      <c r="B22" s="57" t="str">
        <f t="shared" ref="B22:B66" si="1">IF(Sprache = 1, C22, D22)</f>
        <v>Budget des cycles de formation</v>
      </c>
      <c r="C22" s="57" t="s">
        <v>0</v>
      </c>
      <c r="D22" s="57" t="s">
        <v>215</v>
      </c>
    </row>
    <row r="23" spans="1:4" x14ac:dyDescent="0.2">
      <c r="A23" s="56" t="s">
        <v>127</v>
      </c>
      <c r="B23" s="57" t="str">
        <f t="shared" si="1"/>
        <v>Le demandeur est-il une haute école spécialisée (HES) ? Veuillez cocher la case si oui.</v>
      </c>
      <c r="C23" s="57" t="s">
        <v>263</v>
      </c>
      <c r="D23" s="57" t="s">
        <v>106</v>
      </c>
    </row>
    <row r="24" spans="1:4" x14ac:dyDescent="0.2">
      <c r="A24" s="56" t="s">
        <v>127</v>
      </c>
      <c r="B24" s="57" t="str">
        <f t="shared" si="1"/>
        <v>Titre du cycle de formation ou du MAS pour les travaux de master</v>
      </c>
      <c r="C24" s="57" t="s">
        <v>86</v>
      </c>
      <c r="D24" s="57" t="s">
        <v>216</v>
      </c>
    </row>
    <row r="25" spans="1:4" x14ac:dyDescent="0.2">
      <c r="A25" s="56" t="s">
        <v>127</v>
      </c>
      <c r="B25" s="57" t="str">
        <f t="shared" si="1"/>
        <v>Durée du cycle de formation ?</v>
      </c>
      <c r="C25" s="57" t="s">
        <v>41</v>
      </c>
      <c r="D25" s="57" t="s">
        <v>226</v>
      </c>
    </row>
    <row r="26" spans="1:4" x14ac:dyDescent="0.2">
      <c r="A26" s="56" t="s">
        <v>127</v>
      </c>
      <c r="B26" s="57" t="str">
        <f t="shared" si="1"/>
        <v>S'agit-il d'un nouveau cycle de formation ?</v>
      </c>
      <c r="C26" s="57" t="s">
        <v>274</v>
      </c>
      <c r="D26" s="57" t="s">
        <v>269</v>
      </c>
    </row>
    <row r="27" spans="1:4" x14ac:dyDescent="0.2">
      <c r="A27" s="56" t="s">
        <v>127</v>
      </c>
      <c r="B27" s="57" t="str">
        <f t="shared" si="1"/>
        <v>Le cours est-il donné ?</v>
      </c>
      <c r="C27" s="57" t="s">
        <v>275</v>
      </c>
      <c r="D27" s="57" t="s">
        <v>107</v>
      </c>
    </row>
    <row r="28" spans="1:4" x14ac:dyDescent="0.2">
      <c r="A28" s="56" t="s">
        <v>127</v>
      </c>
      <c r="B28" s="57" t="str">
        <f t="shared" si="1"/>
        <v>Le développement et le déroulement se font-ils en coopération ?</v>
      </c>
      <c r="C28" s="57" t="s">
        <v>270</v>
      </c>
      <c r="D28" s="57" t="s">
        <v>271</v>
      </c>
    </row>
    <row r="29" spans="1:4" x14ac:dyDescent="0.2">
      <c r="A29" s="56" t="s">
        <v>127</v>
      </c>
      <c r="B29" s="57" t="str">
        <f t="shared" si="1"/>
        <v>Combien de travaux de master sont-ils supervisés ?</v>
      </c>
      <c r="C29" s="57" t="s">
        <v>276</v>
      </c>
      <c r="D29" s="57" t="s">
        <v>108</v>
      </c>
    </row>
    <row r="30" spans="1:4" x14ac:dyDescent="0.2">
      <c r="A30" s="56" t="s">
        <v>127</v>
      </c>
      <c r="B30" s="57" t="str">
        <f t="shared" si="1"/>
        <v>Quand le cours a-t-il lieu ?</v>
      </c>
      <c r="C30" s="57" t="s">
        <v>15</v>
      </c>
      <c r="D30" s="57" t="s">
        <v>111</v>
      </c>
    </row>
    <row r="31" spans="1:4" x14ac:dyDescent="0.2">
      <c r="A31" s="56" t="s">
        <v>127</v>
      </c>
      <c r="B31" s="57" t="str">
        <f t="shared" si="1"/>
        <v>Début</v>
      </c>
      <c r="C31" s="57" t="s">
        <v>78</v>
      </c>
      <c r="D31" s="57" t="s">
        <v>109</v>
      </c>
    </row>
    <row r="32" spans="1:4" x14ac:dyDescent="0.2">
      <c r="A32" s="56" t="s">
        <v>127</v>
      </c>
      <c r="B32" s="57" t="str">
        <f t="shared" si="1"/>
        <v>Fin</v>
      </c>
      <c r="C32" s="57" t="s">
        <v>79</v>
      </c>
      <c r="D32" s="57" t="s">
        <v>110</v>
      </c>
    </row>
    <row r="33" spans="1:4" x14ac:dyDescent="0.2">
      <c r="A33" s="56" t="s">
        <v>127</v>
      </c>
      <c r="B33" s="57" t="str">
        <f t="shared" si="1"/>
        <v>Nombre de participant(e)s par cycle de formation</v>
      </c>
      <c r="C33" s="57" t="s">
        <v>39</v>
      </c>
      <c r="D33" s="57" t="s">
        <v>217</v>
      </c>
    </row>
    <row r="34" spans="1:4" x14ac:dyDescent="0.2">
      <c r="A34" s="56" t="s">
        <v>127</v>
      </c>
      <c r="B34" s="57" t="str">
        <f t="shared" si="1"/>
        <v>Frais de participation par participant/e</v>
      </c>
      <c r="C34" s="57" t="s">
        <v>128</v>
      </c>
      <c r="D34" s="57" t="s">
        <v>112</v>
      </c>
    </row>
    <row r="35" spans="1:4" x14ac:dyDescent="0.2">
      <c r="A35" s="56" t="s">
        <v>127</v>
      </c>
      <c r="B35" s="57" t="str">
        <f t="shared" si="1"/>
        <v>Aperçu des coûts par cycle de formation (HE: Seulement coûts sur la base CC1)</v>
      </c>
      <c r="C35" s="57" t="s">
        <v>264</v>
      </c>
      <c r="D35" s="57" t="s">
        <v>293</v>
      </c>
    </row>
    <row r="36" spans="1:4" x14ac:dyDescent="0.2">
      <c r="A36" s="56" t="s">
        <v>127</v>
      </c>
      <c r="B36" s="57" t="str">
        <f t="shared" si="1"/>
        <v>Nouveau développement</v>
      </c>
      <c r="C36" s="57" t="s">
        <v>9</v>
      </c>
      <c r="D36" s="57" t="s">
        <v>113</v>
      </c>
    </row>
    <row r="37" spans="1:4" x14ac:dyDescent="0.2">
      <c r="A37" s="56" t="s">
        <v>127</v>
      </c>
      <c r="B37" s="301" t="str">
        <f t="shared" si="1"/>
        <v>Adaptation</v>
      </c>
      <c r="C37" s="301" t="s">
        <v>81</v>
      </c>
      <c r="D37" s="301" t="s">
        <v>114</v>
      </c>
    </row>
    <row r="38" spans="1:4" x14ac:dyDescent="0.2">
      <c r="A38" s="56" t="s">
        <v>127</v>
      </c>
      <c r="B38" s="57" t="str">
        <f t="shared" si="1"/>
        <v>Organisation et déroulement du cycle de formation</v>
      </c>
      <c r="C38" s="57" t="s">
        <v>80</v>
      </c>
      <c r="D38" s="57" t="s">
        <v>218</v>
      </c>
    </row>
    <row r="39" spans="1:4" x14ac:dyDescent="0.2">
      <c r="A39" s="56" t="s">
        <v>127</v>
      </c>
      <c r="B39" s="57" t="str">
        <f t="shared" si="1"/>
        <v>Supervision des travaux de master</v>
      </c>
      <c r="C39" s="57" t="s">
        <v>33</v>
      </c>
      <c r="D39" s="57" t="s">
        <v>115</v>
      </c>
    </row>
    <row r="40" spans="1:4" x14ac:dyDescent="0.2">
      <c r="A40" s="56" t="s">
        <v>127</v>
      </c>
      <c r="B40" s="57" t="str">
        <f t="shared" si="1"/>
        <v>Coûts totaux des Haute Ecole (CC1) sans supplément pour frais généraux</v>
      </c>
      <c r="C40" s="57" t="s">
        <v>265</v>
      </c>
      <c r="D40" s="57" t="s">
        <v>292</v>
      </c>
    </row>
    <row r="41" spans="1:4" x14ac:dyDescent="0.2">
      <c r="A41" s="56" t="s">
        <v>127</v>
      </c>
      <c r="B41" s="57" t="str">
        <f t="shared" si="1"/>
        <v>Supplément pour frais généraux pour les HE (+35%)</v>
      </c>
      <c r="C41" s="57" t="s">
        <v>266</v>
      </c>
      <c r="D41" s="57" t="s">
        <v>267</v>
      </c>
    </row>
    <row r="42" spans="1:4" x14ac:dyDescent="0.2">
      <c r="A42" s="56" t="s">
        <v>127</v>
      </c>
      <c r="B42" s="57" t="str">
        <f t="shared" si="1"/>
        <v>Coûts totaux</v>
      </c>
      <c r="C42" s="57" t="s">
        <v>32</v>
      </c>
      <c r="D42" s="57" t="s">
        <v>116</v>
      </c>
    </row>
    <row r="43" spans="1:4" x14ac:dyDescent="0.2">
      <c r="A43" s="56" t="s">
        <v>127</v>
      </c>
      <c r="B43" s="57" t="str">
        <f t="shared" si="1"/>
        <v>Financement</v>
      </c>
      <c r="C43" s="57" t="s">
        <v>3</v>
      </c>
      <c r="D43" s="57" t="s">
        <v>117</v>
      </c>
    </row>
    <row r="44" spans="1:4" x14ac:dyDescent="0.2">
      <c r="A44" s="56" t="s">
        <v>127</v>
      </c>
      <c r="B44" s="57" t="str">
        <f t="shared" si="1"/>
        <v>Recettes provenant des frais de participation</v>
      </c>
      <c r="C44" s="57" t="s">
        <v>5</v>
      </c>
      <c r="D44" s="57" t="s">
        <v>118</v>
      </c>
    </row>
    <row r="45" spans="1:4" x14ac:dyDescent="0.2">
      <c r="A45" s="56" t="s">
        <v>127</v>
      </c>
      <c r="B45" s="57" t="str">
        <f t="shared" si="1"/>
        <v>Recettes provenant de fonds de tiers</v>
      </c>
      <c r="C45" s="57" t="s">
        <v>18</v>
      </c>
      <c r="D45" s="57" t="s">
        <v>119</v>
      </c>
    </row>
    <row r="46" spans="1:4" x14ac:dyDescent="0.2">
      <c r="A46" s="56" t="s">
        <v>127</v>
      </c>
      <c r="B46" s="57" t="str">
        <f t="shared" si="1"/>
        <v>Recettes provenant de fonds de tiers</v>
      </c>
      <c r="C46" s="57" t="s">
        <v>18</v>
      </c>
      <c r="D46" s="57" t="s">
        <v>119</v>
      </c>
    </row>
    <row r="47" spans="1:4" x14ac:dyDescent="0.2">
      <c r="A47" s="56" t="s">
        <v>127</v>
      </c>
      <c r="B47" s="57" t="str">
        <f t="shared" si="1"/>
        <v>Sous-total des recettes provenant des frais d'inscription, des fonds de tiers</v>
      </c>
      <c r="C47" s="57" t="s">
        <v>70</v>
      </c>
      <c r="D47" s="57" t="s">
        <v>120</v>
      </c>
    </row>
    <row r="48" spans="1:4" x14ac:dyDescent="0.2">
      <c r="A48" s="56" t="s">
        <v>127</v>
      </c>
      <c r="B48" s="57" t="str">
        <f t="shared" si="1"/>
        <v>Montant maximal pour nouveau développement</v>
      </c>
      <c r="C48" s="57" t="s">
        <v>245</v>
      </c>
      <c r="D48" s="57" t="s">
        <v>250</v>
      </c>
    </row>
    <row r="49" spans="1:7" x14ac:dyDescent="0.2">
      <c r="A49" s="56" t="s">
        <v>127</v>
      </c>
      <c r="B49" s="301" t="str">
        <f t="shared" si="1"/>
        <v>Montant forfaitaire pour adaptation</v>
      </c>
      <c r="C49" s="301" t="s">
        <v>27</v>
      </c>
      <c r="D49" s="301" t="s">
        <v>121</v>
      </c>
    </row>
    <row r="50" spans="1:7" x14ac:dyDescent="0.2">
      <c r="A50" s="56" t="s">
        <v>127</v>
      </c>
      <c r="B50" s="57" t="str">
        <f t="shared" si="1"/>
        <v>Montant maximal  pour déroulement</v>
      </c>
      <c r="C50" s="57" t="s">
        <v>246</v>
      </c>
      <c r="D50" s="57" t="s">
        <v>251</v>
      </c>
    </row>
    <row r="51" spans="1:7" x14ac:dyDescent="0.2">
      <c r="A51" s="56" t="s">
        <v>127</v>
      </c>
      <c r="B51" s="57" t="str">
        <f t="shared" si="1"/>
        <v>Montant maximal  pour travaux de master</v>
      </c>
      <c r="C51" s="57" t="s">
        <v>247</v>
      </c>
      <c r="D51" s="57" t="s">
        <v>252</v>
      </c>
    </row>
    <row r="52" spans="1:7" x14ac:dyDescent="0.2">
      <c r="A52" s="56" t="s">
        <v>127</v>
      </c>
      <c r="B52" s="57" t="str">
        <f t="shared" si="1"/>
        <v>Montant maximal  total</v>
      </c>
      <c r="C52" s="57" t="s">
        <v>248</v>
      </c>
      <c r="D52" s="57" t="s">
        <v>253</v>
      </c>
    </row>
    <row r="53" spans="1:7" x14ac:dyDescent="0.2">
      <c r="A53" s="56" t="s">
        <v>127</v>
      </c>
      <c r="B53" s="57" t="str">
        <f t="shared" si="1"/>
        <v>Bénéfice avec montant maximal</v>
      </c>
      <c r="C53" s="57" t="s">
        <v>249</v>
      </c>
      <c r="D53" s="57" t="s">
        <v>254</v>
      </c>
    </row>
    <row r="54" spans="1:7" x14ac:dyDescent="0.2">
      <c r="A54" s="56" t="s">
        <v>127</v>
      </c>
      <c r="B54" s="57" t="str">
        <f t="shared" si="1"/>
        <v>Bénéfice en %</v>
      </c>
      <c r="C54" s="57" t="s">
        <v>88</v>
      </c>
      <c r="D54" s="57" t="s">
        <v>225</v>
      </c>
    </row>
    <row r="55" spans="1:7" x14ac:dyDescent="0.2">
      <c r="A55" s="56" t="s">
        <v>127</v>
      </c>
      <c r="B55" s="57" t="str">
        <f t="shared" si="1"/>
        <v>Réduction du montant maximal</v>
      </c>
      <c r="C55" s="57" t="s">
        <v>268</v>
      </c>
      <c r="D55" s="57" t="s">
        <v>255</v>
      </c>
    </row>
    <row r="56" spans="1:7" x14ac:dyDescent="0.2">
      <c r="A56" s="56" t="s">
        <v>127</v>
      </c>
      <c r="B56" s="57" t="str">
        <f t="shared" si="1"/>
        <v xml:space="preserve">Montant effectif de la subvention </v>
      </c>
      <c r="C56" s="57" t="s">
        <v>37</v>
      </c>
      <c r="D56" s="57" t="s">
        <v>122</v>
      </c>
    </row>
    <row r="57" spans="1:7" x14ac:dyDescent="0.2">
      <c r="A57" s="56" t="s">
        <v>127</v>
      </c>
      <c r="B57" s="57" t="str">
        <f t="shared" si="1"/>
        <v>Pourcentage de la subvention par rapport aux coûts totaux</v>
      </c>
      <c r="C57" s="57" t="s">
        <v>45</v>
      </c>
      <c r="D57" s="57" t="s">
        <v>123</v>
      </c>
    </row>
    <row r="58" spans="1:7" x14ac:dyDescent="0.2">
      <c r="A58" s="56" t="s">
        <v>127</v>
      </c>
      <c r="B58" s="57" t="str">
        <f t="shared" si="1"/>
        <v>Prestations propres (-) / gains de l'institution de formation (+)</v>
      </c>
      <c r="C58" s="57" t="s">
        <v>243</v>
      </c>
      <c r="D58" s="57" t="s">
        <v>244</v>
      </c>
      <c r="E58" s="57"/>
    </row>
    <row r="59" spans="1:7" x14ac:dyDescent="0.2">
      <c r="A59" s="56" t="s">
        <v>127</v>
      </c>
      <c r="B59" s="57" t="str">
        <f t="shared" si="1"/>
        <v>Total recettes (sans prestations propre)</v>
      </c>
      <c r="C59" s="57" t="s">
        <v>242</v>
      </c>
      <c r="D59" s="57" t="s">
        <v>241</v>
      </c>
    </row>
    <row r="60" spans="1:7" x14ac:dyDescent="0.2">
      <c r="A60" s="56" t="s">
        <v>127</v>
      </c>
      <c r="B60" s="57" t="str">
        <f t="shared" si="1"/>
        <v>voir système de financement</v>
      </c>
      <c r="C60" s="57" t="s">
        <v>42</v>
      </c>
      <c r="D60" s="57" t="s">
        <v>155</v>
      </c>
    </row>
    <row r="61" spans="1:7" x14ac:dyDescent="0.2">
      <c r="A61" s="56" t="s">
        <v>127</v>
      </c>
      <c r="B61" s="57" t="str">
        <f t="shared" si="1"/>
        <v>Résultat intermédiaire</v>
      </c>
      <c r="C61" s="57" t="s">
        <v>51</v>
      </c>
      <c r="D61" s="57" t="s">
        <v>125</v>
      </c>
    </row>
    <row r="62" spans="1:7" ht="25.5" x14ac:dyDescent="0.2">
      <c r="A62" s="56" t="s">
        <v>127</v>
      </c>
      <c r="B62" s="57" t="str">
        <f t="shared" si="1"/>
        <v xml:space="preserve">Réduction si le montant maximal total est supérieur à 40 % des coûts totaux ou si le bénéfice est supérieur à 5 %. </v>
      </c>
      <c r="C62" s="57" t="s">
        <v>272</v>
      </c>
      <c r="D62" s="57" t="s">
        <v>262</v>
      </c>
    </row>
    <row r="63" spans="1:7" x14ac:dyDescent="0.2">
      <c r="A63" s="56" t="s">
        <v>127</v>
      </c>
      <c r="B63" s="57" t="str">
        <f t="shared" si="1"/>
        <v>Montant maximal en % des coûts total</v>
      </c>
      <c r="C63" s="57" t="s">
        <v>257</v>
      </c>
      <c r="D63" s="57" t="s">
        <v>256</v>
      </c>
      <c r="F63" s="57"/>
      <c r="G63" s="57"/>
    </row>
    <row r="64" spans="1:7" x14ac:dyDescent="0.2">
      <c r="A64" s="56" t="s">
        <v>127</v>
      </c>
      <c r="B64" s="57" t="str">
        <f>IF(Sprache = 1, C64, D64)</f>
        <v>après réduction éventuelle des montants maximals</v>
      </c>
      <c r="C64" s="57" t="s">
        <v>258</v>
      </c>
      <c r="D64" s="57" t="s">
        <v>259</v>
      </c>
    </row>
    <row r="65" spans="1:4" x14ac:dyDescent="0.2">
      <c r="A65" s="56" t="s">
        <v>127</v>
      </c>
      <c r="B65" s="57" t="str">
        <f t="shared" si="1"/>
        <v>par année</v>
      </c>
      <c r="C65" s="57" t="s">
        <v>4</v>
      </c>
      <c r="D65" s="57" t="s">
        <v>126</v>
      </c>
    </row>
    <row r="66" spans="1:4" x14ac:dyDescent="0.2">
      <c r="A66" s="56" t="s">
        <v>127</v>
      </c>
      <c r="B66" s="57" t="str">
        <f t="shared" si="1"/>
        <v>Montant negatif = Prestations propres;  montant positif = gains</v>
      </c>
      <c r="C66" s="57" t="s">
        <v>239</v>
      </c>
      <c r="D66" s="57" t="s">
        <v>240</v>
      </c>
    </row>
    <row r="68" spans="1:4" x14ac:dyDescent="0.2">
      <c r="A68" s="56" t="s">
        <v>64</v>
      </c>
      <c r="B68" s="57" t="str">
        <f>IF(Sprache = 1, C68, D68)</f>
        <v>Facture / Facture intermédiaire du jj.mm.aaaa</v>
      </c>
      <c r="C68" s="57" t="s">
        <v>224</v>
      </c>
      <c r="D68" s="57" t="s">
        <v>223</v>
      </c>
    </row>
    <row r="69" spans="1:4" x14ac:dyDescent="0.2">
      <c r="A69" s="56" t="s">
        <v>64</v>
      </c>
      <c r="B69" s="57" t="str">
        <f t="shared" ref="B69:B97" si="2">IF(Sprache = 1, C69, D69)</f>
        <v>Paiements de SuisseEnergie (contrôle)</v>
      </c>
      <c r="C69" s="57" t="s">
        <v>83</v>
      </c>
      <c r="D69" s="57" t="s">
        <v>146</v>
      </c>
    </row>
    <row r="70" spans="1:4" x14ac:dyDescent="0.2">
      <c r="A70" s="56" t="s">
        <v>64</v>
      </c>
      <c r="B70" s="57" t="str">
        <f t="shared" si="2"/>
        <v>Subvention totale (copie de la ligne 59)</v>
      </c>
      <c r="C70" s="57" t="s">
        <v>89</v>
      </c>
      <c r="D70" s="57" t="s">
        <v>141</v>
      </c>
    </row>
    <row r="71" spans="1:4" x14ac:dyDescent="0.2">
      <c r="A71" s="56" t="s">
        <v>64</v>
      </c>
      <c r="B71" s="57" t="str">
        <f t="shared" si="2"/>
        <v>Paiements totaux</v>
      </c>
      <c r="C71" s="57" t="s">
        <v>90</v>
      </c>
      <c r="D71" s="57" t="s">
        <v>142</v>
      </c>
    </row>
    <row r="72" spans="1:4" x14ac:dyDescent="0.2">
      <c r="A72" s="56" t="s">
        <v>64</v>
      </c>
      <c r="B72" s="57" t="str">
        <f t="shared" si="2"/>
        <v xml:space="preserve">Paiements restants </v>
      </c>
      <c r="C72" s="57" t="s">
        <v>91</v>
      </c>
      <c r="D72" s="57" t="s">
        <v>143</v>
      </c>
    </row>
    <row r="73" spans="1:4" x14ac:dyDescent="0.2">
      <c r="A73" s="56" t="s">
        <v>64</v>
      </c>
      <c r="B73" s="57" t="str">
        <f t="shared" si="2"/>
        <v>Date de fin de formation</v>
      </c>
      <c r="C73" s="57" t="s">
        <v>92</v>
      </c>
      <c r="D73" s="57" t="s">
        <v>227</v>
      </c>
    </row>
    <row r="74" spans="1:4" x14ac:dyDescent="0.2">
      <c r="A74" s="56" t="s">
        <v>64</v>
      </c>
      <c r="B74" s="57" t="str">
        <f>IF(Sprache = 1, C74, D74)</f>
        <v>1er versement</v>
      </c>
      <c r="C74" s="57" t="s">
        <v>151</v>
      </c>
      <c r="D74" s="57" t="s">
        <v>171</v>
      </c>
    </row>
    <row r="75" spans="1:4" x14ac:dyDescent="0.2">
      <c r="A75" s="56" t="s">
        <v>64</v>
      </c>
      <c r="B75" s="57" t="str">
        <f t="shared" si="2"/>
        <v>2e versement</v>
      </c>
      <c r="C75" s="57" t="s">
        <v>149</v>
      </c>
      <c r="D75" s="57" t="s">
        <v>172</v>
      </c>
    </row>
    <row r="76" spans="1:4" x14ac:dyDescent="0.2">
      <c r="A76" s="56" t="s">
        <v>64</v>
      </c>
      <c r="B76" s="57" t="str">
        <f t="shared" si="2"/>
        <v>3e versement</v>
      </c>
      <c r="C76" s="57" t="s">
        <v>150</v>
      </c>
      <c r="D76" s="57" t="s">
        <v>173</v>
      </c>
    </row>
    <row r="77" spans="1:4" x14ac:dyDescent="0.2">
      <c r="A77" s="56" t="s">
        <v>64</v>
      </c>
      <c r="B77" s="57" t="str">
        <f t="shared" si="2"/>
        <v>4e versement</v>
      </c>
      <c r="C77" s="57" t="s">
        <v>160</v>
      </c>
      <c r="D77" s="57" t="s">
        <v>174</v>
      </c>
    </row>
    <row r="78" spans="1:4" x14ac:dyDescent="0.2">
      <c r="A78" s="56" t="s">
        <v>64</v>
      </c>
      <c r="B78" s="57" t="str">
        <f t="shared" si="2"/>
        <v>5e versement</v>
      </c>
      <c r="C78" s="57" t="s">
        <v>161</v>
      </c>
      <c r="D78" s="57" t="s">
        <v>175</v>
      </c>
    </row>
    <row r="79" spans="1:4" x14ac:dyDescent="0.2">
      <c r="A79" s="56" t="s">
        <v>64</v>
      </c>
      <c r="B79" s="57" t="str">
        <f t="shared" si="2"/>
        <v>6e versement</v>
      </c>
      <c r="C79" s="57" t="s">
        <v>162</v>
      </c>
      <c r="D79" s="57" t="s">
        <v>176</v>
      </c>
    </row>
    <row r="80" spans="1:4" x14ac:dyDescent="0.2">
      <c r="A80" s="56" t="s">
        <v>64</v>
      </c>
      <c r="B80" s="57" t="str">
        <f t="shared" si="2"/>
        <v>7e versement</v>
      </c>
      <c r="C80" s="57" t="s">
        <v>159</v>
      </c>
      <c r="D80" s="57" t="s">
        <v>177</v>
      </c>
    </row>
    <row r="81" spans="1:4" x14ac:dyDescent="0.2">
      <c r="A81" s="56" t="s">
        <v>64</v>
      </c>
      <c r="B81" s="57" t="str">
        <f t="shared" si="2"/>
        <v>8e versement</v>
      </c>
      <c r="C81" s="57" t="s">
        <v>158</v>
      </c>
      <c r="D81" s="57" t="s">
        <v>178</v>
      </c>
    </row>
    <row r="82" spans="1:4" x14ac:dyDescent="0.2">
      <c r="A82" s="56" t="s">
        <v>64</v>
      </c>
      <c r="B82" s="57" t="str">
        <f t="shared" si="2"/>
        <v>9e versement</v>
      </c>
      <c r="C82" s="57" t="s">
        <v>157</v>
      </c>
      <c r="D82" s="57" t="s">
        <v>179</v>
      </c>
    </row>
    <row r="83" spans="1:4" x14ac:dyDescent="0.2">
      <c r="A83" s="56" t="s">
        <v>64</v>
      </c>
      <c r="B83" s="57" t="str">
        <f t="shared" si="2"/>
        <v>10e versement</v>
      </c>
      <c r="C83" s="57" t="s">
        <v>163</v>
      </c>
      <c r="D83" s="57" t="s">
        <v>180</v>
      </c>
    </row>
    <row r="84" spans="1:4" x14ac:dyDescent="0.2">
      <c r="A84" s="56" t="s">
        <v>64</v>
      </c>
      <c r="B84" s="57" t="str">
        <f t="shared" si="2"/>
        <v>11e versement</v>
      </c>
      <c r="C84" s="57" t="s">
        <v>164</v>
      </c>
      <c r="D84" s="57" t="s">
        <v>181</v>
      </c>
    </row>
    <row r="85" spans="1:4" x14ac:dyDescent="0.2">
      <c r="A85" s="56" t="s">
        <v>64</v>
      </c>
      <c r="B85" s="57" t="str">
        <f t="shared" si="2"/>
        <v>12e versement</v>
      </c>
      <c r="C85" s="57" t="s">
        <v>165</v>
      </c>
      <c r="D85" s="57" t="s">
        <v>182</v>
      </c>
    </row>
    <row r="86" spans="1:4" x14ac:dyDescent="0.2">
      <c r="A86" s="56" t="s">
        <v>64</v>
      </c>
      <c r="B86" s="57" t="str">
        <f t="shared" si="2"/>
        <v>13e versement</v>
      </c>
      <c r="C86" s="57" t="s">
        <v>166</v>
      </c>
      <c r="D86" s="57" t="s">
        <v>183</v>
      </c>
    </row>
    <row r="87" spans="1:4" x14ac:dyDescent="0.2">
      <c r="A87" s="56" t="s">
        <v>64</v>
      </c>
      <c r="B87" s="57" t="str">
        <f t="shared" si="2"/>
        <v>14e versement</v>
      </c>
      <c r="C87" s="57" t="s">
        <v>167</v>
      </c>
      <c r="D87" s="57" t="s">
        <v>184</v>
      </c>
    </row>
    <row r="88" spans="1:4" x14ac:dyDescent="0.2">
      <c r="A88" s="56" t="s">
        <v>64</v>
      </c>
      <c r="B88" s="57" t="str">
        <f t="shared" si="2"/>
        <v>15e versement</v>
      </c>
      <c r="C88" s="57" t="s">
        <v>152</v>
      </c>
      <c r="D88" s="57" t="s">
        <v>185</v>
      </c>
    </row>
    <row r="89" spans="1:4" x14ac:dyDescent="0.2">
      <c r="A89" s="56" t="s">
        <v>64</v>
      </c>
      <c r="B89" s="57" t="str">
        <f t="shared" si="2"/>
        <v>16e versement</v>
      </c>
      <c r="C89" s="57" t="s">
        <v>153</v>
      </c>
      <c r="D89" s="57" t="s">
        <v>186</v>
      </c>
    </row>
    <row r="90" spans="1:4" x14ac:dyDescent="0.2">
      <c r="A90" s="56" t="s">
        <v>64</v>
      </c>
      <c r="B90" s="57" t="str">
        <f t="shared" si="2"/>
        <v>17e versement</v>
      </c>
      <c r="C90" s="57" t="s">
        <v>168</v>
      </c>
      <c r="D90" s="57" t="s">
        <v>187</v>
      </c>
    </row>
    <row r="91" spans="1:4" x14ac:dyDescent="0.2">
      <c r="A91" s="56" t="s">
        <v>64</v>
      </c>
      <c r="B91" s="57" t="str">
        <f t="shared" si="2"/>
        <v>18e versement</v>
      </c>
      <c r="C91" s="57" t="s">
        <v>169</v>
      </c>
      <c r="D91" s="57" t="s">
        <v>188</v>
      </c>
    </row>
    <row r="92" spans="1:4" x14ac:dyDescent="0.2">
      <c r="A92" s="56" t="s">
        <v>64</v>
      </c>
      <c r="B92" s="57" t="str">
        <f t="shared" si="2"/>
        <v>19e versement</v>
      </c>
      <c r="C92" s="57" t="s">
        <v>170</v>
      </c>
      <c r="D92" s="57" t="s">
        <v>189</v>
      </c>
    </row>
    <row r="93" spans="1:4" x14ac:dyDescent="0.2">
      <c r="A93" s="56" t="s">
        <v>64</v>
      </c>
      <c r="B93" s="57" t="str">
        <f t="shared" si="2"/>
        <v>20e versement</v>
      </c>
      <c r="C93" s="57" t="s">
        <v>154</v>
      </c>
      <c r="D93" s="57" t="s">
        <v>190</v>
      </c>
    </row>
    <row r="94" spans="1:4" x14ac:dyDescent="0.2">
      <c r="A94" s="56" t="s">
        <v>64</v>
      </c>
      <c r="B94" s="57" t="str">
        <f t="shared" si="2"/>
        <v>Date du paiement final</v>
      </c>
      <c r="C94" s="57" t="s">
        <v>93</v>
      </c>
      <c r="D94" s="57" t="s">
        <v>144</v>
      </c>
    </row>
    <row r="95" spans="1:4" x14ac:dyDescent="0.2">
      <c r="A95" s="56" t="s">
        <v>64</v>
      </c>
      <c r="B95" s="57" t="str">
        <f t="shared" si="2"/>
        <v>Montant du paiement final</v>
      </c>
      <c r="C95" s="57" t="s">
        <v>94</v>
      </c>
      <c r="D95" s="57" t="s">
        <v>145</v>
      </c>
    </row>
    <row r="96" spans="1:4" x14ac:dyDescent="0.2">
      <c r="A96" s="56" t="s">
        <v>64</v>
      </c>
      <c r="B96" s="57" t="str">
        <f t="shared" si="2"/>
        <v>Paiements totaux</v>
      </c>
      <c r="C96" s="57" t="s">
        <v>82</v>
      </c>
      <c r="D96" s="57" t="s">
        <v>142</v>
      </c>
    </row>
    <row r="97" spans="1:4" x14ac:dyDescent="0.2">
      <c r="B97" s="57" t="str">
        <f t="shared" si="2"/>
        <v>Cycle de formation facturé (oui = report dans "Übersicht")</v>
      </c>
      <c r="C97" s="116" t="s">
        <v>228</v>
      </c>
      <c r="D97" s="57" t="s">
        <v>229</v>
      </c>
    </row>
    <row r="100" spans="1:4" x14ac:dyDescent="0.2">
      <c r="A100" s="56" t="s">
        <v>140</v>
      </c>
      <c r="B100" s="57" t="str">
        <f t="shared" ref="B100:B125" si="3">IF(Sprache = 1, C100, D100)</f>
        <v>Vue d'ensemble</v>
      </c>
      <c r="C100" s="57" t="s">
        <v>85</v>
      </c>
      <c r="D100" s="57" t="s">
        <v>130</v>
      </c>
    </row>
    <row r="101" spans="1:4" x14ac:dyDescent="0.2">
      <c r="A101" s="56" t="s">
        <v>140</v>
      </c>
      <c r="B101" s="57" t="str">
        <f t="shared" si="3"/>
        <v>Evaluation/Statistiques</v>
      </c>
      <c r="C101" s="57" t="s">
        <v>76</v>
      </c>
      <c r="D101" s="57" t="s">
        <v>132</v>
      </c>
    </row>
    <row r="102" spans="1:4" x14ac:dyDescent="0.2">
      <c r="A102" s="56" t="s">
        <v>140</v>
      </c>
      <c r="B102" s="57" t="str">
        <f t="shared" si="3"/>
        <v>Nombre de jours de cours donnés</v>
      </c>
      <c r="C102" s="57" t="s">
        <v>72</v>
      </c>
      <c r="D102" s="57" t="s">
        <v>230</v>
      </c>
    </row>
    <row r="103" spans="1:4" x14ac:dyDescent="0.2">
      <c r="A103" s="56" t="s">
        <v>140</v>
      </c>
      <c r="B103" s="57" t="str">
        <f t="shared" si="3"/>
        <v>Nombre de nouveaux développements</v>
      </c>
      <c r="C103" s="57" t="s">
        <v>73</v>
      </c>
      <c r="D103" s="57" t="s">
        <v>133</v>
      </c>
    </row>
    <row r="104" spans="1:4" x14ac:dyDescent="0.2">
      <c r="A104" s="56" t="s">
        <v>140</v>
      </c>
      <c r="B104" s="301" t="str">
        <f t="shared" si="3"/>
        <v>Nombre d'adaptations</v>
      </c>
      <c r="C104" s="301" t="s">
        <v>74</v>
      </c>
      <c r="D104" s="301" t="s">
        <v>156</v>
      </c>
    </row>
    <row r="105" spans="1:4" x14ac:dyDescent="0.2">
      <c r="A105" s="56" t="s">
        <v>140</v>
      </c>
      <c r="B105" s="57" t="str">
        <f t="shared" si="3"/>
        <v>Nombre de cycles de formation donnés</v>
      </c>
      <c r="C105" s="57" t="s">
        <v>71</v>
      </c>
      <c r="D105" s="57" t="s">
        <v>222</v>
      </c>
    </row>
    <row r="106" spans="1:4" x14ac:dyDescent="0.2">
      <c r="A106" s="56" t="s">
        <v>140</v>
      </c>
      <c r="B106" s="57" t="str">
        <f t="shared" si="3"/>
        <v>Travaux de master</v>
      </c>
      <c r="C106" s="57" t="s">
        <v>12</v>
      </c>
      <c r="D106" s="57" t="s">
        <v>134</v>
      </c>
    </row>
    <row r="107" spans="1:4" x14ac:dyDescent="0.2">
      <c r="A107" s="56" t="s">
        <v>140</v>
      </c>
      <c r="B107" s="57" t="str">
        <f t="shared" si="3"/>
        <v>Nombre de participant(e)s</v>
      </c>
      <c r="C107" s="57" t="s">
        <v>131</v>
      </c>
      <c r="D107" s="57" t="s">
        <v>135</v>
      </c>
    </row>
    <row r="108" spans="1:4" x14ac:dyDescent="0.2">
      <c r="A108" s="56" t="s">
        <v>140</v>
      </c>
      <c r="B108" s="57" t="str">
        <f t="shared" si="3"/>
        <v>Nombre moyen de participant(e)s par cycle de formation</v>
      </c>
      <c r="C108" s="57" t="s">
        <v>75</v>
      </c>
      <c r="D108" s="57" t="s">
        <v>221</v>
      </c>
    </row>
    <row r="109" spans="1:4" x14ac:dyDescent="0.2">
      <c r="A109" s="56" t="s">
        <v>140</v>
      </c>
      <c r="B109" s="57" t="str">
        <f t="shared" si="3"/>
        <v>Aperçu des coûts des cycles de formation et des travaux de master</v>
      </c>
      <c r="C109" s="57" t="s">
        <v>77</v>
      </c>
      <c r="D109" s="57" t="s">
        <v>220</v>
      </c>
    </row>
    <row r="110" spans="1:4" x14ac:dyDescent="0.2">
      <c r="A110" s="56" t="s">
        <v>140</v>
      </c>
      <c r="B110" s="57" t="str">
        <f t="shared" si="3"/>
        <v>Coûts totaux de tous les cycles de formation</v>
      </c>
      <c r="C110" s="57" t="s">
        <v>69</v>
      </c>
      <c r="D110" s="56" t="s">
        <v>219</v>
      </c>
    </row>
    <row r="111" spans="1:4" x14ac:dyDescent="0.2">
      <c r="A111" s="56" t="s">
        <v>140</v>
      </c>
      <c r="B111" s="57" t="str">
        <f t="shared" si="3"/>
        <v>Financement</v>
      </c>
      <c r="C111" s="57" t="s">
        <v>3</v>
      </c>
      <c r="D111" s="57" t="s">
        <v>117</v>
      </c>
    </row>
    <row r="112" spans="1:4" x14ac:dyDescent="0.2">
      <c r="A112" s="56" t="s">
        <v>140</v>
      </c>
      <c r="B112" s="57" t="str">
        <f t="shared" si="3"/>
        <v>Frais de participation, fonds de tiers</v>
      </c>
      <c r="C112" s="57" t="s">
        <v>47</v>
      </c>
      <c r="D112" s="57" t="s">
        <v>136</v>
      </c>
    </row>
    <row r="113" spans="1:4" x14ac:dyDescent="0.2">
      <c r="A113" s="56" t="s">
        <v>140</v>
      </c>
      <c r="B113" s="57" t="str">
        <f t="shared" si="3"/>
        <v>Prestations propres (-) / gains de l'institution de formation (+)</v>
      </c>
      <c r="C113" s="57" t="s">
        <v>243</v>
      </c>
      <c r="D113" s="57" t="s">
        <v>244</v>
      </c>
    </row>
    <row r="114" spans="1:4" x14ac:dyDescent="0.2">
      <c r="A114" s="56" t="s">
        <v>140</v>
      </c>
      <c r="B114" s="57" t="str">
        <f t="shared" si="3"/>
        <v>Montant effectif de la subvention</v>
      </c>
      <c r="C114" s="57" t="s">
        <v>37</v>
      </c>
      <c r="D114" s="57" t="s">
        <v>137</v>
      </c>
    </row>
    <row r="115" spans="1:4" x14ac:dyDescent="0.2">
      <c r="A115" s="56" t="s">
        <v>140</v>
      </c>
      <c r="B115" s="57" t="str">
        <f t="shared" si="3"/>
        <v>Recettes totales</v>
      </c>
      <c r="C115" s="57" t="s">
        <v>48</v>
      </c>
      <c r="D115" s="57" t="s">
        <v>124</v>
      </c>
    </row>
    <row r="116" spans="1:4" x14ac:dyDescent="0.2">
      <c r="A116" s="56" t="s">
        <v>140</v>
      </c>
      <c r="B116" s="57" t="str">
        <f t="shared" si="3"/>
        <v>Prestations propres (-) / gains de l'institution de formation (+)</v>
      </c>
      <c r="C116" s="57" t="s">
        <v>243</v>
      </c>
      <c r="D116" s="57" t="s">
        <v>244</v>
      </c>
    </row>
    <row r="117" spans="1:4" x14ac:dyDescent="0.2">
      <c r="A117" s="56" t="s">
        <v>140</v>
      </c>
      <c r="B117" s="57" t="str">
        <f t="shared" si="3"/>
        <v>Pourcentage de la subvention par rapport aux coûts totaux</v>
      </c>
      <c r="C117" s="57" t="s">
        <v>45</v>
      </c>
      <c r="D117" s="57" t="s">
        <v>123</v>
      </c>
    </row>
    <row r="118" spans="1:4" x14ac:dyDescent="0.2">
      <c r="A118" s="56" t="s">
        <v>140</v>
      </c>
      <c r="B118" s="57" t="str">
        <f t="shared" si="3"/>
        <v>Subvention SuisseEnergie par participant/e</v>
      </c>
      <c r="C118" s="57" t="s">
        <v>50</v>
      </c>
      <c r="D118" s="57" t="s">
        <v>138</v>
      </c>
    </row>
    <row r="119" spans="1:4" x14ac:dyDescent="0.2">
      <c r="A119" s="56" t="s">
        <v>140</v>
      </c>
      <c r="B119" s="57" t="str">
        <f t="shared" si="3"/>
        <v>Subvention SuisseEnergie par jour de cours</v>
      </c>
      <c r="C119" s="57" t="s">
        <v>68</v>
      </c>
      <c r="D119" s="57" t="s">
        <v>231</v>
      </c>
    </row>
    <row r="120" spans="1:4" x14ac:dyDescent="0.2">
      <c r="A120" s="56" t="s">
        <v>140</v>
      </c>
      <c r="B120" s="57" t="str">
        <f t="shared" si="3"/>
        <v>Subvention SuisseEnergie par jour de cours et participant/e</v>
      </c>
      <c r="C120" s="57" t="s">
        <v>49</v>
      </c>
      <c r="D120" s="57" t="s">
        <v>232</v>
      </c>
    </row>
    <row r="121" spans="1:4" x14ac:dyDescent="0.2">
      <c r="A121" s="56" t="s">
        <v>140</v>
      </c>
      <c r="B121" s="57" t="str">
        <f t="shared" si="3"/>
        <v>Budget</v>
      </c>
      <c r="C121" s="57" t="s">
        <v>63</v>
      </c>
      <c r="D121" s="57" t="s">
        <v>63</v>
      </c>
    </row>
    <row r="122" spans="1:4" x14ac:dyDescent="0.2">
      <c r="A122" s="56" t="s">
        <v>140</v>
      </c>
      <c r="B122" s="57" t="str">
        <f t="shared" si="3"/>
        <v>Facture</v>
      </c>
      <c r="C122" s="57" t="s">
        <v>64</v>
      </c>
      <c r="D122" s="57" t="s">
        <v>139</v>
      </c>
    </row>
    <row r="123" spans="1:4" x14ac:dyDescent="0.2">
      <c r="A123" s="56" t="s">
        <v>140</v>
      </c>
      <c r="B123" s="57" t="str">
        <f t="shared" si="3"/>
        <v>Paiement de SuisseEnergie</v>
      </c>
      <c r="C123" s="57" t="s">
        <v>95</v>
      </c>
      <c r="D123" s="57" t="s">
        <v>147</v>
      </c>
    </row>
    <row r="124" spans="1:4" x14ac:dyDescent="0.2">
      <c r="A124" s="56" t="s">
        <v>140</v>
      </c>
      <c r="B124" s="57" t="str">
        <f t="shared" si="3"/>
        <v>Tous les ans</v>
      </c>
      <c r="C124" s="57" t="s">
        <v>20</v>
      </c>
      <c r="D124" s="57" t="s">
        <v>148</v>
      </c>
    </row>
    <row r="125" spans="1:4" x14ac:dyDescent="0.2">
      <c r="A125" s="56" t="s">
        <v>140</v>
      </c>
      <c r="B125" s="57" t="str">
        <f t="shared" si="3"/>
        <v>Total</v>
      </c>
      <c r="C125" s="57" t="s">
        <v>6</v>
      </c>
      <c r="D125" s="57" t="s">
        <v>6</v>
      </c>
    </row>
  </sheetData>
  <sheetProtection algorithmName="SHA-512" hashValue="3rqhhMz+5ydwgXBtrkHEYixusGIDokQ9U+ybobTUVlVsc0ei2Ap+sHhx6iQA10kUAFKgefXLj2V089VbwW0Q5w==" saltValue="OCv2xGj9OLp7pjyzzIiwcA==" spinCount="100000" sheet="1" objects="1" scenarios="1"/>
  <hyperlinks>
    <hyperlink ref="C16" location="Budget!H2" display="Gehe zu Tabellenblatt &quot;Budget&quot;" xr:uid="{00000000-0004-0000-0500-000000000000}"/>
    <hyperlink ref="C17" location="Rechnung!H2" display="Gehe zu Tabellenblatt &quot;Rechnung&quot;" xr:uid="{00000000-0004-0000-0500-000001000000}"/>
    <hyperlink ref="C18" location="Übersicht!A1" display="Gehe zu Tabellenblatt &quot;Übersicht&quot;" xr:uid="{00000000-0004-0000-0500-000002000000}"/>
    <hyperlink ref="D16" location="Budget!H2" display="Gehe zu Tabellenblatt &quot;Budget&quot;" xr:uid="{00000000-0004-0000-0500-000003000000}"/>
    <hyperlink ref="D17" location="Rechnung!H2" display="Gehe zu Tabellenblatt &quot;Rechnung&quot;" xr:uid="{00000000-0004-0000-0500-000004000000}"/>
    <hyperlink ref="D18" location="Übersicht!A1" display="Gehe zu Tabellenblatt &quot;Übersicht&quot;" xr:uid="{00000000-0004-0000-0500-000005000000}"/>
    <hyperlink ref="C15" r:id="rId1" display="Merkblatt Lehrgänge" xr:uid="{00000000-0004-0000-0500-000006000000}"/>
    <hyperlink ref="D15" r:id="rId2" display="Fiche d'information sur les cours de formation" xr:uid="{00000000-0004-0000-0500-000007000000}"/>
  </hyperlinks>
  <pageMargins left="0.7" right="0.7" top="0.75" bottom="0.75" header="0.3" footer="0.3"/>
  <pageSetup paperSize="9" orientation="portrait" horizontalDpi="90" verticalDpi="90"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1:K13"/>
  <sheetViews>
    <sheetView showGridLines="0" showRowColHeaders="0" zoomScale="130" zoomScaleNormal="130" workbookViewId="0">
      <selection activeCell="I16" sqref="I16"/>
    </sheetView>
  </sheetViews>
  <sheetFormatPr baseColWidth="10" defaultColWidth="10.85546875" defaultRowHeight="12.75" x14ac:dyDescent="0.2"/>
  <cols>
    <col min="1" max="1" width="1.7109375" customWidth="1"/>
    <col min="2" max="3" width="13.85546875" customWidth="1"/>
    <col min="4" max="4" width="19.28515625" customWidth="1"/>
    <col min="5" max="5" width="17.140625" customWidth="1"/>
  </cols>
  <sheetData>
    <row r="1" spans="2:11" ht="7.5" customHeight="1" x14ac:dyDescent="0.2"/>
    <row r="2" spans="2:11" ht="18" x14ac:dyDescent="0.25">
      <c r="B2" s="5" t="s">
        <v>298</v>
      </c>
    </row>
    <row r="3" spans="2:11" ht="13.5" thickBot="1" x14ac:dyDescent="0.25"/>
    <row r="4" spans="2:11" ht="69" customHeight="1" thickBot="1" x14ac:dyDescent="0.25">
      <c r="B4" s="325" t="s">
        <v>26</v>
      </c>
      <c r="C4" s="326"/>
      <c r="D4" s="336" t="s">
        <v>9</v>
      </c>
      <c r="E4" s="336" t="s">
        <v>1</v>
      </c>
      <c r="F4" s="338" t="s">
        <v>22</v>
      </c>
      <c r="G4" s="339"/>
      <c r="H4" s="339"/>
      <c r="I4" s="339"/>
      <c r="J4" s="340"/>
      <c r="K4" s="1"/>
    </row>
    <row r="5" spans="2:11" ht="12.95" customHeight="1" thickBot="1" x14ac:dyDescent="0.25">
      <c r="B5" s="37" t="s">
        <v>56</v>
      </c>
      <c r="C5" s="36" t="s">
        <v>57</v>
      </c>
      <c r="D5" s="337"/>
      <c r="E5" s="337"/>
      <c r="F5" s="2" t="s">
        <v>23</v>
      </c>
      <c r="G5" s="3">
        <v>11</v>
      </c>
      <c r="H5" s="3">
        <v>12</v>
      </c>
      <c r="I5" s="3">
        <v>13</v>
      </c>
      <c r="J5" s="4">
        <v>14</v>
      </c>
      <c r="K5" s="4" t="s">
        <v>21</v>
      </c>
    </row>
    <row r="6" spans="2:11" ht="26.25" customHeight="1" thickBot="1" x14ac:dyDescent="0.25">
      <c r="B6" s="38">
        <v>10</v>
      </c>
      <c r="C6" s="38">
        <v>15</v>
      </c>
      <c r="D6" s="68">
        <v>35000</v>
      </c>
      <c r="E6" s="68">
        <v>0</v>
      </c>
      <c r="F6" s="68">
        <v>15000</v>
      </c>
      <c r="G6" s="68">
        <v>12000</v>
      </c>
      <c r="H6" s="68">
        <v>9000</v>
      </c>
      <c r="I6" s="68">
        <v>6000</v>
      </c>
      <c r="J6" s="68">
        <v>6000</v>
      </c>
      <c r="K6" s="68">
        <v>0</v>
      </c>
    </row>
    <row r="7" spans="2:11" ht="26.25" customHeight="1" thickBot="1" x14ac:dyDescent="0.25">
      <c r="B7" s="38">
        <v>16</v>
      </c>
      <c r="C7" s="38">
        <v>20</v>
      </c>
      <c r="D7" s="68">
        <v>45000</v>
      </c>
      <c r="E7" s="68">
        <v>0</v>
      </c>
      <c r="F7" s="68">
        <v>17500</v>
      </c>
      <c r="G7" s="68">
        <v>14000</v>
      </c>
      <c r="H7" s="68">
        <v>10500</v>
      </c>
      <c r="I7" s="68">
        <v>7000</v>
      </c>
      <c r="J7" s="68">
        <v>7000</v>
      </c>
      <c r="K7" s="68">
        <v>0</v>
      </c>
    </row>
    <row r="8" spans="2:11" ht="26.25" customHeight="1" thickBot="1" x14ac:dyDescent="0.25">
      <c r="B8" s="38">
        <v>21</v>
      </c>
      <c r="C8" s="38">
        <v>30</v>
      </c>
      <c r="D8" s="68">
        <v>60000</v>
      </c>
      <c r="E8" s="68">
        <v>0</v>
      </c>
      <c r="F8" s="68">
        <v>20000</v>
      </c>
      <c r="G8" s="68">
        <v>16000</v>
      </c>
      <c r="H8" s="68">
        <v>12000</v>
      </c>
      <c r="I8" s="68">
        <v>8000</v>
      </c>
      <c r="J8" s="68">
        <v>8000</v>
      </c>
      <c r="K8" s="68">
        <v>0</v>
      </c>
    </row>
    <row r="9" spans="2:11" ht="26.25" customHeight="1" thickBot="1" x14ac:dyDescent="0.25">
      <c r="B9" s="38">
        <v>31</v>
      </c>
      <c r="C9" s="55">
        <v>100000</v>
      </c>
      <c r="D9" s="68">
        <v>70000</v>
      </c>
      <c r="E9" s="68">
        <v>0</v>
      </c>
      <c r="F9" s="68">
        <v>20000</v>
      </c>
      <c r="G9" s="68">
        <v>16000</v>
      </c>
      <c r="H9" s="68">
        <v>12000</v>
      </c>
      <c r="I9" s="68">
        <v>8000</v>
      </c>
      <c r="J9" s="68">
        <v>8000</v>
      </c>
      <c r="K9" s="68">
        <v>0</v>
      </c>
    </row>
    <row r="10" spans="2:11" ht="26.25" customHeight="1" thickBot="1" x14ac:dyDescent="0.25">
      <c r="B10" s="327" t="s">
        <v>24</v>
      </c>
      <c r="C10" s="328"/>
      <c r="D10" s="331" t="s">
        <v>300</v>
      </c>
      <c r="E10" s="332"/>
      <c r="F10" s="332"/>
      <c r="G10" s="332"/>
      <c r="H10" s="332"/>
      <c r="I10" s="332"/>
      <c r="J10" s="333"/>
      <c r="K10" s="1"/>
    </row>
    <row r="11" spans="2:11" ht="26.25" customHeight="1" x14ac:dyDescent="0.2">
      <c r="B11" s="329" t="s">
        <v>25</v>
      </c>
      <c r="C11" s="330"/>
      <c r="D11" s="334">
        <v>3000</v>
      </c>
      <c r="E11" s="335"/>
      <c r="F11" s="335"/>
      <c r="G11" s="335"/>
      <c r="H11" s="335"/>
      <c r="I11" s="335"/>
      <c r="J11" s="335"/>
      <c r="K11" s="335"/>
    </row>
    <row r="13" spans="2:11" x14ac:dyDescent="0.2">
      <c r="D13" s="40"/>
    </row>
  </sheetData>
  <sheetProtection algorithmName="SHA-512" hashValue="PVCNbIrIX0v5N5bz/wZpldc8jWx8OCs6gTCMb5rwOKqEHpBNxl3Yll5ALThdSNQ6PSgFpThIW+QI/83yFgD6pQ==" saltValue="NZxdtmF0w4e215id+nOpsg==" spinCount="100000" sheet="1" selectLockedCells="1" selectUnlockedCells="1"/>
  <mergeCells count="8">
    <mergeCell ref="B4:C4"/>
    <mergeCell ref="B10:C10"/>
    <mergeCell ref="B11:C11"/>
    <mergeCell ref="D10:J10"/>
    <mergeCell ref="D11:K11"/>
    <mergeCell ref="D4:D5"/>
    <mergeCell ref="E4:E5"/>
    <mergeCell ref="F4:J4"/>
  </mergeCells>
  <pageMargins left="0.7" right="0.7" top="0.78740157499999996" bottom="0.78740157499999996"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5</vt:i4>
      </vt:variant>
    </vt:vector>
  </HeadingPairs>
  <TitlesOfParts>
    <vt:vector size="14" baseType="lpstr">
      <vt:lpstr>Information</vt:lpstr>
      <vt:lpstr>Budget</vt:lpstr>
      <vt:lpstr>Rechnung</vt:lpstr>
      <vt:lpstr>Übersicht</vt:lpstr>
      <vt:lpstr>Tabelle1</vt:lpstr>
      <vt:lpstr>Tabelle2</vt:lpstr>
      <vt:lpstr>Metadaten</vt:lpstr>
      <vt:lpstr>Übersetzungen</vt:lpstr>
      <vt:lpstr>Fördersystematik</vt:lpstr>
      <vt:lpstr>Budget!Druckbereich</vt:lpstr>
      <vt:lpstr>Information!Druckbereich</vt:lpstr>
      <vt:lpstr>Rechnung!Druckbereich</vt:lpstr>
      <vt:lpstr>Übersicht!Druckbereich</vt:lpstr>
      <vt:lpstr>Sprache</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Schäfli Barbara BFE</dc:creator>
  <cp:lastModifiedBy>Schäfli Barbara BFE</cp:lastModifiedBy>
  <cp:lastPrinted>2025-11-05T11:02:25Z</cp:lastPrinted>
  <dcterms:created xsi:type="dcterms:W3CDTF">2021-09-07T09:03:30Z</dcterms:created>
  <dcterms:modified xsi:type="dcterms:W3CDTF">2025-11-05T11:02:45Z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2025-03-04T13:46:19Z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09ba7a0d-ea10-4d4d-9fa8-5a8c71cbdde0</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