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al.collab.admin.ch/sites/805-GEO/admin/Shared Documents/Budget evaluation and reporting/Final versions/"/>
    </mc:Choice>
  </mc:AlternateContent>
  <xr:revisionPtr revIDLastSave="0" documentId="13_ncr:20000001_{30452ADE-3290-42E7-BEE6-DB545F3753BC}" xr6:coauthVersionLast="47" xr6:coauthVersionMax="47" xr10:uidLastSave="{00000000-0000-0000-0000-000000000000}"/>
  <bookViews>
    <workbookView xWindow="-28920" yWindow="-120" windowWidth="29040" windowHeight="15720" tabRatio="863" xr2:uid="{9AFBCE71-F224-7241-ADAC-CDA3BFAD4104}"/>
  </bookViews>
  <sheets>
    <sheet name="Explanation" sheetId="40" r:id="rId1"/>
    <sheet name="0 Summary (BFE)" sheetId="39" r:id="rId2"/>
    <sheet name="1.1_Previous expenses" sheetId="24" r:id="rId3"/>
    <sheet name="1.2_Non eligible" sheetId="25" r:id="rId4"/>
    <sheet name="1.3_General non Techn" sheetId="26" r:id="rId5"/>
    <sheet name="2.1_Prosp_campaign_1" sheetId="41" r:id="rId6"/>
    <sheet name="2.2_Prosp_campaign_2" sheetId="42" r:id="rId7"/>
    <sheet name="2.3_Prosp_campaign_3" sheetId="43" r:id="rId8"/>
    <sheet name="3.1_FutGenExp" sheetId="29" r:id="rId9"/>
    <sheet name="3.2_Platform" sheetId="30" r:id="rId10"/>
    <sheet name="3.3_Drilling" sheetId="31" r:id="rId11"/>
    <sheet name="3.4_Stimulation" sheetId="32" r:id="rId12"/>
    <sheet name="3.5_WellTesting" sheetId="33" r:id="rId13"/>
    <sheet name="3.6_Logging" sheetId="34" r:id="rId14"/>
    <sheet name="3.7_Analyses" sheetId="35" r:id="rId15"/>
    <sheet name="3.8_General Techn " sheetId="36" r:id="rId16"/>
    <sheet name="4 Invoices" sheetId="37" r:id="rId17"/>
  </sheets>
  <externalReferences>
    <externalReference r:id="rId18"/>
  </externalReferences>
  <definedNames>
    <definedName name="__auf1" localSheetId="16">#REF!</definedName>
    <definedName name="__auf1">#REF!</definedName>
    <definedName name="__auf2" localSheetId="16">#REF!</definedName>
    <definedName name="__auf2">#REF!</definedName>
    <definedName name="_AtRisk_FitDataRange_FIT_1079C_6F9B1" localSheetId="16" hidden="1">#REF!</definedName>
    <definedName name="_AtRisk_FitDataRange_FIT_1079C_6F9B1" hidden="1">#REF!</definedName>
    <definedName name="_AtRisk_FitDataRange_FIT_11A36_4959" localSheetId="16" hidden="1">#REF!</definedName>
    <definedName name="_AtRisk_FitDataRange_FIT_11A36_4959" hidden="1">#REF!</definedName>
    <definedName name="_AtRisk_FitDataRange_FIT_1414C_DBF7E" localSheetId="16" hidden="1">#REF!</definedName>
    <definedName name="_AtRisk_FitDataRange_FIT_1414C_DBF7E" hidden="1">#REF!</definedName>
    <definedName name="_AtRisk_FitDataRange_FIT_15D34_B04A8" localSheetId="16" hidden="1">#REF!</definedName>
    <definedName name="_AtRisk_FitDataRange_FIT_15D34_B04A8" hidden="1">#REF!</definedName>
    <definedName name="_AtRisk_FitDataRange_FIT_18435_688BA" hidden="1">#REF!</definedName>
    <definedName name="_AtRisk_FitDataRange_FIT_1A1F3_D63A9" hidden="1">#REF!</definedName>
    <definedName name="_AtRisk_FitDataRange_FIT_1CD41_43E2E" hidden="1">#REF!</definedName>
    <definedName name="_AtRisk_FitDataRange_FIT_23E8C_D721A" hidden="1">#REF!</definedName>
    <definedName name="_AtRisk_FitDataRange_FIT_28D5E_DB431" hidden="1">#REF!</definedName>
    <definedName name="_AtRisk_FitDataRange_FIT_2B6A1_EDC80" hidden="1">#REF!</definedName>
    <definedName name="_AtRisk_FitDataRange_FIT_2D11F_9C984" hidden="1">#REF!</definedName>
    <definedName name="_AtRisk_FitDataRange_FIT_3507F_2CF95" hidden="1">#REF!</definedName>
    <definedName name="_AtRisk_FitDataRange_FIT_3ACC6_D2AC4" hidden="1">#REF!</definedName>
    <definedName name="_AtRisk_FitDataRange_FIT_3BF43_B0641" hidden="1">#REF!</definedName>
    <definedName name="_AtRisk_FitDataRange_FIT_3D238_13AAE" hidden="1">#REF!</definedName>
    <definedName name="_AtRisk_FitDataRange_FIT_40A37_2B619" hidden="1">#REF!</definedName>
    <definedName name="_AtRisk_FitDataRange_FIT_46B0E_8CE30" hidden="1">#REF!</definedName>
    <definedName name="_AtRisk_FitDataRange_FIT_46CF4_7AC4C" hidden="1">#REF!</definedName>
    <definedName name="_AtRisk_FitDataRange_FIT_47662_E084D" hidden="1">#REF!</definedName>
    <definedName name="_AtRisk_FitDataRange_FIT_476BF_2736D" hidden="1">#REF!</definedName>
    <definedName name="_AtRisk_FitDataRange_FIT_48EB4_146E9" hidden="1">#REF!</definedName>
    <definedName name="_AtRisk_FitDataRange_FIT_49CA4_B2872" hidden="1">#REF!</definedName>
    <definedName name="_AtRisk_FitDataRange_FIT_4FD25_89FA3" hidden="1">#REF!</definedName>
    <definedName name="_AtRisk_FitDataRange_FIT_50DBE_265D9" hidden="1">#REF!</definedName>
    <definedName name="_AtRisk_FitDataRange_FIT_5541D_B38FC" hidden="1">#REF!</definedName>
    <definedName name="_AtRisk_FitDataRange_FIT_59E7F_6A213" hidden="1">#REF!</definedName>
    <definedName name="_AtRisk_FitDataRange_FIT_5B1EA_7B42B" hidden="1">#REF!</definedName>
    <definedName name="_AtRisk_FitDataRange_FIT_5C0A7_61298" hidden="1">#REF!</definedName>
    <definedName name="_AtRisk_FitDataRange_FIT_5FBBE_891AA" hidden="1">#REF!</definedName>
    <definedName name="_AtRisk_FitDataRange_FIT_60CA1_DB3F4" hidden="1">#REF!</definedName>
    <definedName name="_AtRisk_FitDataRange_FIT_6232E_6995C" hidden="1">#REF!</definedName>
    <definedName name="_AtRisk_FitDataRange_FIT_655B1_542E" hidden="1">#REF!</definedName>
    <definedName name="_AtRisk_FitDataRange_FIT_69107_154D1" hidden="1">#REF!</definedName>
    <definedName name="_AtRisk_FitDataRange_FIT_6AB06_5467C" hidden="1">#REF!</definedName>
    <definedName name="_AtRisk_FitDataRange_FIT_6BF7_CD75D" hidden="1">#REF!</definedName>
    <definedName name="_AtRisk_FitDataRange_FIT_6C950_C0DE7" hidden="1">#REF!</definedName>
    <definedName name="_AtRisk_FitDataRange_FIT_6FFF0_DAD27" hidden="1">#REF!</definedName>
    <definedName name="_AtRisk_FitDataRange_FIT_707C9_E1C52" hidden="1">#REF!</definedName>
    <definedName name="_AtRisk_FitDataRange_FIT_75E7E_10CF7" hidden="1">#REF!</definedName>
    <definedName name="_AtRisk_FitDataRange_FIT_774AA_E7E10" hidden="1">#REF!</definedName>
    <definedName name="_AtRisk_FitDataRange_FIT_77A51_B0E47" hidden="1">#REF!</definedName>
    <definedName name="_AtRisk_FitDataRange_FIT_7994C_677DD" hidden="1">#REF!</definedName>
    <definedName name="_AtRisk_FitDataRange_FIT_79F07_7AC97" hidden="1">#REF!</definedName>
    <definedName name="_AtRisk_FitDataRange_FIT_7B19C_6527" hidden="1">#REF!</definedName>
    <definedName name="_AtRisk_FitDataRange_FIT_7BBF9_82CCD" hidden="1">#REF!</definedName>
    <definedName name="_AtRisk_FitDataRange_FIT_7C9AD_EA90E" hidden="1">#REF!</definedName>
    <definedName name="_AtRisk_FitDataRange_FIT_7E063_23C22" hidden="1">#REF!</definedName>
    <definedName name="_AtRisk_FitDataRange_FIT_7E3B_D98FF" hidden="1">#REF!</definedName>
    <definedName name="_AtRisk_FitDataRange_FIT_7EA48_30F7D" hidden="1">#REF!</definedName>
    <definedName name="_AtRisk_FitDataRange_FIT_7F98A_3889B" hidden="1">#REF!</definedName>
    <definedName name="_AtRisk_FitDataRange_FIT_7FBAF_D653A" hidden="1">#REF!</definedName>
    <definedName name="_AtRisk_FitDataRange_FIT_83687_49258" hidden="1">#REF!</definedName>
    <definedName name="_AtRisk_FitDataRange_FIT_8ADA5_B794E" hidden="1">#REF!</definedName>
    <definedName name="_AtRisk_FitDataRange_FIT_8D935_266D4" hidden="1">#REF!</definedName>
    <definedName name="_AtRisk_FitDataRange_FIT_8E2AA_6949F" hidden="1">#REF!</definedName>
    <definedName name="_AtRisk_FitDataRange_FIT_8F2DD_1CAB4" hidden="1">#REF!</definedName>
    <definedName name="_AtRisk_FitDataRange_FIT_90AF9_2F4E2" hidden="1">#REF!</definedName>
    <definedName name="_AtRisk_FitDataRange_FIT_90EE7_CCF3E" hidden="1">#REF!</definedName>
    <definedName name="_AtRisk_FitDataRange_FIT_91693_D695F" hidden="1">#REF!</definedName>
    <definedName name="_AtRisk_FitDataRange_FIT_9260A_81D1D" hidden="1">#REF!</definedName>
    <definedName name="_AtRisk_FitDataRange_FIT_929AF_3AC5C" hidden="1">#REF!</definedName>
    <definedName name="_AtRisk_FitDataRange_FIT_95198_49540" hidden="1">#REF!</definedName>
    <definedName name="_AtRisk_FitDataRange_FIT_9DEF8_89B3D" hidden="1">#REF!</definedName>
    <definedName name="_AtRisk_FitDataRange_FIT_9EBA2_AB85F" hidden="1">#REF!</definedName>
    <definedName name="_AtRisk_FitDataRange_FIT_A1D5A_C6060" hidden="1">#REF!</definedName>
    <definedName name="_AtRisk_FitDataRange_FIT_A4BBF_65CF5" hidden="1">#REF!</definedName>
    <definedName name="_AtRisk_FitDataRange_FIT_AB91F_B3156" hidden="1">#REF!</definedName>
    <definedName name="_AtRisk_FitDataRange_FIT_AC5A9_55D5B" hidden="1">#REF!</definedName>
    <definedName name="_AtRisk_FitDataRange_FIT_AF807_B0962" hidden="1">#REF!</definedName>
    <definedName name="_AtRisk_FitDataRange_FIT_AFCA9_37E20" hidden="1">#REF!</definedName>
    <definedName name="_AtRisk_FitDataRange_FIT_B3E22_870A4" hidden="1">#REF!</definedName>
    <definedName name="_AtRisk_FitDataRange_FIT_B5EA0_688F" hidden="1">#REF!</definedName>
    <definedName name="_AtRisk_FitDataRange_FIT_B83B1_9D4C9" hidden="1">#REF!</definedName>
    <definedName name="_AtRisk_FitDataRange_FIT_BB6A2_8AED0" hidden="1">#REF!</definedName>
    <definedName name="_AtRisk_FitDataRange_FIT_BCAAF_C09C5" hidden="1">#REF!</definedName>
    <definedName name="_AtRisk_FitDataRange_FIT_BEAFE_798DB" hidden="1">#REF!</definedName>
    <definedName name="_AtRisk_FitDataRange_FIT_C041F_A6CA6" hidden="1">#REF!</definedName>
    <definedName name="_AtRisk_FitDataRange_FIT_C0825_15959" hidden="1">#REF!</definedName>
    <definedName name="_AtRisk_FitDataRange_FIT_C23FC_1BB5" hidden="1">#REF!</definedName>
    <definedName name="_AtRisk_FitDataRange_FIT_C36BC_C7BD4" hidden="1">#REF!</definedName>
    <definedName name="_AtRisk_FitDataRange_FIT_C37E5_9B388" hidden="1">#REF!</definedName>
    <definedName name="_AtRisk_FitDataRange_FIT_C8A83_75E65" hidden="1">#REF!</definedName>
    <definedName name="_AtRisk_FitDataRange_FIT_CAE45_549" hidden="1">#REF!</definedName>
    <definedName name="_AtRisk_FitDataRange_FIT_CCA2A_59A5F" hidden="1">#REF!</definedName>
    <definedName name="_AtRisk_FitDataRange_FIT_D131E_724F5" hidden="1">#REF!</definedName>
    <definedName name="_AtRisk_FitDataRange_FIT_D30E2_F5F9" hidden="1">#REF!</definedName>
    <definedName name="_AtRisk_FitDataRange_FIT_D372_757B6" hidden="1">#REF!</definedName>
    <definedName name="_AtRisk_FitDataRange_FIT_D8F36_7F5B3" hidden="1">#REF!</definedName>
    <definedName name="_AtRisk_FitDataRange_FIT_D9397_C03C2" hidden="1">#REF!</definedName>
    <definedName name="_AtRisk_FitDataRange_FIT_DBF8D_8711" hidden="1">#REF!</definedName>
    <definedName name="_AtRisk_FitDataRange_FIT_DCE4C_849AE" hidden="1">#REF!</definedName>
    <definedName name="_AtRisk_FitDataRange_FIT_DD231_D3632" hidden="1">#REF!</definedName>
    <definedName name="_AtRisk_FitDataRange_FIT_DECF9_27213" hidden="1">#REF!</definedName>
    <definedName name="_AtRisk_FitDataRange_FIT_DED11_CE4D9" hidden="1">#REF!</definedName>
    <definedName name="_AtRisk_FitDataRange_FIT_E0060_27C4" hidden="1">#REF!</definedName>
    <definedName name="_AtRisk_FitDataRange_FIT_E0903_D232A" hidden="1">#REF!</definedName>
    <definedName name="_AtRisk_FitDataRange_FIT_E0AED_EE081" hidden="1">#REF!</definedName>
    <definedName name="_AtRisk_FitDataRange_FIT_E1C5C_553EC" hidden="1">#REF!</definedName>
    <definedName name="_AtRisk_FitDataRange_FIT_E68D_18414" hidden="1">#REF!</definedName>
    <definedName name="_AtRisk_FitDataRange_FIT_E6C29_499EB" hidden="1">#REF!</definedName>
    <definedName name="_AtRisk_FitDataRange_FIT_E765D_43C9C" hidden="1">#REF!</definedName>
    <definedName name="_AtRisk_FitDataRange_FIT_E9EA8_AE17B" hidden="1">#REF!</definedName>
    <definedName name="_AtRisk_FitDataRange_FIT_EE050_A1E6B" hidden="1">#REF!</definedName>
    <definedName name="_AtRisk_FitDataRange_FIT_EF145_DC383" hidden="1">#REF!</definedName>
    <definedName name="_AtRisk_FitDataRange_FIT_F1F20_272B9" hidden="1">#REF!</definedName>
    <definedName name="_AtRisk_FitDataRange_FIT_F3705_E1C47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6</definedName>
    <definedName name="_AtRisk_SimSetting_MultipleCPUMode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520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520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3</definedName>
    <definedName name="_AtRisk_SimSetting_StdRecalcWithoutRiskStaticPercentile" hidden="1">0.02</definedName>
    <definedName name="_auf1">#REF!</definedName>
    <definedName name="_auf2">#REF!</definedName>
    <definedName name="AUFSPIEGELUNG">#REF!</definedName>
    <definedName name="BEGINN">#REF!</definedName>
    <definedName name="DFTKorr">#REF!</definedName>
    <definedName name="DFTKorrelation">#REF!</definedName>
    <definedName name="DFTMalmBohrstreckeMalm">#REF!</definedName>
    <definedName name="_xlnm.Print_Titles" localSheetId="1">'0 Summary (BFE)'!$1:$3</definedName>
    <definedName name="NeueMatrix1">#REF!</definedName>
    <definedName name="NeueMatrix2">#REF!</definedName>
    <definedName name="NeueMatrix3">#REF!</definedName>
    <definedName name="NeueMatrix4">#REF!</definedName>
    <definedName name="Pal_Workbook_GUID" hidden="1">"QNYST2B5B82BKWMTTUBIRD9K"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"$E$57"</definedName>
    <definedName name="RiskSelectedNameCell1" hidden="1">"$D$16"</definedName>
    <definedName name="RiskSelectedNameCell2" hidden="1">"$D$17"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PKorr">#REF!</definedName>
    <definedName name="ROPKorrelation">#REF!</definedName>
    <definedName name="totalg1">#REF!</definedName>
    <definedName name="totalg11">#REF!</definedName>
    <definedName name="totalg12">#REF!</definedName>
    <definedName name="totalg13">#REF!</definedName>
    <definedName name="totalg14">#REF!</definedName>
    <definedName name="totalg17">#REF!</definedName>
    <definedName name="totalg2">#REF!</definedName>
    <definedName name="totalg3">#REF!</definedName>
    <definedName name="totalg4">#REF!</definedName>
    <definedName name="totalg5">#REF!</definedName>
    <definedName name="totalg6">#REF!</definedName>
    <definedName name="totalg7">#REF!</definedName>
    <definedName name="totalg8">#REF!</definedName>
    <definedName name="totalg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" i="26" l="1"/>
  <c r="AI11" i="26"/>
  <c r="AF11" i="26"/>
  <c r="AC11" i="26"/>
  <c r="Z11" i="26"/>
  <c r="AL10" i="26"/>
  <c r="AI10" i="26"/>
  <c r="AF10" i="26"/>
  <c r="AC10" i="26"/>
  <c r="Z10" i="26"/>
  <c r="AL8" i="26"/>
  <c r="AI8" i="26"/>
  <c r="AF8" i="26"/>
  <c r="AC8" i="26"/>
  <c r="Z8" i="26"/>
  <c r="AL7" i="26"/>
  <c r="AI7" i="26"/>
  <c r="AF7" i="26"/>
  <c r="AC7" i="26"/>
  <c r="Z7" i="26"/>
  <c r="S11" i="26"/>
  <c r="P11" i="26"/>
  <c r="M11" i="26"/>
  <c r="J11" i="26"/>
  <c r="G11" i="26"/>
  <c r="S10" i="26"/>
  <c r="P10" i="26"/>
  <c r="M10" i="26"/>
  <c r="J10" i="26"/>
  <c r="G10" i="26"/>
  <c r="S8" i="26"/>
  <c r="P8" i="26"/>
  <c r="M8" i="26"/>
  <c r="J8" i="26"/>
  <c r="G8" i="26"/>
  <c r="S7" i="26"/>
  <c r="P7" i="26"/>
  <c r="M7" i="26"/>
  <c r="J7" i="26"/>
  <c r="G7" i="26"/>
  <c r="AF10" i="29"/>
  <c r="AC10" i="29"/>
  <c r="Z10" i="29"/>
  <c r="W10" i="29"/>
  <c r="AF9" i="29"/>
  <c r="AC9" i="29"/>
  <c r="Z9" i="29"/>
  <c r="W9" i="29"/>
  <c r="AF7" i="29"/>
  <c r="AC7" i="29"/>
  <c r="Z7" i="29"/>
  <c r="W7" i="29"/>
  <c r="AF6" i="29"/>
  <c r="AC6" i="29"/>
  <c r="Z6" i="29"/>
  <c r="W6" i="29"/>
  <c r="P10" i="29"/>
  <c r="M10" i="29"/>
  <c r="J10" i="29"/>
  <c r="G10" i="29"/>
  <c r="P9" i="29"/>
  <c r="M9" i="29"/>
  <c r="J9" i="29"/>
  <c r="G9" i="29"/>
  <c r="P7" i="29"/>
  <c r="M7" i="29"/>
  <c r="J7" i="29"/>
  <c r="G7" i="29"/>
  <c r="P6" i="29"/>
  <c r="M6" i="29"/>
  <c r="J6" i="29"/>
  <c r="G6" i="29"/>
  <c r="AF13" i="30"/>
  <c r="AC13" i="30"/>
  <c r="Z13" i="30"/>
  <c r="W13" i="30"/>
  <c r="AF7" i="30"/>
  <c r="AC7" i="30"/>
  <c r="Z7" i="30"/>
  <c r="W7" i="30"/>
  <c r="AF6" i="30"/>
  <c r="AC6" i="30"/>
  <c r="Z6" i="30"/>
  <c r="W6" i="30"/>
  <c r="P13" i="30"/>
  <c r="M13" i="30"/>
  <c r="J13" i="30"/>
  <c r="G13" i="30"/>
  <c r="P8" i="30"/>
  <c r="M8" i="30"/>
  <c r="J8" i="30"/>
  <c r="G8" i="30"/>
  <c r="P7" i="30"/>
  <c r="M7" i="30"/>
  <c r="J7" i="30"/>
  <c r="G7" i="30"/>
  <c r="P6" i="30"/>
  <c r="M6" i="30"/>
  <c r="J6" i="30"/>
  <c r="G6" i="30"/>
  <c r="AF29" i="31"/>
  <c r="AC29" i="31"/>
  <c r="Z29" i="31"/>
  <c r="W29" i="31"/>
  <c r="AF9" i="31"/>
  <c r="AC9" i="31"/>
  <c r="Z9" i="31"/>
  <c r="W9" i="31"/>
  <c r="AF8" i="31"/>
  <c r="AC8" i="31"/>
  <c r="Z8" i="31"/>
  <c r="W8" i="31"/>
  <c r="AF7" i="31"/>
  <c r="AC7" i="31"/>
  <c r="Z7" i="31"/>
  <c r="W7" i="31"/>
  <c r="AF6" i="31"/>
  <c r="AC6" i="31"/>
  <c r="Z6" i="31"/>
  <c r="W6" i="31"/>
  <c r="P29" i="31"/>
  <c r="J29" i="31"/>
  <c r="G29" i="31"/>
  <c r="P10" i="31"/>
  <c r="J10" i="31"/>
  <c r="G10" i="31"/>
  <c r="P9" i="31"/>
  <c r="J9" i="31"/>
  <c r="G9" i="31"/>
  <c r="P8" i="31"/>
  <c r="J8" i="31"/>
  <c r="G8" i="31"/>
  <c r="P7" i="31"/>
  <c r="J7" i="31"/>
  <c r="G7" i="31"/>
  <c r="P6" i="31"/>
  <c r="J6" i="31"/>
  <c r="G6" i="31"/>
  <c r="P9" i="32"/>
  <c r="M9" i="32"/>
  <c r="J9" i="32"/>
  <c r="G9" i="32"/>
  <c r="P8" i="32"/>
  <c r="M8" i="32"/>
  <c r="J8" i="32"/>
  <c r="G8" i="32"/>
  <c r="P6" i="32"/>
  <c r="M6" i="32"/>
  <c r="J6" i="32"/>
  <c r="G6" i="32"/>
  <c r="AF9" i="32"/>
  <c r="AC9" i="32"/>
  <c r="Z9" i="32"/>
  <c r="W9" i="32"/>
  <c r="AF8" i="32"/>
  <c r="AC8" i="32"/>
  <c r="Z8" i="32"/>
  <c r="W8" i="32"/>
  <c r="AF6" i="32"/>
  <c r="AC6" i="32"/>
  <c r="Z6" i="32"/>
  <c r="W6" i="32"/>
  <c r="AF12" i="33"/>
  <c r="AC12" i="33"/>
  <c r="Z12" i="33"/>
  <c r="W12" i="33"/>
  <c r="AF9" i="33"/>
  <c r="AC9" i="33"/>
  <c r="Z9" i="33"/>
  <c r="W9" i="33"/>
  <c r="AF8" i="33"/>
  <c r="AC8" i="33"/>
  <c r="Z8" i="33"/>
  <c r="W8" i="33"/>
  <c r="AF7" i="33"/>
  <c r="AC7" i="33"/>
  <c r="Z7" i="33"/>
  <c r="W7" i="33"/>
  <c r="AF6" i="33"/>
  <c r="AC6" i="33"/>
  <c r="Z6" i="33"/>
  <c r="W6" i="33"/>
  <c r="P12" i="33"/>
  <c r="M12" i="33"/>
  <c r="J12" i="33"/>
  <c r="G12" i="33"/>
  <c r="P9" i="33"/>
  <c r="M9" i="33"/>
  <c r="J9" i="33"/>
  <c r="G9" i="33"/>
  <c r="P8" i="33"/>
  <c r="M8" i="33"/>
  <c r="J8" i="33"/>
  <c r="G8" i="33"/>
  <c r="P7" i="33"/>
  <c r="M7" i="33"/>
  <c r="J7" i="33"/>
  <c r="G7" i="33"/>
  <c r="P6" i="33"/>
  <c r="M6" i="33"/>
  <c r="J6" i="33"/>
  <c r="G6" i="33"/>
  <c r="AF10" i="34"/>
  <c r="AC10" i="34"/>
  <c r="Z10" i="34"/>
  <c r="W10" i="34"/>
  <c r="AF9" i="34"/>
  <c r="AC9" i="34"/>
  <c r="Z9" i="34"/>
  <c r="W9" i="34"/>
  <c r="AF7" i="34"/>
  <c r="AC7" i="34"/>
  <c r="Z7" i="34"/>
  <c r="W7" i="34"/>
  <c r="AF6" i="34"/>
  <c r="AC6" i="34"/>
  <c r="Z6" i="34"/>
  <c r="W6" i="34"/>
  <c r="P10" i="34"/>
  <c r="M10" i="34"/>
  <c r="J10" i="34"/>
  <c r="G10" i="34"/>
  <c r="P9" i="34"/>
  <c r="M9" i="34"/>
  <c r="J9" i="34"/>
  <c r="G9" i="34"/>
  <c r="P7" i="34"/>
  <c r="M7" i="34"/>
  <c r="J7" i="34"/>
  <c r="G7" i="34"/>
  <c r="P6" i="34"/>
  <c r="M6" i="34"/>
  <c r="J6" i="34"/>
  <c r="G6" i="34"/>
  <c r="AF10" i="35"/>
  <c r="AC10" i="35"/>
  <c r="Z10" i="35"/>
  <c r="W10" i="35"/>
  <c r="AF8" i="35"/>
  <c r="AC8" i="35"/>
  <c r="Z8" i="35"/>
  <c r="W8" i="35"/>
  <c r="AF7" i="35"/>
  <c r="AC7" i="35"/>
  <c r="Z7" i="35"/>
  <c r="W7" i="35"/>
  <c r="AF6" i="35"/>
  <c r="AC6" i="35"/>
  <c r="Z6" i="35"/>
  <c r="W6" i="35"/>
  <c r="P10" i="35"/>
  <c r="M10" i="35"/>
  <c r="J10" i="35"/>
  <c r="G10" i="35"/>
  <c r="P8" i="35"/>
  <c r="M8" i="35"/>
  <c r="J8" i="35"/>
  <c r="G8" i="35"/>
  <c r="P7" i="35"/>
  <c r="M7" i="35"/>
  <c r="J7" i="35"/>
  <c r="G7" i="35"/>
  <c r="P6" i="35"/>
  <c r="M6" i="35"/>
  <c r="J6" i="35"/>
  <c r="G6" i="35"/>
  <c r="AF49" i="36"/>
  <c r="AC49" i="36"/>
  <c r="Z49" i="36"/>
  <c r="W49" i="36"/>
  <c r="AF41" i="36"/>
  <c r="AC41" i="36"/>
  <c r="Z41" i="36"/>
  <c r="W41" i="36"/>
  <c r="AF34" i="36"/>
  <c r="AC34" i="36"/>
  <c r="Z34" i="36"/>
  <c r="W34" i="36"/>
  <c r="AF27" i="36"/>
  <c r="AC27" i="36"/>
  <c r="Z27" i="36"/>
  <c r="W27" i="36"/>
  <c r="AF20" i="36"/>
  <c r="AC20" i="36"/>
  <c r="Z20" i="36"/>
  <c r="W20" i="36"/>
  <c r="AF13" i="36"/>
  <c r="AC13" i="36"/>
  <c r="Z13" i="36"/>
  <c r="W13" i="36"/>
  <c r="A30" i="37"/>
  <c r="A31" i="37" s="1"/>
  <c r="A32" i="37" s="1"/>
  <c r="A33" i="37" s="1"/>
  <c r="A34" i="37" s="1"/>
  <c r="A35" i="37" s="1"/>
  <c r="A36" i="37" s="1"/>
  <c r="A37" i="37" s="1"/>
  <c r="A20" i="37"/>
  <c r="A21" i="37" s="1"/>
  <c r="A22" i="37" s="1"/>
  <c r="A23" i="37" s="1"/>
  <c r="A24" i="37" s="1"/>
  <c r="A25" i="37" s="1"/>
  <c r="A26" i="37" s="1"/>
  <c r="A27" i="37" s="1"/>
  <c r="A10" i="37"/>
  <c r="A11" i="37" s="1"/>
  <c r="A12" i="37" s="1"/>
  <c r="A13" i="37" s="1"/>
  <c r="A14" i="37" s="1"/>
  <c r="A15" i="37" s="1"/>
  <c r="A16" i="37" s="1"/>
  <c r="A17" i="37" s="1"/>
  <c r="E16" i="37"/>
  <c r="D16" i="37"/>
  <c r="E15" i="37"/>
  <c r="D15" i="37"/>
  <c r="E14" i="37"/>
  <c r="D14" i="37"/>
  <c r="E13" i="37"/>
  <c r="D13" i="37"/>
  <c r="E12" i="37"/>
  <c r="D12" i="37"/>
  <c r="E11" i="37"/>
  <c r="D11" i="37"/>
  <c r="E26" i="37"/>
  <c r="D26" i="37"/>
  <c r="E25" i="37"/>
  <c r="D25" i="37"/>
  <c r="E24" i="37"/>
  <c r="D24" i="37"/>
  <c r="E23" i="37"/>
  <c r="D23" i="37"/>
  <c r="E22" i="37"/>
  <c r="D22" i="37"/>
  <c r="E20" i="37"/>
  <c r="D20" i="37"/>
  <c r="D31" i="37"/>
  <c r="E31" i="37"/>
  <c r="D33" i="37"/>
  <c r="E33" i="37"/>
  <c r="D34" i="37"/>
  <c r="E34" i="37"/>
  <c r="D35" i="37"/>
  <c r="E35" i="37"/>
  <c r="D36" i="37"/>
  <c r="E36" i="37"/>
  <c r="E30" i="37"/>
  <c r="D30" i="37"/>
  <c r="W12" i="29"/>
  <c r="Z12" i="29"/>
  <c r="AC12" i="29"/>
  <c r="AF12" i="29"/>
  <c r="AI12" i="29"/>
  <c r="W13" i="29"/>
  <c r="Z13" i="29"/>
  <c r="AC13" i="29"/>
  <c r="AF13" i="29"/>
  <c r="AI13" i="29"/>
  <c r="W14" i="29"/>
  <c r="Z14" i="29"/>
  <c r="AC14" i="29"/>
  <c r="AF14" i="29"/>
  <c r="AI14" i="29"/>
  <c r="W15" i="29"/>
  <c r="Z15" i="29"/>
  <c r="AC15" i="29"/>
  <c r="AF15" i="29"/>
  <c r="AI15" i="29"/>
  <c r="W16" i="29"/>
  <c r="Z16" i="29"/>
  <c r="AC16" i="29"/>
  <c r="AF16" i="29"/>
  <c r="AI16" i="29"/>
  <c r="U38" i="39"/>
  <c r="U37" i="39"/>
  <c r="U36" i="39"/>
  <c r="U35" i="39"/>
  <c r="U33" i="39"/>
  <c r="U32" i="39"/>
  <c r="U28" i="39"/>
  <c r="U27" i="39"/>
  <c r="U26" i="39"/>
  <c r="U25" i="39"/>
  <c r="U24" i="39"/>
  <c r="U22" i="39"/>
  <c r="U18" i="39"/>
  <c r="U17" i="39"/>
  <c r="U16" i="39"/>
  <c r="U15" i="39"/>
  <c r="U14" i="39"/>
  <c r="U13" i="39"/>
  <c r="U6" i="39"/>
  <c r="T6" i="26"/>
  <c r="K6" i="26"/>
  <c r="Z128" i="39"/>
  <c r="X128" i="39"/>
  <c r="AA38" i="39"/>
  <c r="AA37" i="39"/>
  <c r="AA36" i="39"/>
  <c r="AA35" i="39"/>
  <c r="AA33" i="39"/>
  <c r="AA32" i="39"/>
  <c r="Z38" i="39"/>
  <c r="Z37" i="39"/>
  <c r="Z36" i="39"/>
  <c r="Z35" i="39"/>
  <c r="Z33" i="39"/>
  <c r="Z32" i="39"/>
  <c r="AA28" i="39"/>
  <c r="AA27" i="39"/>
  <c r="AA26" i="39"/>
  <c r="AA25" i="39"/>
  <c r="AA24" i="39"/>
  <c r="AA22" i="39"/>
  <c r="Z28" i="39"/>
  <c r="Z27" i="39"/>
  <c r="Z26" i="39"/>
  <c r="Z25" i="39"/>
  <c r="Z24" i="39"/>
  <c r="Z22" i="39"/>
  <c r="AA18" i="39"/>
  <c r="AA17" i="39"/>
  <c r="AA16" i="39"/>
  <c r="AA15" i="39"/>
  <c r="AA14" i="39"/>
  <c r="AA13" i="39"/>
  <c r="Z18" i="39"/>
  <c r="Z17" i="39"/>
  <c r="Z16" i="39"/>
  <c r="Z15" i="39"/>
  <c r="Z14" i="39"/>
  <c r="Z13" i="39"/>
  <c r="Y122" i="39"/>
  <c r="Y121" i="39"/>
  <c r="Z24" i="26"/>
  <c r="X36" i="26" s="1"/>
  <c r="Z19" i="26"/>
  <c r="Z18" i="26"/>
  <c r="Z17" i="26"/>
  <c r="Z16" i="26"/>
  <c r="Z15" i="26"/>
  <c r="Z14" i="26"/>
  <c r="Z13" i="26"/>
  <c r="Z12" i="26"/>
  <c r="Z9" i="26"/>
  <c r="X9" i="26"/>
  <c r="Z23" i="26"/>
  <c r="X35" i="26" s="1"/>
  <c r="X6" i="26"/>
  <c r="Z5" i="26"/>
  <c r="Z22" i="26" s="1"/>
  <c r="X34" i="26" s="1"/>
  <c r="E122" i="39"/>
  <c r="G24" i="26"/>
  <c r="E36" i="26" s="1"/>
  <c r="G23" i="26"/>
  <c r="E35" i="26" s="1"/>
  <c r="G22" i="26"/>
  <c r="E34" i="26" s="1"/>
  <c r="G19" i="26"/>
  <c r="G18" i="26"/>
  <c r="G17" i="26"/>
  <c r="G16" i="26"/>
  <c r="G15" i="26"/>
  <c r="G14" i="26"/>
  <c r="G13" i="26"/>
  <c r="G12" i="26"/>
  <c r="E9" i="26"/>
  <c r="E6" i="26"/>
  <c r="G5" i="26"/>
  <c r="Z6" i="26" l="1"/>
  <c r="G6" i="26"/>
  <c r="X26" i="26"/>
  <c r="Z7" i="39" s="1"/>
  <c r="G9" i="26"/>
  <c r="G21" i="26" s="1"/>
  <c r="G8" i="39" s="1"/>
  <c r="Z21" i="26"/>
  <c r="E26" i="26"/>
  <c r="F7" i="39" s="1"/>
  <c r="F4" i="39" l="1"/>
  <c r="Z26" i="26"/>
  <c r="AA7" i="39" s="1"/>
  <c r="AA8" i="39"/>
  <c r="G26" i="26"/>
  <c r="E27" i="26" s="1"/>
  <c r="X28" i="26" l="1"/>
  <c r="Y34" i="26" s="1"/>
  <c r="Y35" i="26"/>
  <c r="G7" i="39"/>
  <c r="F34" i="26"/>
  <c r="F36" i="26"/>
  <c r="F35" i="26"/>
  <c r="Y36" i="26" l="1"/>
  <c r="S38" i="39"/>
  <c r="G38" i="39"/>
  <c r="G37" i="39"/>
  <c r="S37" i="39" s="1"/>
  <c r="G36" i="39"/>
  <c r="S36" i="39" s="1"/>
  <c r="G35" i="39"/>
  <c r="S35" i="39" s="1"/>
  <c r="G33" i="39"/>
  <c r="S33" i="39" s="1"/>
  <c r="G32" i="39"/>
  <c r="S32" i="39" s="1"/>
  <c r="F38" i="39"/>
  <c r="R38" i="39" s="1"/>
  <c r="F37" i="39"/>
  <c r="R37" i="39" s="1"/>
  <c r="T37" i="39" s="1"/>
  <c r="F36" i="39"/>
  <c r="R36" i="39" s="1"/>
  <c r="T36" i="39" s="1"/>
  <c r="F35" i="39"/>
  <c r="R35" i="39" s="1"/>
  <c r="F33" i="39"/>
  <c r="R33" i="39" s="1"/>
  <c r="T33" i="39" s="1"/>
  <c r="F32" i="39"/>
  <c r="R32" i="39" s="1"/>
  <c r="G28" i="39"/>
  <c r="S28" i="39" s="1"/>
  <c r="G27" i="39"/>
  <c r="S27" i="39" s="1"/>
  <c r="G26" i="39"/>
  <c r="S26" i="39" s="1"/>
  <c r="G25" i="39"/>
  <c r="S25" i="39" s="1"/>
  <c r="G24" i="39"/>
  <c r="S24" i="39" s="1"/>
  <c r="G22" i="39"/>
  <c r="S22" i="39" s="1"/>
  <c r="F28" i="39"/>
  <c r="R28" i="39" s="1"/>
  <c r="F27" i="39"/>
  <c r="R27" i="39" s="1"/>
  <c r="T27" i="39" s="1"/>
  <c r="F26" i="39"/>
  <c r="R26" i="39" s="1"/>
  <c r="T26" i="39" s="1"/>
  <c r="F25" i="39"/>
  <c r="R25" i="39" s="1"/>
  <c r="F24" i="39"/>
  <c r="R24" i="39" s="1"/>
  <c r="F22" i="39"/>
  <c r="R22" i="39" s="1"/>
  <c r="T22" i="39" s="1"/>
  <c r="G18" i="39"/>
  <c r="S18" i="39" s="1"/>
  <c r="G17" i="39"/>
  <c r="S17" i="39" s="1"/>
  <c r="G16" i="39"/>
  <c r="S16" i="39" s="1"/>
  <c r="G15" i="39"/>
  <c r="S15" i="39" s="1"/>
  <c r="G14" i="39"/>
  <c r="S14" i="39" s="1"/>
  <c r="G13" i="39"/>
  <c r="S13" i="39" s="1"/>
  <c r="F18" i="39"/>
  <c r="R18" i="39" s="1"/>
  <c r="F17" i="39"/>
  <c r="R17" i="39" s="1"/>
  <c r="T17" i="39" s="1"/>
  <c r="F16" i="39"/>
  <c r="R16" i="39" s="1"/>
  <c r="F15" i="39"/>
  <c r="R15" i="39" s="1"/>
  <c r="T15" i="39" s="1"/>
  <c r="F14" i="39"/>
  <c r="R14" i="39" s="1"/>
  <c r="T14" i="39" s="1"/>
  <c r="F13" i="39"/>
  <c r="R13" i="39" s="1"/>
  <c r="F12" i="39"/>
  <c r="R12" i="39" s="1"/>
  <c r="D10" i="37" s="1"/>
  <c r="K52" i="43"/>
  <c r="I63" i="43" s="1"/>
  <c r="G52" i="43"/>
  <c r="E63" i="43" s="1"/>
  <c r="K48" i="43"/>
  <c r="G48" i="43"/>
  <c r="K47" i="43"/>
  <c r="G47" i="43"/>
  <c r="K46" i="43"/>
  <c r="G46" i="43"/>
  <c r="K45" i="43"/>
  <c r="K44" i="43" s="1"/>
  <c r="G45" i="43"/>
  <c r="I44" i="43"/>
  <c r="G44" i="43"/>
  <c r="E44" i="43"/>
  <c r="K42" i="43"/>
  <c r="G42" i="43"/>
  <c r="K41" i="43"/>
  <c r="G41" i="43"/>
  <c r="K40" i="43"/>
  <c r="G40" i="43"/>
  <c r="K39" i="43"/>
  <c r="K38" i="43" s="1"/>
  <c r="G39" i="43"/>
  <c r="I38" i="43"/>
  <c r="G38" i="43"/>
  <c r="E38" i="43"/>
  <c r="K35" i="43"/>
  <c r="G35" i="43"/>
  <c r="K34" i="43"/>
  <c r="G34" i="43"/>
  <c r="K33" i="43"/>
  <c r="G33" i="43"/>
  <c r="K32" i="43"/>
  <c r="K31" i="43" s="1"/>
  <c r="G32" i="43"/>
  <c r="I31" i="43"/>
  <c r="G31" i="43"/>
  <c r="E31" i="43"/>
  <c r="K29" i="43"/>
  <c r="G29" i="43"/>
  <c r="K28" i="43"/>
  <c r="G28" i="43"/>
  <c r="K27" i="43"/>
  <c r="G27" i="43"/>
  <c r="K26" i="43"/>
  <c r="K25" i="43" s="1"/>
  <c r="G26" i="43"/>
  <c r="I25" i="43"/>
  <c r="G25" i="43"/>
  <c r="E25" i="43"/>
  <c r="K23" i="43"/>
  <c r="G23" i="43"/>
  <c r="K22" i="43"/>
  <c r="G22" i="43"/>
  <c r="K21" i="43"/>
  <c r="G21" i="43"/>
  <c r="K20" i="43"/>
  <c r="K19" i="43" s="1"/>
  <c r="AA34" i="39" s="1"/>
  <c r="G20" i="43"/>
  <c r="G53" i="43" s="1"/>
  <c r="E64" i="43" s="1"/>
  <c r="I19" i="43"/>
  <c r="Z34" i="39" s="1"/>
  <c r="U34" i="39" s="1"/>
  <c r="G19" i="43"/>
  <c r="G34" i="39" s="1"/>
  <c r="S34" i="39" s="1"/>
  <c r="E32" i="37" s="1"/>
  <c r="E29" i="37" s="1"/>
  <c r="E19" i="43"/>
  <c r="F34" i="39" s="1"/>
  <c r="R34" i="39" s="1"/>
  <c r="D32" i="37" s="1"/>
  <c r="K16" i="43"/>
  <c r="G16" i="43"/>
  <c r="K15" i="43"/>
  <c r="G15" i="43"/>
  <c r="K14" i="43"/>
  <c r="G14" i="43"/>
  <c r="K13" i="43"/>
  <c r="K12" i="43" s="1"/>
  <c r="G13" i="43"/>
  <c r="I12" i="43"/>
  <c r="G12" i="43"/>
  <c r="E12" i="43"/>
  <c r="K10" i="43"/>
  <c r="G10" i="43"/>
  <c r="K9" i="43"/>
  <c r="G9" i="43"/>
  <c r="G51" i="43" s="1"/>
  <c r="E62" i="43" s="1"/>
  <c r="K8" i="43"/>
  <c r="G8" i="43"/>
  <c r="K7" i="43"/>
  <c r="K51" i="43" s="1"/>
  <c r="I62" i="43" s="1"/>
  <c r="G7" i="43"/>
  <c r="I6" i="43"/>
  <c r="G6" i="43"/>
  <c r="E6" i="43"/>
  <c r="K52" i="42"/>
  <c r="I63" i="42" s="1"/>
  <c r="G52" i="42"/>
  <c r="E63" i="42" s="1"/>
  <c r="K48" i="42"/>
  <c r="G48" i="42"/>
  <c r="K47" i="42"/>
  <c r="G47" i="42"/>
  <c r="K46" i="42"/>
  <c r="G46" i="42"/>
  <c r="K45" i="42"/>
  <c r="K44" i="42" s="1"/>
  <c r="G45" i="42"/>
  <c r="G44" i="42" s="1"/>
  <c r="I44" i="42"/>
  <c r="E44" i="42"/>
  <c r="K42" i="42"/>
  <c r="G42" i="42"/>
  <c r="K41" i="42"/>
  <c r="G41" i="42"/>
  <c r="K40" i="42"/>
  <c r="G40" i="42"/>
  <c r="K39" i="42"/>
  <c r="K38" i="42" s="1"/>
  <c r="G39" i="42"/>
  <c r="G38" i="42" s="1"/>
  <c r="I38" i="42"/>
  <c r="E38" i="42"/>
  <c r="K35" i="42"/>
  <c r="G35" i="42"/>
  <c r="K34" i="42"/>
  <c r="G34" i="42"/>
  <c r="K33" i="42"/>
  <c r="G33" i="42"/>
  <c r="K32" i="42"/>
  <c r="K31" i="42" s="1"/>
  <c r="G32" i="42"/>
  <c r="G31" i="42" s="1"/>
  <c r="I31" i="42"/>
  <c r="E31" i="42"/>
  <c r="K29" i="42"/>
  <c r="G29" i="42"/>
  <c r="K28" i="42"/>
  <c r="G28" i="42"/>
  <c r="K27" i="42"/>
  <c r="G27" i="42"/>
  <c r="K26" i="42"/>
  <c r="K25" i="42" s="1"/>
  <c r="G26" i="42"/>
  <c r="G25" i="42" s="1"/>
  <c r="I25" i="42"/>
  <c r="E25" i="42"/>
  <c r="K23" i="42"/>
  <c r="G23" i="42"/>
  <c r="K22" i="42"/>
  <c r="G22" i="42"/>
  <c r="K21" i="42"/>
  <c r="G21" i="42"/>
  <c r="K20" i="42"/>
  <c r="K19" i="42" s="1"/>
  <c r="G20" i="42"/>
  <c r="G19" i="42" s="1"/>
  <c r="I19" i="42"/>
  <c r="E19" i="42"/>
  <c r="K16" i="42"/>
  <c r="G16" i="42"/>
  <c r="K15" i="42"/>
  <c r="G15" i="42"/>
  <c r="K14" i="42"/>
  <c r="G14" i="42"/>
  <c r="K13" i="42"/>
  <c r="K12" i="42" s="1"/>
  <c r="AA23" i="39" s="1"/>
  <c r="G13" i="42"/>
  <c r="G12" i="42" s="1"/>
  <c r="G23" i="39" s="1"/>
  <c r="S23" i="39" s="1"/>
  <c r="E21" i="37" s="1"/>
  <c r="E19" i="37" s="1"/>
  <c r="I12" i="42"/>
  <c r="Z23" i="39" s="1"/>
  <c r="U23" i="39" s="1"/>
  <c r="E12" i="42"/>
  <c r="F23" i="39" s="1"/>
  <c r="R23" i="39" s="1"/>
  <c r="D21" i="37" s="1"/>
  <c r="K10" i="42"/>
  <c r="G10" i="42"/>
  <c r="K9" i="42"/>
  <c r="G9" i="42"/>
  <c r="K8" i="42"/>
  <c r="G8" i="42"/>
  <c r="K7" i="42"/>
  <c r="G7" i="42"/>
  <c r="I6" i="42"/>
  <c r="E6" i="42"/>
  <c r="K52" i="41"/>
  <c r="I63" i="41" s="1"/>
  <c r="G52" i="41"/>
  <c r="E63" i="41" s="1"/>
  <c r="K48" i="41"/>
  <c r="G48" i="41"/>
  <c r="K47" i="41"/>
  <c r="G47" i="41"/>
  <c r="K46" i="41"/>
  <c r="G46" i="41"/>
  <c r="K45" i="41"/>
  <c r="K44" i="41" s="1"/>
  <c r="G45" i="41"/>
  <c r="I44" i="41"/>
  <c r="G44" i="41"/>
  <c r="E44" i="41"/>
  <c r="K42" i="41"/>
  <c r="G42" i="41"/>
  <c r="K41" i="41"/>
  <c r="G41" i="41"/>
  <c r="K40" i="41"/>
  <c r="G40" i="41"/>
  <c r="K39" i="41"/>
  <c r="K38" i="41" s="1"/>
  <c r="G39" i="41"/>
  <c r="I38" i="41"/>
  <c r="G38" i="41"/>
  <c r="E38" i="41"/>
  <c r="K35" i="41"/>
  <c r="G35" i="41"/>
  <c r="K34" i="41"/>
  <c r="G34" i="41"/>
  <c r="K33" i="41"/>
  <c r="G33" i="41"/>
  <c r="K32" i="41"/>
  <c r="K31" i="41" s="1"/>
  <c r="G32" i="41"/>
  <c r="I31" i="41"/>
  <c r="G31" i="41"/>
  <c r="E31" i="41"/>
  <c r="K29" i="41"/>
  <c r="G29" i="41"/>
  <c r="K28" i="41"/>
  <c r="G28" i="41"/>
  <c r="K27" i="41"/>
  <c r="G27" i="41"/>
  <c r="K26" i="41"/>
  <c r="K25" i="41" s="1"/>
  <c r="G26" i="41"/>
  <c r="I25" i="41"/>
  <c r="G25" i="41"/>
  <c r="E25" i="41"/>
  <c r="K23" i="41"/>
  <c r="G23" i="41"/>
  <c r="K22" i="41"/>
  <c r="G22" i="41"/>
  <c r="K21" i="41"/>
  <c r="K53" i="41" s="1"/>
  <c r="I64" i="41" s="1"/>
  <c r="G21" i="41"/>
  <c r="K20" i="41"/>
  <c r="K19" i="41" s="1"/>
  <c r="G20" i="41"/>
  <c r="G53" i="41" s="1"/>
  <c r="E64" i="41" s="1"/>
  <c r="I19" i="41"/>
  <c r="G19" i="41"/>
  <c r="E19" i="41"/>
  <c r="K16" i="41"/>
  <c r="G16" i="41"/>
  <c r="K15" i="41"/>
  <c r="G15" i="41"/>
  <c r="K14" i="41"/>
  <c r="G14" i="41"/>
  <c r="K13" i="41"/>
  <c r="K12" i="41" s="1"/>
  <c r="G13" i="41"/>
  <c r="I12" i="41"/>
  <c r="G12" i="41"/>
  <c r="E12" i="41"/>
  <c r="K10" i="41"/>
  <c r="G10" i="41"/>
  <c r="K9" i="41"/>
  <c r="G9" i="41"/>
  <c r="K8" i="41"/>
  <c r="G8" i="41"/>
  <c r="K7" i="41"/>
  <c r="K51" i="41" s="1"/>
  <c r="I62" i="41" s="1"/>
  <c r="G7" i="41"/>
  <c r="G51" i="41" s="1"/>
  <c r="E62" i="41" s="1"/>
  <c r="I6" i="41"/>
  <c r="E6" i="41"/>
  <c r="E55" i="41" s="1"/>
  <c r="F11" i="39" s="1"/>
  <c r="I55" i="42" l="1"/>
  <c r="G51" i="42"/>
  <c r="E62" i="42" s="1"/>
  <c r="F129" i="39" s="1"/>
  <c r="F130" i="39"/>
  <c r="Z130" i="39"/>
  <c r="K51" i="42"/>
  <c r="I62" i="42" s="1"/>
  <c r="Z129" i="39" s="1"/>
  <c r="E55" i="43"/>
  <c r="F31" i="39" s="1"/>
  <c r="K53" i="43"/>
  <c r="I64" i="43" s="1"/>
  <c r="Z131" i="39" s="1"/>
  <c r="I55" i="43"/>
  <c r="I55" i="41"/>
  <c r="Z12" i="39"/>
  <c r="T16" i="39"/>
  <c r="T32" i="39"/>
  <c r="T34" i="39"/>
  <c r="G50" i="43"/>
  <c r="G39" i="39" s="1"/>
  <c r="S39" i="39" s="1"/>
  <c r="E37" i="37" s="1"/>
  <c r="E55" i="42"/>
  <c r="F21" i="39" s="1"/>
  <c r="R21" i="39" s="1"/>
  <c r="D19" i="37" s="1"/>
  <c r="G6" i="41"/>
  <c r="G50" i="41" s="1"/>
  <c r="G19" i="39" s="1"/>
  <c r="R11" i="39"/>
  <c r="D9" i="37" s="1"/>
  <c r="G12" i="39"/>
  <c r="S12" i="39" s="1"/>
  <c r="E10" i="37" s="1"/>
  <c r="E9" i="37" s="1"/>
  <c r="T38" i="39"/>
  <c r="T23" i="39"/>
  <c r="T18" i="39"/>
  <c r="T28" i="39"/>
  <c r="T13" i="39"/>
  <c r="T25" i="39"/>
  <c r="T24" i="39"/>
  <c r="T35" i="39"/>
  <c r="K6" i="41"/>
  <c r="AA12" i="39" s="1"/>
  <c r="G55" i="41"/>
  <c r="G53" i="42"/>
  <c r="E64" i="42" s="1"/>
  <c r="F131" i="39" s="1"/>
  <c r="K6" i="43"/>
  <c r="G6" i="42"/>
  <c r="K53" i="42"/>
  <c r="I64" i="42" s="1"/>
  <c r="K6" i="42"/>
  <c r="T12" i="39" l="1"/>
  <c r="Z120" i="39"/>
  <c r="U12" i="39"/>
  <c r="R31" i="39"/>
  <c r="D29" i="37" s="1"/>
  <c r="F120" i="39"/>
  <c r="F10" i="39"/>
  <c r="S19" i="39"/>
  <c r="E17" i="37" s="1"/>
  <c r="G55" i="43"/>
  <c r="E56" i="41"/>
  <c r="F64" i="41" s="1"/>
  <c r="G11" i="39"/>
  <c r="K50" i="41"/>
  <c r="AA19" i="39" s="1"/>
  <c r="K55" i="41"/>
  <c r="I56" i="41" s="1"/>
  <c r="G50" i="42"/>
  <c r="K50" i="42"/>
  <c r="AA29" i="39" s="1"/>
  <c r="K50" i="43"/>
  <c r="K55" i="43" l="1"/>
  <c r="I56" i="43" s="1"/>
  <c r="J63" i="43" s="1"/>
  <c r="AA39" i="39"/>
  <c r="K55" i="42"/>
  <c r="I56" i="42" s="1"/>
  <c r="J64" i="42" s="1"/>
  <c r="G31" i="39"/>
  <c r="E56" i="43"/>
  <c r="G55" i="42"/>
  <c r="G29" i="39"/>
  <c r="G122" i="39" s="1"/>
  <c r="F63" i="41"/>
  <c r="F62" i="41"/>
  <c r="J63" i="42"/>
  <c r="J62" i="42"/>
  <c r="J64" i="41"/>
  <c r="J63" i="41"/>
  <c r="J62" i="41"/>
  <c r="AA122" i="39" l="1"/>
  <c r="AA121" i="39" s="1"/>
  <c r="Z124" i="39" s="1"/>
  <c r="J64" i="43"/>
  <c r="J62" i="43"/>
  <c r="F64" i="43"/>
  <c r="F63" i="43"/>
  <c r="F62" i="43"/>
  <c r="S29" i="39"/>
  <c r="E27" i="37" s="1"/>
  <c r="E56" i="42"/>
  <c r="G21" i="39"/>
  <c r="G121" i="39" s="1"/>
  <c r="AA130" i="39" l="1"/>
  <c r="AA129" i="39"/>
  <c r="AA131" i="39"/>
  <c r="G10" i="39"/>
  <c r="F124" i="39" s="1"/>
  <c r="F62" i="42"/>
  <c r="F63" i="42"/>
  <c r="F64" i="42"/>
  <c r="AA133" i="39" l="1"/>
  <c r="G131" i="39"/>
  <c r="G129" i="39"/>
  <c r="G130" i="39"/>
  <c r="G133" i="39" l="1"/>
  <c r="AI22" i="29"/>
  <c r="AG34" i="29" s="1"/>
  <c r="AF22" i="29"/>
  <c r="AD34" i="29" s="1"/>
  <c r="AC22" i="29"/>
  <c r="AA34" i="29" s="1"/>
  <c r="Z22" i="29"/>
  <c r="X34" i="29" s="1"/>
  <c r="I23" i="24"/>
  <c r="X131" i="39" s="1"/>
  <c r="I22" i="24"/>
  <c r="X130" i="39" s="1"/>
  <c r="I21" i="24"/>
  <c r="X129" i="39" s="1"/>
  <c r="AI7" i="29"/>
  <c r="AI6" i="29"/>
  <c r="AI5" i="29"/>
  <c r="AI21" i="29" s="1"/>
  <c r="AG33" i="29" s="1"/>
  <c r="AF5" i="29"/>
  <c r="AF21" i="29" s="1"/>
  <c r="AD33" i="29" s="1"/>
  <c r="AC5" i="29"/>
  <c r="AC21" i="29" s="1"/>
  <c r="AA33" i="29" s="1"/>
  <c r="Z5" i="29"/>
  <c r="Z21" i="29" s="1"/>
  <c r="X33" i="29" s="1"/>
  <c r="H6" i="26"/>
  <c r="V8" i="26" l="1"/>
  <c r="V7" i="26"/>
  <c r="V23" i="26" s="1"/>
  <c r="T35" i="26" s="1"/>
  <c r="S6" i="31"/>
  <c r="S7" i="31"/>
  <c r="S8" i="31"/>
  <c r="S9" i="31"/>
  <c r="S10" i="31"/>
  <c r="G11" i="31"/>
  <c r="J11" i="31"/>
  <c r="M11" i="31"/>
  <c r="P11" i="31"/>
  <c r="S11" i="31"/>
  <c r="G12" i="31"/>
  <c r="J12" i="31"/>
  <c r="M12" i="31"/>
  <c r="P12" i="31"/>
  <c r="S12" i="31"/>
  <c r="G13" i="31"/>
  <c r="J13" i="31"/>
  <c r="M13" i="31"/>
  <c r="P13" i="31"/>
  <c r="S13" i="31"/>
  <c r="G14" i="31"/>
  <c r="J14" i="31"/>
  <c r="M14" i="31"/>
  <c r="P14" i="31"/>
  <c r="S14" i="31"/>
  <c r="G15" i="31"/>
  <c r="J15" i="31"/>
  <c r="M15" i="31"/>
  <c r="P15" i="31"/>
  <c r="S15" i="31"/>
  <c r="G16" i="31"/>
  <c r="J16" i="31"/>
  <c r="M16" i="31"/>
  <c r="P16" i="31"/>
  <c r="S16" i="31"/>
  <c r="G17" i="31"/>
  <c r="J17" i="31"/>
  <c r="M17" i="31"/>
  <c r="P17" i="31"/>
  <c r="S17" i="31"/>
  <c r="G18" i="31"/>
  <c r="J18" i="31"/>
  <c r="M18" i="31"/>
  <c r="P18" i="31"/>
  <c r="S18" i="31"/>
  <c r="G19" i="31"/>
  <c r="J19" i="31"/>
  <c r="M19" i="31"/>
  <c r="P19" i="31"/>
  <c r="S19" i="31"/>
  <c r="G20" i="31"/>
  <c r="J20" i="31"/>
  <c r="M20" i="31"/>
  <c r="P20" i="31"/>
  <c r="S20" i="31"/>
  <c r="G21" i="31"/>
  <c r="J21" i="31"/>
  <c r="M21" i="31"/>
  <c r="P21" i="31"/>
  <c r="S21" i="31"/>
  <c r="G22" i="31"/>
  <c r="J22" i="31"/>
  <c r="M22" i="31"/>
  <c r="P22" i="31"/>
  <c r="S22" i="31"/>
  <c r="G23" i="31"/>
  <c r="J23" i="31"/>
  <c r="M23" i="31"/>
  <c r="P23" i="31"/>
  <c r="S23" i="31"/>
  <c r="G24" i="31"/>
  <c r="J24" i="31"/>
  <c r="M24" i="31"/>
  <c r="P24" i="31"/>
  <c r="S24" i="31"/>
  <c r="G25" i="31"/>
  <c r="J25" i="31"/>
  <c r="M25" i="31"/>
  <c r="P25" i="31"/>
  <c r="S25" i="31"/>
  <c r="C116" i="37"/>
  <c r="B116" i="37"/>
  <c r="C115" i="37"/>
  <c r="B115" i="37"/>
  <c r="C114" i="37"/>
  <c r="B114" i="37"/>
  <c r="C113" i="37"/>
  <c r="B113" i="37"/>
  <c r="C112" i="37"/>
  <c r="B112" i="37"/>
  <c r="C111" i="37"/>
  <c r="B111" i="37"/>
  <c r="C110" i="37"/>
  <c r="B110" i="37"/>
  <c r="C109" i="37"/>
  <c r="B109" i="37"/>
  <c r="C108" i="37"/>
  <c r="A108" i="37"/>
  <c r="A109" i="37" s="1"/>
  <c r="A110" i="37" s="1"/>
  <c r="A111" i="37" s="1"/>
  <c r="A112" i="37" s="1"/>
  <c r="A113" i="37" s="1"/>
  <c r="A114" i="37" s="1"/>
  <c r="A115" i="37" s="1"/>
  <c r="A116" i="37" s="1"/>
  <c r="A100" i="37"/>
  <c r="A101" i="37" s="1"/>
  <c r="A102" i="37" s="1"/>
  <c r="A103" i="37" s="1"/>
  <c r="A104" i="37" s="1"/>
  <c r="A105" i="37" s="1"/>
  <c r="A106" i="37" s="1"/>
  <c r="C100" i="37"/>
  <c r="B101" i="37"/>
  <c r="C101" i="37"/>
  <c r="B102" i="37"/>
  <c r="C102" i="37"/>
  <c r="B103" i="37"/>
  <c r="C103" i="37"/>
  <c r="B104" i="37"/>
  <c r="C104" i="37"/>
  <c r="B105" i="37"/>
  <c r="C105" i="37"/>
  <c r="B106" i="37"/>
  <c r="C106" i="37"/>
  <c r="C98" i="37"/>
  <c r="B98" i="37"/>
  <c r="C97" i="37"/>
  <c r="B97" i="37"/>
  <c r="C96" i="37"/>
  <c r="B96" i="37"/>
  <c r="C95" i="37"/>
  <c r="B95" i="37"/>
  <c r="C94" i="37"/>
  <c r="B94" i="37"/>
  <c r="C93" i="37"/>
  <c r="A93" i="37"/>
  <c r="A94" i="37" s="1"/>
  <c r="A95" i="37" s="1"/>
  <c r="A96" i="37" s="1"/>
  <c r="A97" i="37" s="1"/>
  <c r="A98" i="37" s="1"/>
  <c r="C91" i="37"/>
  <c r="B91" i="37"/>
  <c r="C90" i="37"/>
  <c r="B90" i="37"/>
  <c r="C89" i="37"/>
  <c r="B89" i="37"/>
  <c r="C88" i="37"/>
  <c r="B88" i="37"/>
  <c r="C87" i="37"/>
  <c r="B87" i="37"/>
  <c r="C86" i="37"/>
  <c r="B86" i="37"/>
  <c r="C85" i="37"/>
  <c r="B85" i="37"/>
  <c r="C84" i="37"/>
  <c r="A84" i="37"/>
  <c r="A85" i="37" s="1"/>
  <c r="A86" i="37" s="1"/>
  <c r="A87" i="37" s="1"/>
  <c r="A88" i="37" s="1"/>
  <c r="A89" i="37" s="1"/>
  <c r="A90" i="37" s="1"/>
  <c r="A91" i="37" s="1"/>
  <c r="C82" i="37"/>
  <c r="B82" i="37"/>
  <c r="C81" i="37"/>
  <c r="B81" i="37"/>
  <c r="C80" i="37"/>
  <c r="B80" i="37"/>
  <c r="C79" i="37"/>
  <c r="B79" i="37"/>
  <c r="C78" i="37"/>
  <c r="A78" i="37"/>
  <c r="A79" i="37" s="1"/>
  <c r="A80" i="37" s="1"/>
  <c r="A81" i="37" s="1"/>
  <c r="A82" i="37" s="1"/>
  <c r="C76" i="37"/>
  <c r="B76" i="37"/>
  <c r="C75" i="37"/>
  <c r="B75" i="37"/>
  <c r="C74" i="37"/>
  <c r="B74" i="37"/>
  <c r="C73" i="37"/>
  <c r="B73" i="37"/>
  <c r="C72" i="37"/>
  <c r="B72" i="37"/>
  <c r="C71" i="37"/>
  <c r="B71" i="37"/>
  <c r="C70" i="37"/>
  <c r="B70" i="37"/>
  <c r="C69" i="37"/>
  <c r="B69" i="37"/>
  <c r="C68" i="37"/>
  <c r="B68" i="37"/>
  <c r="C67" i="37"/>
  <c r="B67" i="37"/>
  <c r="C66" i="37"/>
  <c r="B66" i="37"/>
  <c r="C65" i="37"/>
  <c r="B65" i="37"/>
  <c r="C64" i="37"/>
  <c r="B64" i="37"/>
  <c r="C63" i="37"/>
  <c r="B63" i="37"/>
  <c r="C62" i="37"/>
  <c r="B62" i="37"/>
  <c r="C61" i="37"/>
  <c r="B61" i="37"/>
  <c r="C60" i="37"/>
  <c r="B60" i="37"/>
  <c r="C59" i="37"/>
  <c r="B59" i="37"/>
  <c r="C58" i="37"/>
  <c r="B58" i="37"/>
  <c r="C57" i="37"/>
  <c r="B57" i="37"/>
  <c r="C56" i="37"/>
  <c r="B56" i="37"/>
  <c r="C55" i="37"/>
  <c r="A55" i="37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C53" i="37"/>
  <c r="B53" i="37"/>
  <c r="C52" i="37"/>
  <c r="B52" i="37"/>
  <c r="C51" i="37"/>
  <c r="B51" i="37"/>
  <c r="C50" i="37"/>
  <c r="B50" i="37"/>
  <c r="C49" i="37"/>
  <c r="B49" i="37"/>
  <c r="C48" i="37"/>
  <c r="B48" i="37"/>
  <c r="C47" i="37"/>
  <c r="A47" i="37"/>
  <c r="A48" i="37" s="1"/>
  <c r="A49" i="37" s="1"/>
  <c r="A50" i="37" s="1"/>
  <c r="A51" i="37" s="1"/>
  <c r="A52" i="37" s="1"/>
  <c r="A53" i="37" s="1"/>
  <c r="B42" i="37"/>
  <c r="B43" i="37"/>
  <c r="B44" i="37"/>
  <c r="B45" i="37"/>
  <c r="B41" i="37"/>
  <c r="C45" i="37"/>
  <c r="C44" i="37"/>
  <c r="C43" i="37"/>
  <c r="C42" i="37"/>
  <c r="C41" i="37"/>
  <c r="C40" i="37"/>
  <c r="A40" i="37"/>
  <c r="A41" i="37" s="1"/>
  <c r="A42" i="37" s="1"/>
  <c r="A43" i="37" s="1"/>
  <c r="A44" i="37" s="1"/>
  <c r="A45" i="37" s="1"/>
  <c r="C39" i="37"/>
  <c r="A39" i="37"/>
  <c r="B4" i="37"/>
  <c r="C4" i="37"/>
  <c r="B5" i="37"/>
  <c r="C5" i="37"/>
  <c r="B6" i="37"/>
  <c r="C6" i="37"/>
  <c r="C3" i="37"/>
  <c r="B3" i="37"/>
  <c r="C2" i="37"/>
  <c r="A2" i="37"/>
  <c r="A3" i="37" s="1"/>
  <c r="A4" i="37" s="1"/>
  <c r="A5" i="37" s="1"/>
  <c r="A6" i="37" s="1"/>
  <c r="S6" i="26" l="1"/>
  <c r="S23" i="26"/>
  <c r="Q35" i="26" s="1"/>
  <c r="M6" i="26"/>
  <c r="M23" i="26"/>
  <c r="K35" i="26" s="1"/>
  <c r="P6" i="26"/>
  <c r="P23" i="26"/>
  <c r="N35" i="26" s="1"/>
  <c r="J23" i="26"/>
  <c r="H35" i="26" s="1"/>
  <c r="V6" i="26"/>
  <c r="J6" i="26"/>
  <c r="D1" i="24"/>
  <c r="E18" i="25"/>
  <c r="AI58" i="36"/>
  <c r="AI57" i="36"/>
  <c r="AI56" i="36"/>
  <c r="AI55" i="36"/>
  <c r="AI54" i="36"/>
  <c r="AI53" i="36"/>
  <c r="AI52" i="36"/>
  <c r="AI51" i="36"/>
  <c r="AI50" i="36"/>
  <c r="AI49" i="36"/>
  <c r="AG48" i="36"/>
  <c r="AI45" i="36"/>
  <c r="AI44" i="36"/>
  <c r="AI43" i="36"/>
  <c r="AI42" i="36"/>
  <c r="AI41" i="36"/>
  <c r="AG40" i="36"/>
  <c r="AI38" i="36"/>
  <c r="AI37" i="36"/>
  <c r="AI36" i="36"/>
  <c r="AI35" i="36"/>
  <c r="AI34" i="36"/>
  <c r="AG33" i="36"/>
  <c r="AI31" i="36"/>
  <c r="AI30" i="36"/>
  <c r="AI29" i="36"/>
  <c r="AI28" i="36"/>
  <c r="AI27" i="36"/>
  <c r="AG26" i="36"/>
  <c r="AI24" i="36"/>
  <c r="AI23" i="36"/>
  <c r="AI22" i="36"/>
  <c r="AI21" i="36"/>
  <c r="AI20" i="36"/>
  <c r="AG19" i="36"/>
  <c r="AI17" i="36"/>
  <c r="AI16" i="36"/>
  <c r="AI15" i="36"/>
  <c r="AI14" i="36"/>
  <c r="AI13" i="36"/>
  <c r="AG12" i="36"/>
  <c r="AI10" i="36"/>
  <c r="AI9" i="36"/>
  <c r="AI8" i="36"/>
  <c r="AI7" i="36"/>
  <c r="AI6" i="36"/>
  <c r="AI5" i="36"/>
  <c r="AG5" i="36"/>
  <c r="AF58" i="36"/>
  <c r="AF57" i="36"/>
  <c r="AF56" i="36"/>
  <c r="AF55" i="36"/>
  <c r="AF54" i="36"/>
  <c r="AF53" i="36"/>
  <c r="AF52" i="36"/>
  <c r="AF51" i="36"/>
  <c r="AF50" i="36"/>
  <c r="AD48" i="36"/>
  <c r="AF45" i="36"/>
  <c r="AF44" i="36"/>
  <c r="AF43" i="36"/>
  <c r="AF42" i="36"/>
  <c r="AD40" i="36"/>
  <c r="AF38" i="36"/>
  <c r="AF37" i="36"/>
  <c r="AF36" i="36"/>
  <c r="AF35" i="36"/>
  <c r="AD33" i="36"/>
  <c r="AF31" i="36"/>
  <c r="AF30" i="36"/>
  <c r="AF29" i="36"/>
  <c r="AF28" i="36"/>
  <c r="AD26" i="36"/>
  <c r="AF24" i="36"/>
  <c r="AF23" i="36"/>
  <c r="AF22" i="36"/>
  <c r="AF21" i="36"/>
  <c r="AD19" i="36"/>
  <c r="AF17" i="36"/>
  <c r="AF16" i="36"/>
  <c r="AF15" i="36"/>
  <c r="AF14" i="36"/>
  <c r="AF61" i="36"/>
  <c r="AD73" i="36" s="1"/>
  <c r="AD12" i="36"/>
  <c r="AF10" i="36"/>
  <c r="AF9" i="36"/>
  <c r="AF8" i="36"/>
  <c r="AF7" i="36"/>
  <c r="AF6" i="36"/>
  <c r="AD5" i="36"/>
  <c r="AC58" i="36"/>
  <c r="AC57" i="36"/>
  <c r="AC56" i="36"/>
  <c r="AC55" i="36"/>
  <c r="AC54" i="36"/>
  <c r="AC53" i="36"/>
  <c r="AC52" i="36"/>
  <c r="AC51" i="36"/>
  <c r="AC50" i="36"/>
  <c r="AA48" i="36"/>
  <c r="AC45" i="36"/>
  <c r="AC44" i="36"/>
  <c r="AC43" i="36"/>
  <c r="AC42" i="36"/>
  <c r="AC40" i="36"/>
  <c r="AA40" i="36"/>
  <c r="AC38" i="36"/>
  <c r="AC37" i="36"/>
  <c r="AC36" i="36"/>
  <c r="AC35" i="36"/>
  <c r="AA33" i="36"/>
  <c r="AC31" i="36"/>
  <c r="AC30" i="36"/>
  <c r="AC29" i="36"/>
  <c r="AC28" i="36"/>
  <c r="AA26" i="36"/>
  <c r="AC24" i="36"/>
  <c r="AC23" i="36"/>
  <c r="AC22" i="36"/>
  <c r="AC21" i="36"/>
  <c r="AC19" i="36"/>
  <c r="AA19" i="36"/>
  <c r="AC17" i="36"/>
  <c r="AC16" i="36"/>
  <c r="AC15" i="36"/>
  <c r="AC14" i="36"/>
  <c r="AA12" i="36"/>
  <c r="AC10" i="36"/>
  <c r="AC9" i="36"/>
  <c r="AC8" i="36"/>
  <c r="AC7" i="36"/>
  <c r="AC6" i="36"/>
  <c r="AA5" i="36"/>
  <c r="Z58" i="36"/>
  <c r="Z57" i="36"/>
  <c r="Z56" i="36"/>
  <c r="Z55" i="36"/>
  <c r="Z54" i="36"/>
  <c r="Z53" i="36"/>
  <c r="Z52" i="36"/>
  <c r="Z51" i="36"/>
  <c r="Z50" i="36"/>
  <c r="X48" i="36"/>
  <c r="Z45" i="36"/>
  <c r="Z44" i="36"/>
  <c r="Z43" i="36"/>
  <c r="Z42" i="36"/>
  <c r="X40" i="36"/>
  <c r="Z38" i="36"/>
  <c r="Z37" i="36"/>
  <c r="Z36" i="36"/>
  <c r="Z35" i="36"/>
  <c r="X33" i="36"/>
  <c r="Z31" i="36"/>
  <c r="Z30" i="36"/>
  <c r="Z29" i="36"/>
  <c r="Z28" i="36"/>
  <c r="X26" i="36"/>
  <c r="Z24" i="36"/>
  <c r="Z23" i="36"/>
  <c r="Z22" i="36"/>
  <c r="Z21" i="36"/>
  <c r="X19" i="36"/>
  <c r="Z17" i="36"/>
  <c r="Z16" i="36"/>
  <c r="Z15" i="36"/>
  <c r="Z14" i="36"/>
  <c r="X12" i="36"/>
  <c r="Z10" i="36"/>
  <c r="Z9" i="36"/>
  <c r="Z8" i="36"/>
  <c r="Z7" i="36"/>
  <c r="Z6" i="36"/>
  <c r="X5" i="36"/>
  <c r="W54" i="36"/>
  <c r="W55" i="36"/>
  <c r="W56" i="36"/>
  <c r="W57" i="36"/>
  <c r="W58" i="36"/>
  <c r="W53" i="36"/>
  <c r="W52" i="36"/>
  <c r="W51" i="36"/>
  <c r="W50" i="36"/>
  <c r="W45" i="36"/>
  <c r="W44" i="36"/>
  <c r="W43" i="36"/>
  <c r="W42" i="36"/>
  <c r="W38" i="36"/>
  <c r="W37" i="36"/>
  <c r="W36" i="36"/>
  <c r="W35" i="36"/>
  <c r="W31" i="36"/>
  <c r="W30" i="36"/>
  <c r="W29" i="36"/>
  <c r="W28" i="36"/>
  <c r="W24" i="36"/>
  <c r="W23" i="36"/>
  <c r="W22" i="36"/>
  <c r="W21" i="36"/>
  <c r="W17" i="36"/>
  <c r="W16" i="36"/>
  <c r="W15" i="36"/>
  <c r="W14" i="36"/>
  <c r="W8" i="36"/>
  <c r="W9" i="36"/>
  <c r="W10" i="36"/>
  <c r="S58" i="36"/>
  <c r="S57" i="36"/>
  <c r="S56" i="36"/>
  <c r="S55" i="36"/>
  <c r="S54" i="36"/>
  <c r="S53" i="36"/>
  <c r="S52" i="36"/>
  <c r="S51" i="36"/>
  <c r="S50" i="36"/>
  <c r="S49" i="36"/>
  <c r="Q48" i="36"/>
  <c r="S45" i="36"/>
  <c r="S44" i="36"/>
  <c r="S43" i="36"/>
  <c r="S42" i="36"/>
  <c r="S41" i="36"/>
  <c r="Q40" i="36"/>
  <c r="S38" i="36"/>
  <c r="S37" i="36"/>
  <c r="S36" i="36"/>
  <c r="S35" i="36"/>
  <c r="S34" i="36"/>
  <c r="Q33" i="36"/>
  <c r="S31" i="36"/>
  <c r="S30" i="36"/>
  <c r="S29" i="36"/>
  <c r="S28" i="36"/>
  <c r="S27" i="36"/>
  <c r="Q26" i="36"/>
  <c r="S24" i="36"/>
  <c r="S23" i="36"/>
  <c r="S22" i="36"/>
  <c r="S21" i="36"/>
  <c r="S20" i="36"/>
  <c r="Q19" i="36"/>
  <c r="S17" i="36"/>
  <c r="S16" i="36"/>
  <c r="S15" i="36"/>
  <c r="S14" i="36"/>
  <c r="S13" i="36"/>
  <c r="Q12" i="36"/>
  <c r="S10" i="36"/>
  <c r="S9" i="36"/>
  <c r="S8" i="36"/>
  <c r="S7" i="36"/>
  <c r="S6" i="36"/>
  <c r="S63" i="36" s="1"/>
  <c r="Q75" i="36" s="1"/>
  <c r="Q5" i="36"/>
  <c r="P58" i="36"/>
  <c r="P57" i="36"/>
  <c r="P56" i="36"/>
  <c r="P55" i="36"/>
  <c r="P54" i="36"/>
  <c r="P53" i="36"/>
  <c r="P52" i="36"/>
  <c r="P51" i="36"/>
  <c r="P50" i="36"/>
  <c r="P49" i="36"/>
  <c r="N48" i="36"/>
  <c r="P45" i="36"/>
  <c r="P44" i="36"/>
  <c r="P43" i="36"/>
  <c r="P42" i="36"/>
  <c r="P41" i="36"/>
  <c r="N40" i="36"/>
  <c r="P38" i="36"/>
  <c r="P37" i="36"/>
  <c r="P36" i="36"/>
  <c r="P35" i="36"/>
  <c r="P34" i="36"/>
  <c r="N33" i="36"/>
  <c r="P31" i="36"/>
  <c r="P30" i="36"/>
  <c r="P29" i="36"/>
  <c r="P28" i="36"/>
  <c r="P27" i="36"/>
  <c r="N26" i="36"/>
  <c r="P24" i="36"/>
  <c r="P23" i="36"/>
  <c r="P22" i="36"/>
  <c r="P21" i="36"/>
  <c r="P20" i="36"/>
  <c r="N19" i="36"/>
  <c r="P17" i="36"/>
  <c r="P16" i="36"/>
  <c r="P15" i="36"/>
  <c r="P14" i="36"/>
  <c r="P13" i="36"/>
  <c r="N12" i="36"/>
  <c r="P10" i="36"/>
  <c r="P9" i="36"/>
  <c r="P8" i="36"/>
  <c r="P7" i="36"/>
  <c r="P6" i="36"/>
  <c r="N5" i="36"/>
  <c r="N65" i="36" s="1"/>
  <c r="M58" i="36"/>
  <c r="M57" i="36"/>
  <c r="M56" i="36"/>
  <c r="M55" i="36"/>
  <c r="M54" i="36"/>
  <c r="M53" i="36"/>
  <c r="M52" i="36"/>
  <c r="M51" i="36"/>
  <c r="M50" i="36"/>
  <c r="M49" i="36"/>
  <c r="K48" i="36"/>
  <c r="M45" i="36"/>
  <c r="M44" i="36"/>
  <c r="M43" i="36"/>
  <c r="M42" i="36"/>
  <c r="M41" i="36"/>
  <c r="M40" i="36" s="1"/>
  <c r="K40" i="36"/>
  <c r="M38" i="36"/>
  <c r="M37" i="36"/>
  <c r="M36" i="36"/>
  <c r="M35" i="36"/>
  <c r="M34" i="36"/>
  <c r="M33" i="36" s="1"/>
  <c r="K33" i="36"/>
  <c r="M31" i="36"/>
  <c r="M30" i="36"/>
  <c r="M29" i="36"/>
  <c r="M28" i="36"/>
  <c r="M27" i="36"/>
  <c r="K26" i="36"/>
  <c r="M24" i="36"/>
  <c r="M23" i="36"/>
  <c r="M22" i="36"/>
  <c r="M21" i="36"/>
  <c r="M20" i="36"/>
  <c r="K19" i="36"/>
  <c r="M17" i="36"/>
  <c r="M16" i="36"/>
  <c r="M15" i="36"/>
  <c r="M14" i="36"/>
  <c r="M13" i="36"/>
  <c r="K12" i="36"/>
  <c r="M10" i="36"/>
  <c r="M9" i="36"/>
  <c r="M8" i="36"/>
  <c r="M7" i="36"/>
  <c r="M6" i="36"/>
  <c r="M5" i="36" s="1"/>
  <c r="K5" i="36"/>
  <c r="J58" i="36"/>
  <c r="J57" i="36"/>
  <c r="J56" i="36"/>
  <c r="J55" i="36"/>
  <c r="J54" i="36"/>
  <c r="J53" i="36"/>
  <c r="J52" i="36"/>
  <c r="J51" i="36"/>
  <c r="J50" i="36"/>
  <c r="J49" i="36"/>
  <c r="H48" i="36"/>
  <c r="J45" i="36"/>
  <c r="J44" i="36"/>
  <c r="J43" i="36"/>
  <c r="J42" i="36"/>
  <c r="J41" i="36"/>
  <c r="J40" i="36" s="1"/>
  <c r="H40" i="36"/>
  <c r="J38" i="36"/>
  <c r="J37" i="36"/>
  <c r="J36" i="36"/>
  <c r="J35" i="36"/>
  <c r="J34" i="36"/>
  <c r="H33" i="36"/>
  <c r="J31" i="36"/>
  <c r="J30" i="36"/>
  <c r="J29" i="36"/>
  <c r="J28" i="36"/>
  <c r="J27" i="36"/>
  <c r="H26" i="36"/>
  <c r="J24" i="36"/>
  <c r="J23" i="36"/>
  <c r="J22" i="36"/>
  <c r="J21" i="36"/>
  <c r="J20" i="36"/>
  <c r="H19" i="36"/>
  <c r="J17" i="36"/>
  <c r="J16" i="36"/>
  <c r="J15" i="36"/>
  <c r="J14" i="36"/>
  <c r="J13" i="36"/>
  <c r="J61" i="36" s="1"/>
  <c r="H73" i="36" s="1"/>
  <c r="H12" i="36"/>
  <c r="J10" i="36"/>
  <c r="J9" i="36"/>
  <c r="J8" i="36"/>
  <c r="J7" i="36"/>
  <c r="J6" i="36"/>
  <c r="H5" i="36"/>
  <c r="G53" i="36"/>
  <c r="G52" i="36"/>
  <c r="G51" i="36"/>
  <c r="G50" i="36"/>
  <c r="G49" i="36"/>
  <c r="G45" i="36"/>
  <c r="G44" i="36"/>
  <c r="G43" i="36"/>
  <c r="G42" i="36"/>
  <c r="G41" i="36"/>
  <c r="G38" i="36"/>
  <c r="G37" i="36"/>
  <c r="G36" i="36"/>
  <c r="G35" i="36"/>
  <c r="G34" i="36"/>
  <c r="G31" i="36"/>
  <c r="G30" i="36"/>
  <c r="G29" i="36"/>
  <c r="G28" i="36"/>
  <c r="G27" i="36"/>
  <c r="G24" i="36"/>
  <c r="G23" i="36"/>
  <c r="G22" i="36"/>
  <c r="G21" i="36"/>
  <c r="G20" i="36"/>
  <c r="G17" i="36"/>
  <c r="G16" i="36"/>
  <c r="G15" i="36"/>
  <c r="G14" i="36"/>
  <c r="G13" i="36"/>
  <c r="G7" i="36"/>
  <c r="G8" i="36"/>
  <c r="G9" i="36"/>
  <c r="G10" i="36"/>
  <c r="G54" i="36"/>
  <c r="G55" i="36"/>
  <c r="G56" i="36"/>
  <c r="G57" i="36"/>
  <c r="AG9" i="35"/>
  <c r="AG26" i="35" s="1"/>
  <c r="AD9" i="35"/>
  <c r="AD26" i="35" s="1"/>
  <c r="AA9" i="35"/>
  <c r="AA26" i="35" s="1"/>
  <c r="X9" i="35"/>
  <c r="X26" i="35" s="1"/>
  <c r="Q9" i="35"/>
  <c r="N9" i="35"/>
  <c r="K9" i="35"/>
  <c r="H9" i="35"/>
  <c r="AI17" i="35"/>
  <c r="AF17" i="35"/>
  <c r="AC17" i="35"/>
  <c r="Z17" i="35"/>
  <c r="W17" i="35"/>
  <c r="S17" i="35"/>
  <c r="P17" i="35"/>
  <c r="M17" i="35"/>
  <c r="J17" i="35"/>
  <c r="G17" i="35"/>
  <c r="AI16" i="35"/>
  <c r="AF16" i="35"/>
  <c r="AC16" i="35"/>
  <c r="Z16" i="35"/>
  <c r="W16" i="35"/>
  <c r="S16" i="35"/>
  <c r="P16" i="35"/>
  <c r="M16" i="35"/>
  <c r="J16" i="35"/>
  <c r="G16" i="35"/>
  <c r="AI15" i="35"/>
  <c r="AF15" i="35"/>
  <c r="AC15" i="35"/>
  <c r="Z15" i="35"/>
  <c r="W15" i="35"/>
  <c r="S15" i="35"/>
  <c r="P15" i="35"/>
  <c r="M15" i="35"/>
  <c r="J15" i="35"/>
  <c r="G15" i="35"/>
  <c r="AI14" i="35"/>
  <c r="AF14" i="35"/>
  <c r="AC14" i="35"/>
  <c r="Z14" i="35"/>
  <c r="W14" i="35"/>
  <c r="S14" i="35"/>
  <c r="P14" i="35"/>
  <c r="M14" i="35"/>
  <c r="J14" i="35"/>
  <c r="G14" i="35"/>
  <c r="AI13" i="35"/>
  <c r="AF13" i="35"/>
  <c r="AC13" i="35"/>
  <c r="Z13" i="35"/>
  <c r="W13" i="35"/>
  <c r="S13" i="35"/>
  <c r="P13" i="35"/>
  <c r="M13" i="35"/>
  <c r="J13" i="35"/>
  <c r="G13" i="35"/>
  <c r="AI12" i="35"/>
  <c r="AF12" i="35"/>
  <c r="AC12" i="35"/>
  <c r="Z12" i="35"/>
  <c r="W12" i="35"/>
  <c r="S12" i="35"/>
  <c r="P12" i="35"/>
  <c r="M12" i="35"/>
  <c r="J12" i="35"/>
  <c r="G12" i="35"/>
  <c r="AI11" i="35"/>
  <c r="AF11" i="35"/>
  <c r="AC11" i="35"/>
  <c r="Z11" i="35"/>
  <c r="W11" i="35"/>
  <c r="S11" i="35"/>
  <c r="P11" i="35"/>
  <c r="M11" i="35"/>
  <c r="J11" i="35"/>
  <c r="G11" i="35"/>
  <c r="AG8" i="34"/>
  <c r="AD8" i="34"/>
  <c r="AA8" i="34"/>
  <c r="X8" i="34"/>
  <c r="Q8" i="34"/>
  <c r="N8" i="34"/>
  <c r="K8" i="34"/>
  <c r="H8" i="34"/>
  <c r="AI16" i="34"/>
  <c r="AF16" i="34"/>
  <c r="AC16" i="34"/>
  <c r="Z16" i="34"/>
  <c r="W16" i="34"/>
  <c r="S16" i="34"/>
  <c r="P16" i="34"/>
  <c r="M16" i="34"/>
  <c r="J16" i="34"/>
  <c r="G16" i="34"/>
  <c r="AI15" i="34"/>
  <c r="AF15" i="34"/>
  <c r="AC15" i="34"/>
  <c r="Z15" i="34"/>
  <c r="W15" i="34"/>
  <c r="S15" i="34"/>
  <c r="P15" i="34"/>
  <c r="M15" i="34"/>
  <c r="J15" i="34"/>
  <c r="G15" i="34"/>
  <c r="AI14" i="34"/>
  <c r="AF14" i="34"/>
  <c r="AC14" i="34"/>
  <c r="Z14" i="34"/>
  <c r="W14" i="34"/>
  <c r="S14" i="34"/>
  <c r="P14" i="34"/>
  <c r="M14" i="34"/>
  <c r="J14" i="34"/>
  <c r="G14" i="34"/>
  <c r="AI13" i="34"/>
  <c r="AF13" i="34"/>
  <c r="AC13" i="34"/>
  <c r="Z13" i="34"/>
  <c r="W13" i="34"/>
  <c r="S13" i="34"/>
  <c r="P13" i="34"/>
  <c r="M13" i="34"/>
  <c r="J13" i="34"/>
  <c r="G13" i="34"/>
  <c r="AI12" i="34"/>
  <c r="AF12" i="34"/>
  <c r="AC12" i="34"/>
  <c r="Z12" i="34"/>
  <c r="W12" i="34"/>
  <c r="S12" i="34"/>
  <c r="P12" i="34"/>
  <c r="M12" i="34"/>
  <c r="J12" i="34"/>
  <c r="G12" i="34"/>
  <c r="AI11" i="34"/>
  <c r="AF11" i="34"/>
  <c r="AC11" i="34"/>
  <c r="Z11" i="34"/>
  <c r="W11" i="34"/>
  <c r="S11" i="34"/>
  <c r="P11" i="34"/>
  <c r="M11" i="34"/>
  <c r="J11" i="34"/>
  <c r="G11" i="34"/>
  <c r="AI10" i="34"/>
  <c r="S10" i="34"/>
  <c r="AG11" i="33"/>
  <c r="AD11" i="33"/>
  <c r="AA11" i="33"/>
  <c r="X11" i="33"/>
  <c r="Q11" i="33"/>
  <c r="N11" i="33"/>
  <c r="K11" i="33"/>
  <c r="H11" i="33"/>
  <c r="AI19" i="33"/>
  <c r="AF19" i="33"/>
  <c r="AC19" i="33"/>
  <c r="Z19" i="33"/>
  <c r="W19" i="33"/>
  <c r="S19" i="33"/>
  <c r="P19" i="33"/>
  <c r="M19" i="33"/>
  <c r="J19" i="33"/>
  <c r="G19" i="33"/>
  <c r="AI18" i="33"/>
  <c r="AF18" i="33"/>
  <c r="AC18" i="33"/>
  <c r="Z18" i="33"/>
  <c r="W18" i="33"/>
  <c r="S18" i="33"/>
  <c r="P18" i="33"/>
  <c r="M18" i="33"/>
  <c r="J18" i="33"/>
  <c r="G18" i="33"/>
  <c r="AI17" i="33"/>
  <c r="AF17" i="33"/>
  <c r="AC17" i="33"/>
  <c r="Z17" i="33"/>
  <c r="W17" i="33"/>
  <c r="S17" i="33"/>
  <c r="P17" i="33"/>
  <c r="M17" i="33"/>
  <c r="J17" i="33"/>
  <c r="G17" i="33"/>
  <c r="AI16" i="33"/>
  <c r="AF16" i="33"/>
  <c r="AC16" i="33"/>
  <c r="Z16" i="33"/>
  <c r="W16" i="33"/>
  <c r="S16" i="33"/>
  <c r="P16" i="33"/>
  <c r="M16" i="33"/>
  <c r="J16" i="33"/>
  <c r="G16" i="33"/>
  <c r="AI15" i="33"/>
  <c r="AF15" i="33"/>
  <c r="AC15" i="33"/>
  <c r="Z15" i="33"/>
  <c r="W15" i="33"/>
  <c r="S15" i="33"/>
  <c r="P15" i="33"/>
  <c r="M15" i="33"/>
  <c r="J15" i="33"/>
  <c r="G15" i="33"/>
  <c r="AI14" i="33"/>
  <c r="AF14" i="33"/>
  <c r="AC14" i="33"/>
  <c r="Z14" i="33"/>
  <c r="W14" i="33"/>
  <c r="S14" i="33"/>
  <c r="P14" i="33"/>
  <c r="M14" i="33"/>
  <c r="J14" i="33"/>
  <c r="G14" i="33"/>
  <c r="AI13" i="33"/>
  <c r="AF13" i="33"/>
  <c r="AC13" i="33"/>
  <c r="Z13" i="33"/>
  <c r="W13" i="33"/>
  <c r="S13" i="33"/>
  <c r="P13" i="33"/>
  <c r="M13" i="33"/>
  <c r="J13" i="33"/>
  <c r="G13" i="33"/>
  <c r="Q7" i="32"/>
  <c r="N7" i="32"/>
  <c r="K7" i="32"/>
  <c r="H7" i="32"/>
  <c r="G11" i="32"/>
  <c r="J11" i="32"/>
  <c r="M11" i="32"/>
  <c r="P11" i="32"/>
  <c r="S11" i="32"/>
  <c r="W11" i="32"/>
  <c r="Z11" i="32"/>
  <c r="AC11" i="32"/>
  <c r="AF11" i="32"/>
  <c r="AI11" i="32"/>
  <c r="G12" i="32"/>
  <c r="J12" i="32"/>
  <c r="M12" i="32"/>
  <c r="P12" i="32"/>
  <c r="S12" i="32"/>
  <c r="W12" i="32"/>
  <c r="Z12" i="32"/>
  <c r="AC12" i="32"/>
  <c r="AF12" i="32"/>
  <c r="AI12" i="32"/>
  <c r="G13" i="32"/>
  <c r="J13" i="32"/>
  <c r="M13" i="32"/>
  <c r="P13" i="32"/>
  <c r="S13" i="32"/>
  <c r="W13" i="32"/>
  <c r="Z13" i="32"/>
  <c r="AC13" i="32"/>
  <c r="AF13" i="32"/>
  <c r="AI13" i="32"/>
  <c r="G14" i="32"/>
  <c r="J14" i="32"/>
  <c r="M14" i="32"/>
  <c r="P14" i="32"/>
  <c r="S14" i="32"/>
  <c r="W14" i="32"/>
  <c r="Z14" i="32"/>
  <c r="AC14" i="32"/>
  <c r="AF14" i="32"/>
  <c r="AI14" i="32"/>
  <c r="G15" i="32"/>
  <c r="J15" i="32"/>
  <c r="M15" i="32"/>
  <c r="P15" i="32"/>
  <c r="S15" i="32"/>
  <c r="W15" i="32"/>
  <c r="Z15" i="32"/>
  <c r="AC15" i="32"/>
  <c r="AF15" i="32"/>
  <c r="AI15" i="32"/>
  <c r="G16" i="32"/>
  <c r="J16" i="32"/>
  <c r="M16" i="32"/>
  <c r="P16" i="32"/>
  <c r="S16" i="32"/>
  <c r="W16" i="32"/>
  <c r="Z16" i="32"/>
  <c r="AC16" i="32"/>
  <c r="AF16" i="32"/>
  <c r="AI16" i="32"/>
  <c r="G17" i="32"/>
  <c r="J17" i="32"/>
  <c r="M17" i="32"/>
  <c r="P17" i="32"/>
  <c r="S17" i="32"/>
  <c r="W17" i="32"/>
  <c r="Z17" i="32"/>
  <c r="AC17" i="32"/>
  <c r="AF17" i="32"/>
  <c r="AI17" i="32"/>
  <c r="S9" i="32"/>
  <c r="AI9" i="32"/>
  <c r="G10" i="32"/>
  <c r="J10" i="32"/>
  <c r="M10" i="32"/>
  <c r="P10" i="32"/>
  <c r="S10" i="32"/>
  <c r="W10" i="32"/>
  <c r="Z10" i="32"/>
  <c r="AC10" i="32"/>
  <c r="AF10" i="32"/>
  <c r="AI10" i="32"/>
  <c r="AI38" i="31"/>
  <c r="AI37" i="31"/>
  <c r="AI36" i="31"/>
  <c r="AI35" i="31"/>
  <c r="AI34" i="31"/>
  <c r="AI33" i="31"/>
  <c r="AI32" i="31"/>
  <c r="AI31" i="31"/>
  <c r="AI30" i="31"/>
  <c r="AI29" i="31"/>
  <c r="AG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F38" i="31"/>
  <c r="AF37" i="31"/>
  <c r="AF36" i="31"/>
  <c r="AF35" i="31"/>
  <c r="AF34" i="31"/>
  <c r="AF33" i="31"/>
  <c r="AF32" i="31"/>
  <c r="AF31" i="31"/>
  <c r="AF30" i="31"/>
  <c r="AD28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AF15" i="31"/>
  <c r="AF14" i="31"/>
  <c r="AF13" i="31"/>
  <c r="AF12" i="31"/>
  <c r="AF11" i="31"/>
  <c r="AF10" i="31"/>
  <c r="AF5" i="31"/>
  <c r="AC38" i="31"/>
  <c r="AC37" i="31"/>
  <c r="AC36" i="31"/>
  <c r="AC35" i="31"/>
  <c r="AC34" i="31"/>
  <c r="AC33" i="31"/>
  <c r="AC32" i="31"/>
  <c r="AC31" i="31"/>
  <c r="AC30" i="31"/>
  <c r="AA28" i="31"/>
  <c r="AC27" i="31"/>
  <c r="AC26" i="31"/>
  <c r="AC25" i="31"/>
  <c r="AC24" i="31"/>
  <c r="AC23" i="31"/>
  <c r="AC22" i="31"/>
  <c r="AC21" i="31"/>
  <c r="AC20" i="31"/>
  <c r="AC19" i="31"/>
  <c r="AC18" i="31"/>
  <c r="AC17" i="31"/>
  <c r="AC16" i="31"/>
  <c r="AC15" i="31"/>
  <c r="AC14" i="31"/>
  <c r="AC13" i="31"/>
  <c r="AC12" i="31"/>
  <c r="AC11" i="31"/>
  <c r="AC10" i="31"/>
  <c r="AC5" i="31"/>
  <c r="Z38" i="31"/>
  <c r="Z37" i="31"/>
  <c r="Z36" i="31"/>
  <c r="Z35" i="31"/>
  <c r="Z34" i="31"/>
  <c r="Z33" i="31"/>
  <c r="Z32" i="31"/>
  <c r="Z31" i="31"/>
  <c r="Z30" i="31"/>
  <c r="X28" i="31"/>
  <c r="Z27" i="31"/>
  <c r="Z26" i="31"/>
  <c r="Z25" i="31"/>
  <c r="Z24" i="31"/>
  <c r="Z23" i="31"/>
  <c r="Z22" i="31"/>
  <c r="Z21" i="31"/>
  <c r="Z20" i="31"/>
  <c r="Z19" i="31"/>
  <c r="Z18" i="31"/>
  <c r="Z17" i="31"/>
  <c r="Z16" i="31"/>
  <c r="Z15" i="31"/>
  <c r="Z14" i="31"/>
  <c r="Z13" i="31"/>
  <c r="Z12" i="31"/>
  <c r="Z11" i="31"/>
  <c r="Z10" i="31"/>
  <c r="Z5" i="31"/>
  <c r="Q28" i="31"/>
  <c r="Q45" i="31" s="1"/>
  <c r="N28" i="31"/>
  <c r="N45" i="31" s="1"/>
  <c r="K28" i="31"/>
  <c r="K45" i="31" s="1"/>
  <c r="H28" i="31"/>
  <c r="H45" i="31" s="1"/>
  <c r="G32" i="31"/>
  <c r="J32" i="31"/>
  <c r="M32" i="31"/>
  <c r="P32" i="31"/>
  <c r="S32" i="31"/>
  <c r="W32" i="31"/>
  <c r="G33" i="31"/>
  <c r="J33" i="31"/>
  <c r="M33" i="31"/>
  <c r="P33" i="31"/>
  <c r="S33" i="31"/>
  <c r="W33" i="31"/>
  <c r="G34" i="31"/>
  <c r="J34" i="31"/>
  <c r="M34" i="31"/>
  <c r="P34" i="31"/>
  <c r="S34" i="31"/>
  <c r="W34" i="31"/>
  <c r="AI22" i="30"/>
  <c r="AI21" i="30"/>
  <c r="AI20" i="30"/>
  <c r="AI19" i="30"/>
  <c r="AI18" i="30"/>
  <c r="AI17" i="30"/>
  <c r="AI16" i="30"/>
  <c r="AI15" i="30"/>
  <c r="AI14" i="30"/>
  <c r="AI13" i="30"/>
  <c r="AG12" i="30"/>
  <c r="AI11" i="30"/>
  <c r="AI10" i="30"/>
  <c r="AI9" i="30"/>
  <c r="AI8" i="30"/>
  <c r="AI7" i="30"/>
  <c r="AI27" i="30" s="1"/>
  <c r="AG39" i="30" s="1"/>
  <c r="AI6" i="30"/>
  <c r="AI26" i="30" s="1"/>
  <c r="AG38" i="30" s="1"/>
  <c r="AI5" i="30"/>
  <c r="AI25" i="30" s="1"/>
  <c r="AG37" i="30" s="1"/>
  <c r="AF22" i="30"/>
  <c r="AF21" i="30"/>
  <c r="AF20" i="30"/>
  <c r="AF19" i="30"/>
  <c r="AF18" i="30"/>
  <c r="AF17" i="30"/>
  <c r="AF16" i="30"/>
  <c r="AF15" i="30"/>
  <c r="AF14" i="30"/>
  <c r="AD12" i="30"/>
  <c r="AF11" i="30"/>
  <c r="AF10" i="30"/>
  <c r="AF9" i="30"/>
  <c r="AF8" i="30"/>
  <c r="AF27" i="30"/>
  <c r="AD39" i="30" s="1"/>
  <c r="AF26" i="30"/>
  <c r="AD38" i="30" s="1"/>
  <c r="AF5" i="30"/>
  <c r="AF25" i="30" s="1"/>
  <c r="AD37" i="30" s="1"/>
  <c r="AC22" i="30"/>
  <c r="AC21" i="30"/>
  <c r="AC20" i="30"/>
  <c r="AC19" i="30"/>
  <c r="AC18" i="30"/>
  <c r="AC17" i="30"/>
  <c r="AC16" i="30"/>
  <c r="AC15" i="30"/>
  <c r="AC14" i="30"/>
  <c r="AA12" i="30"/>
  <c r="AC11" i="30"/>
  <c r="AC10" i="30"/>
  <c r="AC9" i="30"/>
  <c r="AC8" i="30"/>
  <c r="AC26" i="30"/>
  <c r="AA38" i="30" s="1"/>
  <c r="AC5" i="30"/>
  <c r="AC25" i="30" s="1"/>
  <c r="AA37" i="30" s="1"/>
  <c r="Z22" i="30"/>
  <c r="Z21" i="30"/>
  <c r="Z20" i="30"/>
  <c r="Z19" i="30"/>
  <c r="Z18" i="30"/>
  <c r="Z17" i="30"/>
  <c r="Z12" i="30" s="1"/>
  <c r="Z16" i="30"/>
  <c r="Z15" i="30"/>
  <c r="Z14" i="30"/>
  <c r="X12" i="30"/>
  <c r="Z11" i="30"/>
  <c r="Z10" i="30"/>
  <c r="Z9" i="30"/>
  <c r="Z8" i="30"/>
  <c r="Z27" i="30"/>
  <c r="X39" i="30" s="1"/>
  <c r="Z26" i="30"/>
  <c r="X38" i="30" s="1"/>
  <c r="Z5" i="30"/>
  <c r="Z25" i="30" s="1"/>
  <c r="X37" i="30" s="1"/>
  <c r="W16" i="30"/>
  <c r="W17" i="30"/>
  <c r="W18" i="30"/>
  <c r="W19" i="30"/>
  <c r="W20" i="30"/>
  <c r="W21" i="30"/>
  <c r="W22" i="30"/>
  <c r="S22" i="30"/>
  <c r="S21" i="30"/>
  <c r="S20" i="30"/>
  <c r="S19" i="30"/>
  <c r="S18" i="30"/>
  <c r="S17" i="30"/>
  <c r="S16" i="30"/>
  <c r="S15" i="30"/>
  <c r="S14" i="30"/>
  <c r="S13" i="30"/>
  <c r="P22" i="30"/>
  <c r="P21" i="30"/>
  <c r="P20" i="30"/>
  <c r="P19" i="30"/>
  <c r="P18" i="30"/>
  <c r="P17" i="30"/>
  <c r="P16" i="30"/>
  <c r="P15" i="30"/>
  <c r="P14" i="30"/>
  <c r="M22" i="30"/>
  <c r="M21" i="30"/>
  <c r="M20" i="30"/>
  <c r="M19" i="30"/>
  <c r="M18" i="30"/>
  <c r="M17" i="30"/>
  <c r="M16" i="30"/>
  <c r="M15" i="30"/>
  <c r="M14" i="30"/>
  <c r="J22" i="30"/>
  <c r="J21" i="30"/>
  <c r="J20" i="30"/>
  <c r="J19" i="30"/>
  <c r="J18" i="30"/>
  <c r="J17" i="30"/>
  <c r="J16" i="30"/>
  <c r="J15" i="30"/>
  <c r="J14" i="30"/>
  <c r="G14" i="30"/>
  <c r="G15" i="30"/>
  <c r="G16" i="30"/>
  <c r="G17" i="30"/>
  <c r="G18" i="30"/>
  <c r="G19" i="30"/>
  <c r="G20" i="30"/>
  <c r="G21" i="30"/>
  <c r="G22" i="30"/>
  <c r="T9" i="26"/>
  <c r="Q9" i="26"/>
  <c r="N9" i="26"/>
  <c r="K9" i="26"/>
  <c r="S18" i="29"/>
  <c r="S17" i="29"/>
  <c r="S16" i="29"/>
  <c r="S15" i="29"/>
  <c r="S14" i="29"/>
  <c r="S13" i="29"/>
  <c r="S12" i="29"/>
  <c r="S11" i="29"/>
  <c r="S10" i="29"/>
  <c r="S9" i="29"/>
  <c r="G12" i="29"/>
  <c r="J12" i="29"/>
  <c r="M12" i="29"/>
  <c r="P12" i="29"/>
  <c r="G13" i="29"/>
  <c r="J13" i="29"/>
  <c r="M13" i="29"/>
  <c r="P13" i="29"/>
  <c r="G14" i="29"/>
  <c r="J14" i="29"/>
  <c r="M14" i="29"/>
  <c r="P14" i="29"/>
  <c r="G15" i="29"/>
  <c r="J15" i="29"/>
  <c r="M15" i="29"/>
  <c r="P15" i="29"/>
  <c r="G16" i="29"/>
  <c r="J16" i="29"/>
  <c r="M16" i="29"/>
  <c r="P16" i="29"/>
  <c r="G17" i="29"/>
  <c r="J17" i="29"/>
  <c r="M17" i="29"/>
  <c r="P17" i="29"/>
  <c r="G18" i="29"/>
  <c r="J18" i="29"/>
  <c r="M18" i="29"/>
  <c r="P18" i="29"/>
  <c r="AO19" i="26"/>
  <c r="AO18" i="26"/>
  <c r="AO17" i="26"/>
  <c r="AO16" i="26"/>
  <c r="AO15" i="26"/>
  <c r="AO14" i="26"/>
  <c r="AO13" i="26"/>
  <c r="AO12" i="26"/>
  <c r="AO11" i="26"/>
  <c r="AO10" i="26"/>
  <c r="AM9" i="26"/>
  <c r="AO8" i="26"/>
  <c r="AO7" i="26"/>
  <c r="AM6" i="26"/>
  <c r="AO5" i="26"/>
  <c r="AO22" i="26" s="1"/>
  <c r="AM34" i="26" s="1"/>
  <c r="AL19" i="26"/>
  <c r="AL18" i="26"/>
  <c r="AL17" i="26"/>
  <c r="AL16" i="26"/>
  <c r="AL15" i="26"/>
  <c r="AL14" i="26"/>
  <c r="AL13" i="26"/>
  <c r="AL12" i="26"/>
  <c r="AJ9" i="26"/>
  <c r="AJ26" i="26" s="1"/>
  <c r="AL24" i="26"/>
  <c r="AJ36" i="26" s="1"/>
  <c r="AJ6" i="26"/>
  <c r="AL5" i="26"/>
  <c r="AL22" i="26" s="1"/>
  <c r="AJ34" i="26" s="1"/>
  <c r="AI19" i="26"/>
  <c r="AI18" i="26"/>
  <c r="AI17" i="26"/>
  <c r="AI16" i="26"/>
  <c r="AI15" i="26"/>
  <c r="AI14" i="26"/>
  <c r="AI13" i="26"/>
  <c r="AI12" i="26"/>
  <c r="AG9" i="26"/>
  <c r="AI23" i="26"/>
  <c r="AG35" i="26" s="1"/>
  <c r="AG6" i="26"/>
  <c r="AI5" i="26"/>
  <c r="AI22" i="26" s="1"/>
  <c r="AG34" i="26" s="1"/>
  <c r="AF19" i="26"/>
  <c r="AF18" i="26"/>
  <c r="AF17" i="26"/>
  <c r="AF16" i="26"/>
  <c r="AF15" i="26"/>
  <c r="AF14" i="26"/>
  <c r="AF13" i="26"/>
  <c r="AF12" i="26"/>
  <c r="AD9" i="26"/>
  <c r="AF23" i="26"/>
  <c r="AD35" i="26" s="1"/>
  <c r="AD6" i="26"/>
  <c r="AF5" i="26"/>
  <c r="AF22" i="26" s="1"/>
  <c r="AD34" i="26" s="1"/>
  <c r="AC14" i="26"/>
  <c r="AC15" i="26"/>
  <c r="AC16" i="26"/>
  <c r="AC17" i="26"/>
  <c r="AC18" i="26"/>
  <c r="AC19" i="26"/>
  <c r="AA9" i="26"/>
  <c r="V19" i="26"/>
  <c r="V18" i="26"/>
  <c r="V17" i="26"/>
  <c r="V16" i="26"/>
  <c r="V15" i="26"/>
  <c r="V14" i="26"/>
  <c r="V13" i="26"/>
  <c r="V12" i="26"/>
  <c r="V11" i="26"/>
  <c r="V10" i="26"/>
  <c r="S19" i="26"/>
  <c r="S18" i="26"/>
  <c r="S17" i="26"/>
  <c r="S16" i="26"/>
  <c r="S15" i="26"/>
  <c r="S14" i="26"/>
  <c r="S13" i="26"/>
  <c r="S12" i="26"/>
  <c r="P19" i="26"/>
  <c r="P18" i="26"/>
  <c r="P17" i="26"/>
  <c r="P16" i="26"/>
  <c r="P15" i="26"/>
  <c r="P14" i="26"/>
  <c r="P13" i="26"/>
  <c r="P12" i="26"/>
  <c r="P24" i="26"/>
  <c r="N36" i="26" s="1"/>
  <c r="M19" i="26"/>
  <c r="M18" i="26"/>
  <c r="M17" i="26"/>
  <c r="M16" i="26"/>
  <c r="M15" i="26"/>
  <c r="M14" i="26"/>
  <c r="M13" i="26"/>
  <c r="M12" i="26"/>
  <c r="J14" i="26"/>
  <c r="J15" i="26"/>
  <c r="J16" i="26"/>
  <c r="J17" i="26"/>
  <c r="H9" i="26"/>
  <c r="AI12" i="30" l="1"/>
  <c r="AI19" i="36"/>
  <c r="S24" i="26"/>
  <c r="Q36" i="26" s="1"/>
  <c r="AO24" i="26"/>
  <c r="AM36" i="26" s="1"/>
  <c r="AF24" i="26"/>
  <c r="AD36" i="26" s="1"/>
  <c r="AI24" i="26"/>
  <c r="AG36" i="26" s="1"/>
  <c r="AO6" i="26"/>
  <c r="AO23" i="26"/>
  <c r="AM35" i="26" s="1"/>
  <c r="AL6" i="26"/>
  <c r="AL23" i="26"/>
  <c r="AJ35" i="26" s="1"/>
  <c r="AC61" i="36"/>
  <c r="AA73" i="36" s="1"/>
  <c r="Z61" i="36"/>
  <c r="X73" i="36" s="1"/>
  <c r="AF62" i="36"/>
  <c r="AD74" i="36" s="1"/>
  <c r="AI40" i="36"/>
  <c r="AC62" i="36"/>
  <c r="AA74" i="36" s="1"/>
  <c r="AI12" i="36"/>
  <c r="AI61" i="36"/>
  <c r="AG73" i="36" s="1"/>
  <c r="W62" i="36"/>
  <c r="U74" i="36" s="1"/>
  <c r="AF63" i="36"/>
  <c r="AD75" i="36" s="1"/>
  <c r="AI63" i="36"/>
  <c r="AG75" i="36" s="1"/>
  <c r="AC63" i="36"/>
  <c r="AA75" i="36" s="1"/>
  <c r="AI62" i="36"/>
  <c r="AG74" i="36" s="1"/>
  <c r="Z63" i="36"/>
  <c r="X75" i="36" s="1"/>
  <c r="Z62" i="36"/>
  <c r="X74" i="36" s="1"/>
  <c r="Z12" i="36"/>
  <c r="AF5" i="36"/>
  <c r="AF33" i="36"/>
  <c r="M63" i="36"/>
  <c r="K75" i="36" s="1"/>
  <c r="P26" i="36"/>
  <c r="S48" i="36"/>
  <c r="Z5" i="36"/>
  <c r="Z33" i="36"/>
  <c r="AI48" i="36"/>
  <c r="AC48" i="36"/>
  <c r="X65" i="36"/>
  <c r="AF26" i="36"/>
  <c r="M48" i="36"/>
  <c r="P5" i="36"/>
  <c r="P63" i="36"/>
  <c r="N75" i="36" s="1"/>
  <c r="P33" i="36"/>
  <c r="S62" i="36"/>
  <c r="Q74" i="36" s="1"/>
  <c r="M62" i="36"/>
  <c r="K74" i="36" s="1"/>
  <c r="P62" i="36"/>
  <c r="N74" i="36" s="1"/>
  <c r="J63" i="36"/>
  <c r="H75" i="36" s="1"/>
  <c r="J12" i="36"/>
  <c r="G62" i="36"/>
  <c r="E74" i="36" s="1"/>
  <c r="S19" i="36"/>
  <c r="M12" i="36"/>
  <c r="M61" i="36"/>
  <c r="K73" i="36" s="1"/>
  <c r="J62" i="36"/>
  <c r="H74" i="36" s="1"/>
  <c r="S61" i="36"/>
  <c r="Q73" i="36" s="1"/>
  <c r="P61" i="36"/>
  <c r="N73" i="36" s="1"/>
  <c r="P19" i="36"/>
  <c r="P48" i="36"/>
  <c r="AD65" i="36"/>
  <c r="AG65" i="36"/>
  <c r="P40" i="36"/>
  <c r="AF40" i="36"/>
  <c r="J33" i="36"/>
  <c r="S40" i="36"/>
  <c r="Z40" i="36"/>
  <c r="AC33" i="36"/>
  <c r="J26" i="36"/>
  <c r="S33" i="36"/>
  <c r="AC26" i="36"/>
  <c r="J19" i="36"/>
  <c r="S26" i="36"/>
  <c r="Z26" i="36"/>
  <c r="AI26" i="36"/>
  <c r="P12" i="36"/>
  <c r="AF12" i="36"/>
  <c r="J5" i="36"/>
  <c r="S12" i="36"/>
  <c r="S5" i="36"/>
  <c r="J48" i="36"/>
  <c r="M26" i="36"/>
  <c r="Z19" i="36"/>
  <c r="Z48" i="36"/>
  <c r="AF19" i="36"/>
  <c r="AI33" i="36"/>
  <c r="H65" i="36"/>
  <c r="K65" i="36"/>
  <c r="M19" i="36"/>
  <c r="Q65" i="36"/>
  <c r="AC12" i="36"/>
  <c r="AF48" i="36"/>
  <c r="AC42" i="31"/>
  <c r="AA54" i="31" s="1"/>
  <c r="AI41" i="31"/>
  <c r="AG53" i="31" s="1"/>
  <c r="Z41" i="31"/>
  <c r="X53" i="31" s="1"/>
  <c r="AI43" i="31"/>
  <c r="AG55" i="31" s="1"/>
  <c r="Z42" i="31"/>
  <c r="X54" i="31" s="1"/>
  <c r="Z43" i="31"/>
  <c r="X55" i="31" s="1"/>
  <c r="AC41" i="31"/>
  <c r="AA53" i="31" s="1"/>
  <c r="AF41" i="31"/>
  <c r="AD53" i="31" s="1"/>
  <c r="AF42" i="31"/>
  <c r="AD54" i="31" s="1"/>
  <c r="AI42" i="31"/>
  <c r="AG54" i="31" s="1"/>
  <c r="AC43" i="31"/>
  <c r="AA55" i="31" s="1"/>
  <c r="AF43" i="31"/>
  <c r="AD55" i="31" s="1"/>
  <c r="AI28" i="31"/>
  <c r="AF28" i="31"/>
  <c r="AC28" i="31"/>
  <c r="AC40" i="31" s="1"/>
  <c r="Z28" i="31"/>
  <c r="Z40" i="31" s="1"/>
  <c r="AC27" i="30"/>
  <c r="AA39" i="30" s="1"/>
  <c r="AF12" i="30"/>
  <c r="AC12" i="30"/>
  <c r="AC24" i="30" s="1"/>
  <c r="M24" i="26"/>
  <c r="K36" i="26" s="1"/>
  <c r="V24" i="26"/>
  <c r="T36" i="26" s="1"/>
  <c r="AL9" i="26"/>
  <c r="AL21" i="26" s="1"/>
  <c r="AI6" i="26"/>
  <c r="M9" i="26"/>
  <c r="AM26" i="26"/>
  <c r="AF6" i="26"/>
  <c r="AD26" i="26"/>
  <c r="AG26" i="26"/>
  <c r="AI24" i="30"/>
  <c r="AF24" i="30"/>
  <c r="Z24" i="30"/>
  <c r="AI40" i="31"/>
  <c r="AF40" i="31"/>
  <c r="AC5" i="36"/>
  <c r="AA65" i="36"/>
  <c r="V9" i="26"/>
  <c r="D1" i="36"/>
  <c r="C1" i="39"/>
  <c r="D1" i="35"/>
  <c r="D1" i="33"/>
  <c r="D1" i="34"/>
  <c r="D1" i="31"/>
  <c r="D1" i="32"/>
  <c r="D1" i="29"/>
  <c r="D1" i="30"/>
  <c r="D1" i="25"/>
  <c r="D1" i="26"/>
  <c r="AI9" i="26"/>
  <c r="AF9" i="26"/>
  <c r="AO9" i="26"/>
  <c r="S9" i="26"/>
  <c r="P9" i="26"/>
  <c r="AJ128" i="39"/>
  <c r="AH128" i="39"/>
  <c r="AF128" i="39"/>
  <c r="AD128" i="39"/>
  <c r="AB128" i="39"/>
  <c r="S128" i="39"/>
  <c r="U128" i="39"/>
  <c r="AI60" i="36" l="1"/>
  <c r="AI65" i="36" s="1"/>
  <c r="AI21" i="26"/>
  <c r="N1" i="39"/>
  <c r="AF21" i="26"/>
  <c r="AO21" i="26"/>
  <c r="P60" i="36"/>
  <c r="Z60" i="36"/>
  <c r="Z65" i="36" s="1"/>
  <c r="M60" i="36"/>
  <c r="AC60" i="36"/>
  <c r="AC65" i="36" s="1"/>
  <c r="AF60" i="36"/>
  <c r="AF65" i="36" s="1"/>
  <c r="S60" i="36"/>
  <c r="J60" i="36"/>
  <c r="P1" i="39"/>
  <c r="H1" i="39"/>
  <c r="J1" i="39"/>
  <c r="L1" i="39"/>
  <c r="AF5" i="34" l="1"/>
  <c r="G5" i="32"/>
  <c r="J5" i="32"/>
  <c r="M5" i="32"/>
  <c r="P5" i="32"/>
  <c r="S5" i="32"/>
  <c r="W5" i="32"/>
  <c r="Z5" i="32"/>
  <c r="AC5" i="32"/>
  <c r="AF5" i="32"/>
  <c r="AI5" i="32"/>
  <c r="AD45" i="31"/>
  <c r="AI76" i="39"/>
  <c r="AI74" i="39"/>
  <c r="AI73" i="39"/>
  <c r="AI72" i="39"/>
  <c r="AI71" i="39"/>
  <c r="AI70" i="39"/>
  <c r="AI69" i="39"/>
  <c r="AI68" i="39"/>
  <c r="AI67" i="39"/>
  <c r="AI65" i="39"/>
  <c r="AI64" i="39"/>
  <c r="AI63" i="39"/>
  <c r="AI62" i="39"/>
  <c r="AI61" i="39"/>
  <c r="AI60" i="39"/>
  <c r="AI59" i="39"/>
  <c r="U28" i="31"/>
  <c r="W30" i="31"/>
  <c r="W31" i="31"/>
  <c r="W35" i="31"/>
  <c r="W36" i="31"/>
  <c r="W37" i="31"/>
  <c r="W38" i="31"/>
  <c r="AJ53" i="39"/>
  <c r="AJ52" i="39"/>
  <c r="AJ51" i="39"/>
  <c r="AH53" i="39"/>
  <c r="AH52" i="39"/>
  <c r="AH51" i="39"/>
  <c r="AF53" i="39"/>
  <c r="AF52" i="39"/>
  <c r="AF51" i="39"/>
  <c r="AD53" i="39"/>
  <c r="AD52" i="39"/>
  <c r="AD51" i="39"/>
  <c r="AJ45" i="39"/>
  <c r="AJ44" i="39"/>
  <c r="AJ43" i="39"/>
  <c r="AH45" i="39"/>
  <c r="AH44" i="39"/>
  <c r="AH43" i="39"/>
  <c r="AF45" i="39"/>
  <c r="AF44" i="39"/>
  <c r="AF43" i="39"/>
  <c r="AD44" i="39"/>
  <c r="AD45" i="39"/>
  <c r="AC23" i="26" l="1"/>
  <c r="AA35" i="26" s="1"/>
  <c r="AF22" i="34"/>
  <c r="AD34" i="34" s="1"/>
  <c r="AF21" i="34"/>
  <c r="AD33" i="34" s="1"/>
  <c r="AI97" i="39"/>
  <c r="AI96" i="39"/>
  <c r="AI81" i="39"/>
  <c r="U45" i="31"/>
  <c r="AI66" i="39"/>
  <c r="AC5" i="26"/>
  <c r="AC22" i="26" s="1"/>
  <c r="AA34" i="26" s="1"/>
  <c r="AI77" i="39"/>
  <c r="AI58" i="39"/>
  <c r="W28" i="31"/>
  <c r="AI75" i="39"/>
  <c r="AC6" i="26"/>
  <c r="AH117" i="39"/>
  <c r="AH116" i="39"/>
  <c r="AH115" i="39"/>
  <c r="AH114" i="39"/>
  <c r="AH113" i="39"/>
  <c r="AH112" i="39"/>
  <c r="AH111" i="39"/>
  <c r="AJ106" i="39"/>
  <c r="AH106" i="39"/>
  <c r="AF106" i="39"/>
  <c r="AD106" i="39"/>
  <c r="AB106" i="39"/>
  <c r="P106" i="39"/>
  <c r="N106" i="39"/>
  <c r="L106" i="39"/>
  <c r="J106" i="39"/>
  <c r="H106" i="39"/>
  <c r="AJ105" i="39"/>
  <c r="AH105" i="39"/>
  <c r="AF105" i="39"/>
  <c r="AD105" i="39"/>
  <c r="AB105" i="39"/>
  <c r="P105" i="39"/>
  <c r="N105" i="39"/>
  <c r="L105" i="39"/>
  <c r="J105" i="39"/>
  <c r="H105" i="39"/>
  <c r="AJ104" i="39"/>
  <c r="AH104" i="39"/>
  <c r="AF104" i="39"/>
  <c r="AD104" i="39"/>
  <c r="AB104" i="39"/>
  <c r="P104" i="39"/>
  <c r="N104" i="39"/>
  <c r="L104" i="39"/>
  <c r="J104" i="39"/>
  <c r="H104" i="39"/>
  <c r="AJ103" i="39"/>
  <c r="AH103" i="39"/>
  <c r="AF103" i="39"/>
  <c r="AD103" i="39"/>
  <c r="AB103" i="39"/>
  <c r="P103" i="39"/>
  <c r="N103" i="39"/>
  <c r="L103" i="39"/>
  <c r="J103" i="39"/>
  <c r="H103" i="39"/>
  <c r="AJ98" i="39"/>
  <c r="AH98" i="39"/>
  <c r="AF98" i="39"/>
  <c r="AD98" i="39"/>
  <c r="AB98" i="39"/>
  <c r="P98" i="39"/>
  <c r="N98" i="39"/>
  <c r="L98" i="39"/>
  <c r="J98" i="39"/>
  <c r="H98" i="39"/>
  <c r="AJ97" i="39"/>
  <c r="AH97" i="39"/>
  <c r="AF97" i="39"/>
  <c r="AD97" i="39"/>
  <c r="AB97" i="39"/>
  <c r="P97" i="39"/>
  <c r="N97" i="39"/>
  <c r="L97" i="39"/>
  <c r="J97" i="39"/>
  <c r="H97" i="39"/>
  <c r="AJ96" i="39"/>
  <c r="AH96" i="39"/>
  <c r="AF96" i="39"/>
  <c r="AD96" i="39"/>
  <c r="AB96" i="39"/>
  <c r="P96" i="39"/>
  <c r="N96" i="39"/>
  <c r="L96" i="39"/>
  <c r="J96" i="39"/>
  <c r="H96" i="39"/>
  <c r="AJ91" i="39"/>
  <c r="AH91" i="39"/>
  <c r="AF91" i="39"/>
  <c r="AD91" i="39"/>
  <c r="AB91" i="39"/>
  <c r="P91" i="39"/>
  <c r="N91" i="39"/>
  <c r="L91" i="39"/>
  <c r="J91" i="39"/>
  <c r="H91" i="39"/>
  <c r="AJ90" i="39"/>
  <c r="AH90" i="39"/>
  <c r="AF90" i="39"/>
  <c r="AD90" i="39"/>
  <c r="AB90" i="39"/>
  <c r="P90" i="39"/>
  <c r="N90" i="39"/>
  <c r="L90" i="39"/>
  <c r="J90" i="39"/>
  <c r="H90" i="39"/>
  <c r="AJ89" i="39"/>
  <c r="AH89" i="39"/>
  <c r="AF89" i="39"/>
  <c r="AD89" i="39"/>
  <c r="AB89" i="39"/>
  <c r="P89" i="39"/>
  <c r="N89" i="39"/>
  <c r="L89" i="39"/>
  <c r="J89" i="39"/>
  <c r="H89" i="39"/>
  <c r="AJ88" i="39"/>
  <c r="AH88" i="39"/>
  <c r="AF88" i="39"/>
  <c r="AD88" i="39"/>
  <c r="AB88" i="39"/>
  <c r="P88" i="39"/>
  <c r="N88" i="39"/>
  <c r="L88" i="39"/>
  <c r="J88" i="39"/>
  <c r="H88" i="39"/>
  <c r="AJ87" i="39"/>
  <c r="AH87" i="39"/>
  <c r="AF87" i="39"/>
  <c r="AD87" i="39"/>
  <c r="AB87" i="39"/>
  <c r="P87" i="39"/>
  <c r="N87" i="39"/>
  <c r="L87" i="39"/>
  <c r="J87" i="39"/>
  <c r="H87" i="39"/>
  <c r="AJ82" i="39"/>
  <c r="AH82" i="39"/>
  <c r="AF82" i="39"/>
  <c r="AD82" i="39"/>
  <c r="AB82" i="39"/>
  <c r="P82" i="39"/>
  <c r="N82" i="39"/>
  <c r="L82" i="39"/>
  <c r="J82" i="39"/>
  <c r="H82" i="39"/>
  <c r="AK81" i="39"/>
  <c r="AJ81" i="39"/>
  <c r="AH81" i="39"/>
  <c r="AG81" i="39"/>
  <c r="AF81" i="39"/>
  <c r="AE81" i="39"/>
  <c r="AD81" i="39"/>
  <c r="AC81" i="39"/>
  <c r="AB81" i="39"/>
  <c r="Q81" i="39"/>
  <c r="P81" i="39"/>
  <c r="O81" i="39"/>
  <c r="N81" i="39"/>
  <c r="M81" i="39"/>
  <c r="L81" i="39"/>
  <c r="K81" i="39"/>
  <c r="J81" i="39"/>
  <c r="I81" i="39"/>
  <c r="H81" i="39"/>
  <c r="AJ77" i="39"/>
  <c r="AH77" i="39"/>
  <c r="AF77" i="39"/>
  <c r="AD77" i="39"/>
  <c r="AB77" i="39"/>
  <c r="AJ76" i="39"/>
  <c r="AH76" i="39"/>
  <c r="AF76" i="39"/>
  <c r="AD76" i="39"/>
  <c r="AB76" i="39"/>
  <c r="P76" i="39"/>
  <c r="N76" i="39"/>
  <c r="L76" i="39"/>
  <c r="J76" i="39"/>
  <c r="H76" i="39"/>
  <c r="AJ75" i="39"/>
  <c r="AH75" i="39"/>
  <c r="AF75" i="39"/>
  <c r="AD75" i="39"/>
  <c r="AB75" i="39"/>
  <c r="P75" i="39"/>
  <c r="N75" i="39"/>
  <c r="L75" i="39"/>
  <c r="J75" i="39"/>
  <c r="H75" i="39"/>
  <c r="AJ74" i="39"/>
  <c r="AH74" i="39"/>
  <c r="AF74" i="39"/>
  <c r="AD74" i="39"/>
  <c r="AB74" i="39"/>
  <c r="P74" i="39"/>
  <c r="N74" i="39"/>
  <c r="L74" i="39"/>
  <c r="J74" i="39"/>
  <c r="H74" i="39"/>
  <c r="AJ73" i="39"/>
  <c r="AH73" i="39"/>
  <c r="AF73" i="39"/>
  <c r="AD73" i="39"/>
  <c r="AB73" i="39"/>
  <c r="P73" i="39"/>
  <c r="N73" i="39"/>
  <c r="L73" i="39"/>
  <c r="J73" i="39"/>
  <c r="H73" i="39"/>
  <c r="AJ72" i="39"/>
  <c r="AH72" i="39"/>
  <c r="AF72" i="39"/>
  <c r="AD72" i="39"/>
  <c r="AB72" i="39"/>
  <c r="P72" i="39"/>
  <c r="N72" i="39"/>
  <c r="L72" i="39"/>
  <c r="J72" i="39"/>
  <c r="H72" i="39"/>
  <c r="AJ71" i="39"/>
  <c r="AH71" i="39"/>
  <c r="AF71" i="39"/>
  <c r="AD71" i="39"/>
  <c r="AB71" i="39"/>
  <c r="P71" i="39"/>
  <c r="N71" i="39"/>
  <c r="L71" i="39"/>
  <c r="J71" i="39"/>
  <c r="H71" i="39"/>
  <c r="AJ70" i="39"/>
  <c r="AH70" i="39"/>
  <c r="AF70" i="39"/>
  <c r="AD70" i="39"/>
  <c r="AB70" i="39"/>
  <c r="P70" i="39"/>
  <c r="N70" i="39"/>
  <c r="L70" i="39"/>
  <c r="J70" i="39"/>
  <c r="H70" i="39"/>
  <c r="AJ69" i="39"/>
  <c r="AH69" i="39"/>
  <c r="AF69" i="39"/>
  <c r="AD69" i="39"/>
  <c r="AB69" i="39"/>
  <c r="P69" i="39"/>
  <c r="N69" i="39"/>
  <c r="L69" i="39"/>
  <c r="J69" i="39"/>
  <c r="H69" i="39"/>
  <c r="AJ68" i="39"/>
  <c r="AH68" i="39"/>
  <c r="AF68" i="39"/>
  <c r="AD68" i="39"/>
  <c r="AB68" i="39"/>
  <c r="P68" i="39"/>
  <c r="N68" i="39"/>
  <c r="L68" i="39"/>
  <c r="J68" i="39"/>
  <c r="H68" i="39"/>
  <c r="AJ67" i="39"/>
  <c r="AH67" i="39"/>
  <c r="AF67" i="39"/>
  <c r="AD67" i="39"/>
  <c r="AB67" i="39"/>
  <c r="P67" i="39"/>
  <c r="N67" i="39"/>
  <c r="L67" i="39"/>
  <c r="J67" i="39"/>
  <c r="H67" i="39"/>
  <c r="AJ66" i="39"/>
  <c r="AH66" i="39"/>
  <c r="AF66" i="39"/>
  <c r="AD66" i="39"/>
  <c r="AB66" i="39"/>
  <c r="P66" i="39"/>
  <c r="N66" i="39"/>
  <c r="L66" i="39"/>
  <c r="J66" i="39"/>
  <c r="H66" i="39"/>
  <c r="AJ65" i="39"/>
  <c r="AH65" i="39"/>
  <c r="AF65" i="39"/>
  <c r="AD65" i="39"/>
  <c r="AB65" i="39"/>
  <c r="P65" i="39"/>
  <c r="N65" i="39"/>
  <c r="L65" i="39"/>
  <c r="J65" i="39"/>
  <c r="H65" i="39"/>
  <c r="AJ64" i="39"/>
  <c r="AH64" i="39"/>
  <c r="AF64" i="39"/>
  <c r="AD64" i="39"/>
  <c r="AB64" i="39"/>
  <c r="P64" i="39"/>
  <c r="N64" i="39"/>
  <c r="L64" i="39"/>
  <c r="J64" i="39"/>
  <c r="H64" i="39"/>
  <c r="AJ63" i="39"/>
  <c r="AH63" i="39"/>
  <c r="AF63" i="39"/>
  <c r="AD63" i="39"/>
  <c r="AB63" i="39"/>
  <c r="P63" i="39"/>
  <c r="N63" i="39"/>
  <c r="L63" i="39"/>
  <c r="J63" i="39"/>
  <c r="H63" i="39"/>
  <c r="AJ62" i="39"/>
  <c r="AH62" i="39"/>
  <c r="AF62" i="39"/>
  <c r="AD62" i="39"/>
  <c r="AB62" i="39"/>
  <c r="P62" i="39"/>
  <c r="N62" i="39"/>
  <c r="L62" i="39"/>
  <c r="J62" i="39"/>
  <c r="H62" i="39"/>
  <c r="AJ61" i="39"/>
  <c r="AH61" i="39"/>
  <c r="AF61" i="39"/>
  <c r="AD61" i="39"/>
  <c r="AB61" i="39"/>
  <c r="P61" i="39"/>
  <c r="N61" i="39"/>
  <c r="L61" i="39"/>
  <c r="J61" i="39"/>
  <c r="H61" i="39"/>
  <c r="AJ60" i="39"/>
  <c r="AH60" i="39"/>
  <c r="AF60" i="39"/>
  <c r="AD60" i="39"/>
  <c r="AB60" i="39"/>
  <c r="P60" i="39"/>
  <c r="N60" i="39"/>
  <c r="L60" i="39"/>
  <c r="J60" i="39"/>
  <c r="H60" i="39"/>
  <c r="AJ59" i="39"/>
  <c r="AH59" i="39"/>
  <c r="AF59" i="39"/>
  <c r="AD59" i="39"/>
  <c r="AB59" i="39"/>
  <c r="P59" i="39"/>
  <c r="N59" i="39"/>
  <c r="L59" i="39"/>
  <c r="J59" i="39"/>
  <c r="H59" i="39"/>
  <c r="AJ58" i="39"/>
  <c r="AH58" i="39"/>
  <c r="AF58" i="39"/>
  <c r="AD58" i="39"/>
  <c r="AB58" i="39"/>
  <c r="P58" i="39"/>
  <c r="N58" i="39"/>
  <c r="L58" i="39"/>
  <c r="J58" i="39"/>
  <c r="H58" i="39"/>
  <c r="AB53" i="39"/>
  <c r="P53" i="39"/>
  <c r="N53" i="39"/>
  <c r="L53" i="39"/>
  <c r="J53" i="39"/>
  <c r="H53" i="39"/>
  <c r="AB52" i="39"/>
  <c r="P52" i="39"/>
  <c r="N52" i="39"/>
  <c r="L52" i="39"/>
  <c r="J52" i="39"/>
  <c r="H52" i="39"/>
  <c r="AB51" i="39"/>
  <c r="P51" i="39"/>
  <c r="N51" i="39"/>
  <c r="L51" i="39"/>
  <c r="J51" i="39"/>
  <c r="H51" i="39"/>
  <c r="AJ50" i="39"/>
  <c r="AH50" i="39"/>
  <c r="AF50" i="39"/>
  <c r="AD50" i="39"/>
  <c r="AB50" i="39"/>
  <c r="P50" i="39"/>
  <c r="N50" i="39"/>
  <c r="L50" i="39"/>
  <c r="J50" i="39"/>
  <c r="H50" i="39"/>
  <c r="AB45" i="39"/>
  <c r="P45" i="39"/>
  <c r="N45" i="39"/>
  <c r="L45" i="39"/>
  <c r="J45" i="39"/>
  <c r="H45" i="39"/>
  <c r="AB44" i="39"/>
  <c r="P44" i="39"/>
  <c r="N44" i="39"/>
  <c r="L44" i="39"/>
  <c r="J44" i="39"/>
  <c r="H44" i="39"/>
  <c r="AD43" i="39"/>
  <c r="AB43" i="39"/>
  <c r="P43" i="39"/>
  <c r="N43" i="39"/>
  <c r="L43" i="39"/>
  <c r="J43" i="39"/>
  <c r="H43" i="39"/>
  <c r="R104" i="39" l="1"/>
  <c r="D102" i="37" s="1"/>
  <c r="R96" i="39"/>
  <c r="D94" i="37" s="1"/>
  <c r="R88" i="39"/>
  <c r="D86" i="37" s="1"/>
  <c r="R81" i="39"/>
  <c r="D79" i="37" s="1"/>
  <c r="R75" i="39"/>
  <c r="D73" i="37" s="1"/>
  <c r="R90" i="39"/>
  <c r="D88" i="37" s="1"/>
  <c r="R106" i="39"/>
  <c r="D104" i="37" s="1"/>
  <c r="R82" i="39"/>
  <c r="D80" i="37" s="1"/>
  <c r="R98" i="39"/>
  <c r="D96" i="37" s="1"/>
  <c r="R52" i="39"/>
  <c r="R44" i="39"/>
  <c r="D42" i="37" s="1"/>
  <c r="R50" i="39"/>
  <c r="D48" i="37" s="1"/>
  <c r="R43" i="39"/>
  <c r="D41" i="37" s="1"/>
  <c r="R76" i="39"/>
  <c r="D74" i="37" s="1"/>
  <c r="S81" i="39"/>
  <c r="R87" i="39"/>
  <c r="D85" i="37" s="1"/>
  <c r="R89" i="39"/>
  <c r="D87" i="37" s="1"/>
  <c r="R91" i="39"/>
  <c r="D89" i="37" s="1"/>
  <c r="R97" i="39"/>
  <c r="D95" i="37" s="1"/>
  <c r="R103" i="39"/>
  <c r="D101" i="37" s="1"/>
  <c r="R105" i="39"/>
  <c r="D103" i="37" s="1"/>
  <c r="R45" i="39"/>
  <c r="D43" i="37" s="1"/>
  <c r="R51" i="39"/>
  <c r="D49" i="37" s="1"/>
  <c r="R53" i="39"/>
  <c r="D51" i="37" s="1"/>
  <c r="R59" i="39"/>
  <c r="D57" i="37" s="1"/>
  <c r="R61" i="39"/>
  <c r="D59" i="37" s="1"/>
  <c r="R63" i="39"/>
  <c r="D61" i="37" s="1"/>
  <c r="R65" i="39"/>
  <c r="D63" i="37" s="1"/>
  <c r="R67" i="39"/>
  <c r="D65" i="37" s="1"/>
  <c r="R69" i="39"/>
  <c r="D67" i="37" s="1"/>
  <c r="R71" i="39"/>
  <c r="D69" i="37" s="1"/>
  <c r="R73" i="39"/>
  <c r="D71" i="37" s="1"/>
  <c r="R58" i="39"/>
  <c r="D56" i="37" s="1"/>
  <c r="R60" i="39"/>
  <c r="D58" i="37" s="1"/>
  <c r="R62" i="39"/>
  <c r="D60" i="37" s="1"/>
  <c r="R64" i="39"/>
  <c r="D62" i="37" s="1"/>
  <c r="R66" i="39"/>
  <c r="D64" i="37" s="1"/>
  <c r="R68" i="39"/>
  <c r="D66" i="37" s="1"/>
  <c r="R70" i="39"/>
  <c r="D68" i="37" s="1"/>
  <c r="R72" i="39"/>
  <c r="D70" i="37" s="1"/>
  <c r="R74" i="39"/>
  <c r="D72" i="37" s="1"/>
  <c r="D50" i="37"/>
  <c r="U81" i="39"/>
  <c r="AF26" i="26"/>
  <c r="AF45" i="31"/>
  <c r="AD47" i="31" s="1"/>
  <c r="AO26" i="26"/>
  <c r="AL26" i="26"/>
  <c r="AI26" i="26"/>
  <c r="T81" i="39" l="1"/>
  <c r="E79" i="37"/>
  <c r="AI78" i="39"/>
  <c r="AE55" i="31"/>
  <c r="AE54" i="31"/>
  <c r="AE53" i="31"/>
  <c r="AI8" i="39"/>
  <c r="AE8" i="39"/>
  <c r="AK8" i="39"/>
  <c r="AG8" i="39"/>
  <c r="E48" i="36"/>
  <c r="H117" i="39" s="1"/>
  <c r="E40" i="36"/>
  <c r="H116" i="39" s="1"/>
  <c r="E33" i="36"/>
  <c r="E26" i="36"/>
  <c r="H114" i="39" s="1"/>
  <c r="E19" i="36"/>
  <c r="H113" i="39" s="1"/>
  <c r="E12" i="36"/>
  <c r="H112" i="39" s="1"/>
  <c r="E5" i="36"/>
  <c r="J5" i="26"/>
  <c r="J22" i="26" l="1"/>
  <c r="H34" i="26" s="1"/>
  <c r="E65" i="36"/>
  <c r="H115" i="39"/>
  <c r="H26" i="26"/>
  <c r="AE7" i="39"/>
  <c r="H111" i="39"/>
  <c r="AI7" i="39"/>
  <c r="AG7" i="39"/>
  <c r="AK7" i="39"/>
  <c r="S38" i="31"/>
  <c r="S37" i="31"/>
  <c r="S36" i="31"/>
  <c r="H7" i="39" l="1"/>
  <c r="H110" i="39"/>
  <c r="M30" i="31"/>
  <c r="E8" i="29"/>
  <c r="H46" i="39" s="1"/>
  <c r="Q6" i="26"/>
  <c r="N6" i="26"/>
  <c r="H4" i="39" l="1"/>
  <c r="AJ116" i="39"/>
  <c r="AJ114" i="39"/>
  <c r="AJ111" i="39"/>
  <c r="AF116" i="39"/>
  <c r="AF113" i="39"/>
  <c r="AD117" i="39"/>
  <c r="AD113" i="39"/>
  <c r="AD111" i="39"/>
  <c r="U40" i="36"/>
  <c r="AB116" i="39" s="1"/>
  <c r="U33" i="36"/>
  <c r="U26" i="36"/>
  <c r="AB114" i="39" s="1"/>
  <c r="U19" i="36"/>
  <c r="AB113" i="39" s="1"/>
  <c r="U12" i="36"/>
  <c r="AB112" i="39" s="1"/>
  <c r="AI8" i="35"/>
  <c r="AK106" i="39" s="1"/>
  <c r="W5" i="33"/>
  <c r="W24" i="33" s="1"/>
  <c r="U36" i="33" s="1"/>
  <c r="AA6" i="26"/>
  <c r="AA26" i="26" s="1"/>
  <c r="T26" i="26"/>
  <c r="P7" i="39" s="1"/>
  <c r="Q26" i="26"/>
  <c r="N7" i="39" s="1"/>
  <c r="N26" i="26"/>
  <c r="L7" i="39" s="1"/>
  <c r="K26" i="26"/>
  <c r="J7" i="39" s="1"/>
  <c r="V5" i="26"/>
  <c r="V22" i="26" s="1"/>
  <c r="T34" i="26" s="1"/>
  <c r="S5" i="26"/>
  <c r="S22" i="26" s="1"/>
  <c r="Q34" i="26" s="1"/>
  <c r="P5" i="26"/>
  <c r="P22" i="26" s="1"/>
  <c r="N34" i="26" s="1"/>
  <c r="M5" i="26"/>
  <c r="M22" i="26" s="1"/>
  <c r="K34" i="26" s="1"/>
  <c r="R7" i="39" l="1"/>
  <c r="M21" i="26"/>
  <c r="M26" i="26" s="1"/>
  <c r="P21" i="26"/>
  <c r="P26" i="26" s="1"/>
  <c r="S21" i="26"/>
  <c r="S26" i="26" s="1"/>
  <c r="V21" i="26"/>
  <c r="V26" i="26" s="1"/>
  <c r="AB115" i="39"/>
  <c r="AK114" i="39"/>
  <c r="P4" i="39"/>
  <c r="AM28" i="26"/>
  <c r="N4" i="39"/>
  <c r="AJ28" i="26"/>
  <c r="L4" i="39"/>
  <c r="AG28" i="26"/>
  <c r="AD28" i="26"/>
  <c r="AI113" i="39"/>
  <c r="AI117" i="39"/>
  <c r="AJ113" i="39"/>
  <c r="AJ117" i="39"/>
  <c r="AG112" i="39"/>
  <c r="AJ112" i="39"/>
  <c r="AJ115" i="39"/>
  <c r="AC87" i="39"/>
  <c r="AI115" i="39"/>
  <c r="AF117" i="39"/>
  <c r="AF115" i="39"/>
  <c r="AG114" i="39"/>
  <c r="AF114" i="39"/>
  <c r="AF112" i="39"/>
  <c r="AF111" i="39"/>
  <c r="AD116" i="39"/>
  <c r="AD115" i="39"/>
  <c r="AD114" i="39"/>
  <c r="AD112" i="39"/>
  <c r="AD7" i="39"/>
  <c r="AJ7" i="39"/>
  <c r="AH7" i="39"/>
  <c r="AF7" i="39"/>
  <c r="AI116" i="39"/>
  <c r="AI112" i="39"/>
  <c r="AI114" i="39"/>
  <c r="W33" i="36"/>
  <c r="W40" i="36"/>
  <c r="W26" i="36"/>
  <c r="W19" i="36"/>
  <c r="Q8" i="39" l="1"/>
  <c r="O8" i="39"/>
  <c r="M8" i="39"/>
  <c r="K8" i="39"/>
  <c r="AN36" i="26"/>
  <c r="AN34" i="26"/>
  <c r="AN35" i="26"/>
  <c r="AK34" i="26"/>
  <c r="AK36" i="26"/>
  <c r="AK35" i="26"/>
  <c r="AH35" i="26"/>
  <c r="AH36" i="26"/>
  <c r="AH34" i="26"/>
  <c r="AE34" i="26"/>
  <c r="AE36" i="26"/>
  <c r="AE35" i="26"/>
  <c r="D5" i="37"/>
  <c r="J4" i="39"/>
  <c r="AK115" i="39"/>
  <c r="AK116" i="39"/>
  <c r="AK112" i="39"/>
  <c r="AK113" i="39"/>
  <c r="AI111" i="39"/>
  <c r="AK117" i="39"/>
  <c r="AK111" i="39"/>
  <c r="AB7" i="39"/>
  <c r="AG115" i="39"/>
  <c r="AG117" i="39"/>
  <c r="AG116" i="39"/>
  <c r="AG113" i="39"/>
  <c r="AG111" i="39"/>
  <c r="AE117" i="39"/>
  <c r="AE116" i="39"/>
  <c r="AE115" i="39"/>
  <c r="AE114" i="39"/>
  <c r="AE113" i="39"/>
  <c r="AE112" i="39"/>
  <c r="AE111" i="39"/>
  <c r="AC116" i="39"/>
  <c r="AC115" i="39"/>
  <c r="AC114" i="39"/>
  <c r="AC113" i="39"/>
  <c r="W12" i="36"/>
  <c r="U114" i="39" l="1"/>
  <c r="U116" i="39"/>
  <c r="U113" i="39"/>
  <c r="AD67" i="36"/>
  <c r="T27" i="26"/>
  <c r="U36" i="26" s="1"/>
  <c r="Q7" i="39"/>
  <c r="K27" i="26"/>
  <c r="L34" i="26" s="1"/>
  <c r="K7" i="39"/>
  <c r="Q27" i="26"/>
  <c r="R34" i="26" s="1"/>
  <c r="O7" i="39"/>
  <c r="N27" i="26"/>
  <c r="O36" i="26" s="1"/>
  <c r="M7" i="39"/>
  <c r="U115" i="39"/>
  <c r="AA67" i="36"/>
  <c r="AK118" i="39"/>
  <c r="X67" i="36"/>
  <c r="Y75" i="36" s="1"/>
  <c r="AG67" i="36"/>
  <c r="AI118" i="39"/>
  <c r="AG118" i="39"/>
  <c r="AE118" i="39"/>
  <c r="AC112" i="39"/>
  <c r="U112" i="39" s="1"/>
  <c r="AE75" i="36" l="1"/>
  <c r="R36" i="26"/>
  <c r="U35" i="26"/>
  <c r="U34" i="26"/>
  <c r="L36" i="26"/>
  <c r="AH74" i="36"/>
  <c r="AH73" i="36"/>
  <c r="Y74" i="36"/>
  <c r="Y73" i="36"/>
  <c r="AE74" i="36"/>
  <c r="AE73" i="36"/>
  <c r="AB74" i="36"/>
  <c r="AB73" i="36"/>
  <c r="AB75" i="36"/>
  <c r="AH75" i="36"/>
  <c r="O35" i="26"/>
  <c r="O34" i="26"/>
  <c r="L35" i="26"/>
  <c r="R35" i="26"/>
  <c r="E28" i="31" l="1"/>
  <c r="G5" i="31"/>
  <c r="G41" i="31" s="1"/>
  <c r="E53" i="31" s="1"/>
  <c r="N12" i="30"/>
  <c r="N54" i="39" s="1"/>
  <c r="K12" i="30"/>
  <c r="L54" i="39" s="1"/>
  <c r="P30" i="31"/>
  <c r="P31" i="31"/>
  <c r="P35" i="31"/>
  <c r="P36" i="31"/>
  <c r="P37" i="31"/>
  <c r="P38" i="31"/>
  <c r="J10" i="30"/>
  <c r="W27" i="30"/>
  <c r="U39" i="30" s="1"/>
  <c r="E12" i="30"/>
  <c r="H54" i="39" s="1"/>
  <c r="H12" i="30"/>
  <c r="J54" i="39" s="1"/>
  <c r="Q12" i="30"/>
  <c r="P54" i="39" s="1"/>
  <c r="G5" i="30"/>
  <c r="G25" i="30" s="1"/>
  <c r="E37" i="30" s="1"/>
  <c r="G9" i="30"/>
  <c r="G10" i="30"/>
  <c r="I52" i="39" s="1"/>
  <c r="G11" i="30"/>
  <c r="I53" i="39" s="1"/>
  <c r="J5" i="30"/>
  <c r="J25" i="30" s="1"/>
  <c r="H37" i="30" s="1"/>
  <c r="J26" i="30"/>
  <c r="H38" i="30" s="1"/>
  <c r="J9" i="30"/>
  <c r="J11" i="30"/>
  <c r="K53" i="39" s="1"/>
  <c r="M5" i="30"/>
  <c r="M25" i="30" s="1"/>
  <c r="K37" i="30" s="1"/>
  <c r="M26" i="30"/>
  <c r="K38" i="30" s="1"/>
  <c r="M27" i="30"/>
  <c r="K39" i="30" s="1"/>
  <c r="M9" i="30"/>
  <c r="M10" i="30"/>
  <c r="M52" i="39" s="1"/>
  <c r="M11" i="30"/>
  <c r="M53" i="39" s="1"/>
  <c r="P5" i="30"/>
  <c r="P25" i="30" s="1"/>
  <c r="N37" i="30" s="1"/>
  <c r="P9" i="30"/>
  <c r="P10" i="30"/>
  <c r="O52" i="39" s="1"/>
  <c r="P11" i="30"/>
  <c r="O53" i="39" s="1"/>
  <c r="S5" i="30"/>
  <c r="S25" i="30" s="1"/>
  <c r="Q37" i="30" s="1"/>
  <c r="S6" i="30"/>
  <c r="S26" i="30" s="1"/>
  <c r="Q38" i="30" s="1"/>
  <c r="S7" i="30"/>
  <c r="S8" i="30"/>
  <c r="S9" i="30"/>
  <c r="S10" i="30"/>
  <c r="S11" i="30"/>
  <c r="M27" i="31"/>
  <c r="P5" i="31"/>
  <c r="O59" i="39"/>
  <c r="O67" i="39"/>
  <c r="O71" i="39"/>
  <c r="P26" i="31"/>
  <c r="P27" i="31"/>
  <c r="P22" i="34"/>
  <c r="N34" i="34" s="1"/>
  <c r="J5" i="34"/>
  <c r="J21" i="34" s="1"/>
  <c r="H33" i="34" s="1"/>
  <c r="J22" i="34"/>
  <c r="H34" i="34" s="1"/>
  <c r="K8" i="29"/>
  <c r="N8" i="29"/>
  <c r="G5" i="29"/>
  <c r="G21" i="29" s="1"/>
  <c r="E33" i="29" s="1"/>
  <c r="P5" i="33"/>
  <c r="P24" i="33" s="1"/>
  <c r="N36" i="33" s="1"/>
  <c r="O89" i="39"/>
  <c r="P10" i="33"/>
  <c r="L112" i="39"/>
  <c r="Q8" i="29"/>
  <c r="M36" i="31"/>
  <c r="M37" i="31"/>
  <c r="M38" i="31"/>
  <c r="J35" i="31"/>
  <c r="J36" i="31"/>
  <c r="J37" i="31"/>
  <c r="J38" i="31"/>
  <c r="G35" i="31"/>
  <c r="G36" i="31"/>
  <c r="G37" i="31"/>
  <c r="G38" i="31"/>
  <c r="K15" i="24"/>
  <c r="G15" i="24"/>
  <c r="K14" i="24"/>
  <c r="G14" i="24"/>
  <c r="AK62" i="39"/>
  <c r="AK64" i="39"/>
  <c r="AG45" i="31"/>
  <c r="S5" i="31"/>
  <c r="S26" i="31"/>
  <c r="Q75" i="39" s="1"/>
  <c r="S27" i="31"/>
  <c r="Q76" i="39" s="1"/>
  <c r="S29" i="31"/>
  <c r="S30" i="31"/>
  <c r="S31" i="31"/>
  <c r="S35" i="31"/>
  <c r="I64" i="39"/>
  <c r="I68" i="39"/>
  <c r="I74" i="39"/>
  <c r="G26" i="31"/>
  <c r="G27" i="31"/>
  <c r="G30" i="31"/>
  <c r="G31" i="31"/>
  <c r="G5" i="33"/>
  <c r="G24" i="33" s="1"/>
  <c r="E36" i="33" s="1"/>
  <c r="G10" i="33"/>
  <c r="G5" i="34"/>
  <c r="G21" i="34" s="1"/>
  <c r="E33" i="34" s="1"/>
  <c r="J5" i="31"/>
  <c r="K68" i="39"/>
  <c r="J26" i="31"/>
  <c r="J27" i="31"/>
  <c r="J30" i="31"/>
  <c r="J31" i="31"/>
  <c r="J5" i="33"/>
  <c r="J24" i="33" s="1"/>
  <c r="H36" i="33" s="1"/>
  <c r="J10" i="33"/>
  <c r="M61" i="39"/>
  <c r="M26" i="31"/>
  <c r="M31" i="31"/>
  <c r="M35" i="31"/>
  <c r="M5" i="33"/>
  <c r="M24" i="33" s="1"/>
  <c r="K36" i="33" s="1"/>
  <c r="E11" i="33"/>
  <c r="H92" i="39" s="1"/>
  <c r="H8" i="29"/>
  <c r="G5" i="24"/>
  <c r="E21" i="24" s="1"/>
  <c r="D129" i="39" s="1"/>
  <c r="G6" i="24"/>
  <c r="E22" i="24" s="1"/>
  <c r="D130" i="39" s="1"/>
  <c r="G7" i="24"/>
  <c r="E23" i="24" s="1"/>
  <c r="D131" i="39" s="1"/>
  <c r="G8" i="24"/>
  <c r="G9" i="24"/>
  <c r="G11" i="24"/>
  <c r="G10" i="24"/>
  <c r="G12" i="24"/>
  <c r="G13" i="24"/>
  <c r="G16" i="24"/>
  <c r="AI5" i="35"/>
  <c r="AI6" i="35"/>
  <c r="AI7" i="35"/>
  <c r="AI10" i="35"/>
  <c r="AI18" i="35"/>
  <c r="AI19" i="35"/>
  <c r="S5" i="35"/>
  <c r="S22" i="35" s="1"/>
  <c r="Q34" i="35" s="1"/>
  <c r="S7" i="35"/>
  <c r="S8" i="35"/>
  <c r="S10" i="35"/>
  <c r="S18" i="35"/>
  <c r="S19" i="35"/>
  <c r="AI5" i="34"/>
  <c r="AI6" i="34"/>
  <c r="AI7" i="34"/>
  <c r="AI9" i="34"/>
  <c r="AI17" i="34"/>
  <c r="AI18" i="34"/>
  <c r="AG25" i="34"/>
  <c r="S5" i="34"/>
  <c r="S21" i="34" s="1"/>
  <c r="Q33" i="34" s="1"/>
  <c r="S6" i="34"/>
  <c r="S7" i="34"/>
  <c r="S9" i="34"/>
  <c r="S17" i="34"/>
  <c r="S18" i="34"/>
  <c r="P99" i="39"/>
  <c r="AI5" i="33"/>
  <c r="AI24" i="33" s="1"/>
  <c r="AG36" i="33" s="1"/>
  <c r="AI6" i="33"/>
  <c r="AI7" i="33"/>
  <c r="AI8" i="33"/>
  <c r="AI9" i="33"/>
  <c r="AI10" i="33"/>
  <c r="AI12" i="33"/>
  <c r="AI20" i="33"/>
  <c r="AI21" i="33"/>
  <c r="AG28" i="33"/>
  <c r="S5" i="33"/>
  <c r="S24" i="33" s="1"/>
  <c r="Q36" i="33" s="1"/>
  <c r="S6" i="33"/>
  <c r="S7" i="33"/>
  <c r="S8" i="33"/>
  <c r="S9" i="33"/>
  <c r="S10" i="33"/>
  <c r="S12" i="33"/>
  <c r="S20" i="33"/>
  <c r="S21" i="33"/>
  <c r="P92" i="39"/>
  <c r="AI6" i="32"/>
  <c r="AI20" i="32" s="1"/>
  <c r="AG32" i="32" s="1"/>
  <c r="AI8" i="32"/>
  <c r="AI22" i="32" s="1"/>
  <c r="AG34" i="32" s="1"/>
  <c r="AG7" i="32"/>
  <c r="AG24" i="32" s="1"/>
  <c r="S6" i="32"/>
  <c r="S8" i="32"/>
  <c r="P83" i="39"/>
  <c r="AK52" i="39"/>
  <c r="AG8" i="29"/>
  <c r="AG25" i="29" s="1"/>
  <c r="AK45" i="39"/>
  <c r="AI9" i="29"/>
  <c r="AI23" i="29" s="1"/>
  <c r="AG35" i="29" s="1"/>
  <c r="AI10" i="29"/>
  <c r="AI11" i="29"/>
  <c r="AI17" i="29"/>
  <c r="AI18" i="29"/>
  <c r="S6" i="29"/>
  <c r="S22" i="29" s="1"/>
  <c r="Q34" i="29" s="1"/>
  <c r="S7" i="29"/>
  <c r="J5" i="29"/>
  <c r="J21" i="29" s="1"/>
  <c r="H33" i="29" s="1"/>
  <c r="S5" i="29"/>
  <c r="S21" i="29" s="1"/>
  <c r="Q33" i="29" s="1"/>
  <c r="G58" i="36"/>
  <c r="G6" i="36"/>
  <c r="U8" i="29"/>
  <c r="U12" i="30"/>
  <c r="U29" i="30" s="1"/>
  <c r="X45" i="31"/>
  <c r="U7" i="32"/>
  <c r="AB83" i="39" s="1"/>
  <c r="U11" i="33"/>
  <c r="AB92" i="39" s="1"/>
  <c r="U8" i="34"/>
  <c r="AB99" i="39" s="1"/>
  <c r="U5" i="36"/>
  <c r="U48" i="36"/>
  <c r="W6" i="36"/>
  <c r="W61" i="36" s="1"/>
  <c r="U73" i="36" s="1"/>
  <c r="W7" i="36"/>
  <c r="W5" i="35"/>
  <c r="W23" i="35"/>
  <c r="U35" i="35" s="1"/>
  <c r="AC106" i="39"/>
  <c r="W18" i="35"/>
  <c r="W19" i="35"/>
  <c r="U9" i="35"/>
  <c r="U26" i="35" s="1"/>
  <c r="W5" i="34"/>
  <c r="W17" i="34"/>
  <c r="W18" i="34"/>
  <c r="W10" i="33"/>
  <c r="W20" i="33"/>
  <c r="W21" i="33"/>
  <c r="W22" i="32"/>
  <c r="U34" i="32" s="1"/>
  <c r="W5" i="31"/>
  <c r="AC59" i="39"/>
  <c r="W10" i="31"/>
  <c r="W11" i="31"/>
  <c r="W12" i="31"/>
  <c r="AC63" i="39" s="1"/>
  <c r="W13" i="31"/>
  <c r="W14" i="31"/>
  <c r="AC65" i="39" s="1"/>
  <c r="W15" i="31"/>
  <c r="W16" i="31"/>
  <c r="W17" i="31"/>
  <c r="W18" i="31"/>
  <c r="AC67" i="39" s="1"/>
  <c r="W19" i="31"/>
  <c r="W20" i="31"/>
  <c r="W21" i="31"/>
  <c r="W22" i="31"/>
  <c r="W23" i="31"/>
  <c r="W24" i="31"/>
  <c r="W25" i="31"/>
  <c r="W26" i="31"/>
  <c r="W27" i="31"/>
  <c r="AE64" i="39"/>
  <c r="AE67" i="39"/>
  <c r="W5" i="30"/>
  <c r="W25" i="30" s="1"/>
  <c r="U37" i="30" s="1"/>
  <c r="W26" i="30"/>
  <c r="U38" i="30" s="1"/>
  <c r="W8" i="30"/>
  <c r="W9" i="30"/>
  <c r="W10" i="30"/>
  <c r="AC52" i="39" s="1"/>
  <c r="W11" i="30"/>
  <c r="W14" i="30"/>
  <c r="W15" i="30"/>
  <c r="W5" i="29"/>
  <c r="W21" i="29" s="1"/>
  <c r="U33" i="29" s="1"/>
  <c r="W22" i="29"/>
  <c r="U34" i="29" s="1"/>
  <c r="W23" i="29"/>
  <c r="U35" i="29" s="1"/>
  <c r="W11" i="29"/>
  <c r="W17" i="29"/>
  <c r="W18" i="29"/>
  <c r="P11" i="29"/>
  <c r="P5" i="29"/>
  <c r="P21" i="29" s="1"/>
  <c r="N33" i="29" s="1"/>
  <c r="AC24" i="26"/>
  <c r="AA36" i="26" s="1"/>
  <c r="AC12" i="26"/>
  <c r="AC13" i="26"/>
  <c r="K5" i="24"/>
  <c r="K6" i="24"/>
  <c r="K7" i="24"/>
  <c r="K8" i="24"/>
  <c r="K9" i="24"/>
  <c r="K10" i="24"/>
  <c r="K11" i="24"/>
  <c r="K12" i="24"/>
  <c r="K13" i="24"/>
  <c r="K16" i="24"/>
  <c r="P5" i="35"/>
  <c r="P22" i="35" s="1"/>
  <c r="N34" i="35" s="1"/>
  <c r="P18" i="35"/>
  <c r="P19" i="35"/>
  <c r="M5" i="35"/>
  <c r="M22" i="35" s="1"/>
  <c r="K34" i="35" s="1"/>
  <c r="M23" i="35"/>
  <c r="K35" i="35" s="1"/>
  <c r="M18" i="35"/>
  <c r="M19" i="35"/>
  <c r="J5" i="35"/>
  <c r="J22" i="35" s="1"/>
  <c r="H34" i="35" s="1"/>
  <c r="J18" i="35"/>
  <c r="J19" i="35"/>
  <c r="G5" i="35"/>
  <c r="G22" i="35" s="1"/>
  <c r="E34" i="35" s="1"/>
  <c r="G23" i="35"/>
  <c r="E35" i="35" s="1"/>
  <c r="G18" i="35"/>
  <c r="G19" i="35"/>
  <c r="AF5" i="35"/>
  <c r="AI106" i="39"/>
  <c r="AF18" i="35"/>
  <c r="AF19" i="35"/>
  <c r="AC5" i="35"/>
  <c r="AC18" i="35"/>
  <c r="AC19" i="35"/>
  <c r="Z5" i="35"/>
  <c r="Z18" i="35"/>
  <c r="Z19" i="35"/>
  <c r="E9" i="35"/>
  <c r="P5" i="34"/>
  <c r="P21" i="34" s="1"/>
  <c r="N33" i="34" s="1"/>
  <c r="P17" i="34"/>
  <c r="P18" i="34"/>
  <c r="N99" i="39"/>
  <c r="M5" i="34"/>
  <c r="M21" i="34" s="1"/>
  <c r="K33" i="34" s="1"/>
  <c r="M17" i="34"/>
  <c r="M18" i="34"/>
  <c r="L99" i="39"/>
  <c r="J17" i="34"/>
  <c r="J18" i="34"/>
  <c r="J99" i="39"/>
  <c r="G17" i="34"/>
  <c r="G18" i="34"/>
  <c r="E8" i="34"/>
  <c r="H99" i="39" s="1"/>
  <c r="AF17" i="34"/>
  <c r="AF18" i="34"/>
  <c r="AD25" i="34"/>
  <c r="AC5" i="34"/>
  <c r="AC17" i="34"/>
  <c r="AC18" i="34"/>
  <c r="AA25" i="34"/>
  <c r="Z5" i="34"/>
  <c r="Z17" i="34"/>
  <c r="Z18" i="34"/>
  <c r="X25" i="34"/>
  <c r="P20" i="33"/>
  <c r="P21" i="33"/>
  <c r="N92" i="39"/>
  <c r="M89" i="39"/>
  <c r="M10" i="33"/>
  <c r="M20" i="33"/>
  <c r="M21" i="33"/>
  <c r="L92" i="39"/>
  <c r="J20" i="33"/>
  <c r="J21" i="33"/>
  <c r="J92" i="39"/>
  <c r="I89" i="39"/>
  <c r="G20" i="33"/>
  <c r="G21" i="33"/>
  <c r="AF5" i="33"/>
  <c r="AF24" i="33" s="1"/>
  <c r="AD36" i="33" s="1"/>
  <c r="AF10" i="33"/>
  <c r="AF20" i="33"/>
  <c r="AF21" i="33"/>
  <c r="AD28" i="33"/>
  <c r="AC5" i="33"/>
  <c r="AC24" i="33" s="1"/>
  <c r="AA36" i="33" s="1"/>
  <c r="AC10" i="33"/>
  <c r="AC20" i="33"/>
  <c r="AC21" i="33"/>
  <c r="AA28" i="33"/>
  <c r="Z5" i="33"/>
  <c r="Z24" i="33" s="1"/>
  <c r="X36" i="33" s="1"/>
  <c r="Z10" i="33"/>
  <c r="Z20" i="33"/>
  <c r="Z21" i="33"/>
  <c r="X28" i="33"/>
  <c r="N83" i="39"/>
  <c r="L83" i="39"/>
  <c r="J83" i="39"/>
  <c r="E7" i="32"/>
  <c r="H83" i="39" s="1"/>
  <c r="AF22" i="32"/>
  <c r="AD34" i="32" s="1"/>
  <c r="AD7" i="32"/>
  <c r="AD24" i="32" s="1"/>
  <c r="AA7" i="32"/>
  <c r="X7" i="32"/>
  <c r="AG62" i="39"/>
  <c r="AG63" i="39"/>
  <c r="AG67" i="39"/>
  <c r="AA45" i="31"/>
  <c r="AI52" i="39"/>
  <c r="P23" i="29"/>
  <c r="N35" i="29" s="1"/>
  <c r="M11" i="29"/>
  <c r="M5" i="29"/>
  <c r="M21" i="29" s="1"/>
  <c r="K33" i="29" s="1"/>
  <c r="G11" i="29"/>
  <c r="AI45" i="39"/>
  <c r="AF11" i="29"/>
  <c r="AF17" i="29"/>
  <c r="AF18" i="29"/>
  <c r="AD8" i="29"/>
  <c r="AH46" i="39" s="1"/>
  <c r="AG45" i="39"/>
  <c r="AC23" i="29"/>
  <c r="AA35" i="29" s="1"/>
  <c r="AC11" i="29"/>
  <c r="AC17" i="29"/>
  <c r="AC18" i="29"/>
  <c r="AA8" i="29"/>
  <c r="AF46" i="39" s="1"/>
  <c r="AE45" i="39"/>
  <c r="Z23" i="29"/>
  <c r="X35" i="29" s="1"/>
  <c r="Z11" i="29"/>
  <c r="Z17" i="29"/>
  <c r="Z18" i="29"/>
  <c r="X8" i="29"/>
  <c r="J12" i="26"/>
  <c r="J13" i="26"/>
  <c r="J18" i="26"/>
  <c r="J19" i="26"/>
  <c r="G18" i="25"/>
  <c r="I18" i="24"/>
  <c r="G63" i="36" l="1"/>
  <c r="E75" i="36" s="1"/>
  <c r="G61" i="36"/>
  <c r="E73" i="36" s="1"/>
  <c r="S23" i="34"/>
  <c r="Q35" i="34" s="1"/>
  <c r="AC25" i="33"/>
  <c r="AA37" i="33" s="1"/>
  <c r="AI25" i="33"/>
  <c r="AG37" i="33" s="1"/>
  <c r="S42" i="31"/>
  <c r="Q54" i="31" s="1"/>
  <c r="S43" i="31"/>
  <c r="Q55" i="31" s="1"/>
  <c r="P42" i="31"/>
  <c r="N54" i="31" s="1"/>
  <c r="P43" i="31"/>
  <c r="N55" i="31" s="1"/>
  <c r="M42" i="31"/>
  <c r="K54" i="31" s="1"/>
  <c r="M43" i="31"/>
  <c r="K55" i="31" s="1"/>
  <c r="J42" i="31"/>
  <c r="H54" i="31" s="1"/>
  <c r="J43" i="31"/>
  <c r="H55" i="31" s="1"/>
  <c r="G42" i="31"/>
  <c r="E54" i="31" s="1"/>
  <c r="G43" i="31"/>
  <c r="E55" i="31" s="1"/>
  <c r="AF23" i="29"/>
  <c r="AD35" i="29" s="1"/>
  <c r="M23" i="29"/>
  <c r="K35" i="29" s="1"/>
  <c r="W63" i="36"/>
  <c r="U75" i="36" s="1"/>
  <c r="P24" i="35"/>
  <c r="N36" i="35" s="1"/>
  <c r="AF23" i="35"/>
  <c r="AD35" i="35" s="1"/>
  <c r="AI24" i="35"/>
  <c r="AG36" i="35" s="1"/>
  <c r="AI22" i="35"/>
  <c r="AG34" i="35" s="1"/>
  <c r="AI23" i="35"/>
  <c r="AG35" i="35" s="1"/>
  <c r="Z22" i="35"/>
  <c r="X34" i="35" s="1"/>
  <c r="AC22" i="35"/>
  <c r="AA34" i="35" s="1"/>
  <c r="AF22" i="35"/>
  <c r="AD34" i="35" s="1"/>
  <c r="W24" i="35"/>
  <c r="U36" i="35" s="1"/>
  <c r="Z24" i="35"/>
  <c r="X36" i="35" s="1"/>
  <c r="AC24" i="35"/>
  <c r="AA36" i="35" s="1"/>
  <c r="AI105" i="39"/>
  <c r="AF24" i="35"/>
  <c r="AD36" i="35" s="1"/>
  <c r="Z23" i="35"/>
  <c r="X35" i="35" s="1"/>
  <c r="AC23" i="35"/>
  <c r="AA35" i="35" s="1"/>
  <c r="W22" i="35"/>
  <c r="U34" i="35" s="1"/>
  <c r="AI104" i="39"/>
  <c r="J24" i="35"/>
  <c r="H36" i="35" s="1"/>
  <c r="M24" i="35"/>
  <c r="K36" i="35" s="1"/>
  <c r="O104" i="39"/>
  <c r="P23" i="35"/>
  <c r="N35" i="35" s="1"/>
  <c r="G24" i="35"/>
  <c r="E36" i="35" s="1"/>
  <c r="K104" i="39"/>
  <c r="J23" i="35"/>
  <c r="H35" i="35" s="1"/>
  <c r="S24" i="35"/>
  <c r="Q36" i="35" s="1"/>
  <c r="W22" i="34"/>
  <c r="U34" i="34" s="1"/>
  <c r="AC23" i="34"/>
  <c r="AA35" i="34" s="1"/>
  <c r="AF23" i="34"/>
  <c r="AD35" i="34" s="1"/>
  <c r="AI22" i="34"/>
  <c r="AG34" i="34" s="1"/>
  <c r="Z23" i="34"/>
  <c r="X35" i="34" s="1"/>
  <c r="AC22" i="34"/>
  <c r="AA34" i="34" s="1"/>
  <c r="AI21" i="34"/>
  <c r="AG33" i="34" s="1"/>
  <c r="Z22" i="34"/>
  <c r="X34" i="34" s="1"/>
  <c r="AC21" i="34"/>
  <c r="AA33" i="34" s="1"/>
  <c r="Z21" i="34"/>
  <c r="X33" i="34" s="1"/>
  <c r="AC98" i="39"/>
  <c r="W23" i="34"/>
  <c r="U35" i="34" s="1"/>
  <c r="AI23" i="34"/>
  <c r="AG35" i="34" s="1"/>
  <c r="W21" i="34"/>
  <c r="U33" i="34" s="1"/>
  <c r="P23" i="34"/>
  <c r="N35" i="34" s="1"/>
  <c r="J23" i="34"/>
  <c r="H35" i="34" s="1"/>
  <c r="G23" i="34"/>
  <c r="E35" i="34" s="1"/>
  <c r="M98" i="39"/>
  <c r="M23" i="34"/>
  <c r="K35" i="34" s="1"/>
  <c r="M97" i="39"/>
  <c r="M22" i="34"/>
  <c r="K34" i="34" s="1"/>
  <c r="Q97" i="39"/>
  <c r="S22" i="34"/>
  <c r="Q34" i="34" s="1"/>
  <c r="I97" i="39"/>
  <c r="G22" i="34"/>
  <c r="E34" i="34" s="1"/>
  <c r="G25" i="33"/>
  <c r="E37" i="33" s="1"/>
  <c r="S25" i="33"/>
  <c r="Q37" i="33" s="1"/>
  <c r="AI88" i="39"/>
  <c r="AF25" i="33"/>
  <c r="AD37" i="33" s="1"/>
  <c r="Z25" i="33"/>
  <c r="X37" i="33" s="1"/>
  <c r="AC26" i="33"/>
  <c r="AA38" i="33" s="1"/>
  <c r="W25" i="33"/>
  <c r="U37" i="33" s="1"/>
  <c r="AI26" i="33"/>
  <c r="AG38" i="33" s="1"/>
  <c r="AI90" i="39"/>
  <c r="AF26" i="33"/>
  <c r="AD38" i="33" s="1"/>
  <c r="Z26" i="33"/>
  <c r="X38" i="33" s="1"/>
  <c r="AC90" i="39"/>
  <c r="W26" i="33"/>
  <c r="U38" i="33" s="1"/>
  <c r="P25" i="33"/>
  <c r="N37" i="33" s="1"/>
  <c r="M88" i="39"/>
  <c r="M25" i="33"/>
  <c r="K37" i="33" s="1"/>
  <c r="S26" i="33"/>
  <c r="Q38" i="33" s="1"/>
  <c r="M26" i="33"/>
  <c r="K38" i="33" s="1"/>
  <c r="J26" i="33"/>
  <c r="H38" i="33" s="1"/>
  <c r="I90" i="39"/>
  <c r="G26" i="33"/>
  <c r="E38" i="33" s="1"/>
  <c r="K88" i="39"/>
  <c r="J25" i="33"/>
  <c r="H37" i="33" s="1"/>
  <c r="O90" i="39"/>
  <c r="P26" i="33"/>
  <c r="N38" i="33" s="1"/>
  <c r="G21" i="32"/>
  <c r="E33" i="32" s="1"/>
  <c r="G20" i="32"/>
  <c r="E32" i="32" s="1"/>
  <c r="P21" i="32"/>
  <c r="N33" i="32" s="1"/>
  <c r="P20" i="32"/>
  <c r="N32" i="32" s="1"/>
  <c r="J21" i="32"/>
  <c r="H33" i="32" s="1"/>
  <c r="J20" i="32"/>
  <c r="H32" i="32" s="1"/>
  <c r="M21" i="32"/>
  <c r="K33" i="32" s="1"/>
  <c r="M20" i="32"/>
  <c r="K32" i="32" s="1"/>
  <c r="S21" i="32"/>
  <c r="Q33" i="32" s="1"/>
  <c r="S20" i="32"/>
  <c r="Q32" i="32" s="1"/>
  <c r="Z20" i="32"/>
  <c r="X32" i="32" s="1"/>
  <c r="AC20" i="32"/>
  <c r="AA32" i="32" s="1"/>
  <c r="W20" i="32"/>
  <c r="U32" i="32" s="1"/>
  <c r="AF20" i="32"/>
  <c r="AD32" i="32" s="1"/>
  <c r="Z21" i="32"/>
  <c r="X33" i="32" s="1"/>
  <c r="AC22" i="32"/>
  <c r="AA34" i="32" s="1"/>
  <c r="AI21" i="32"/>
  <c r="AG33" i="32" s="1"/>
  <c r="Z22" i="32"/>
  <c r="X34" i="32" s="1"/>
  <c r="AC21" i="32"/>
  <c r="AA33" i="32" s="1"/>
  <c r="AF21" i="32"/>
  <c r="AD33" i="32" s="1"/>
  <c r="W21" i="32"/>
  <c r="U33" i="32" s="1"/>
  <c r="W43" i="31"/>
  <c r="U55" i="31" s="1"/>
  <c r="W42" i="31"/>
  <c r="U54" i="31" s="1"/>
  <c r="W41" i="31"/>
  <c r="U53" i="31" s="1"/>
  <c r="P41" i="31"/>
  <c r="N53" i="31" s="1"/>
  <c r="J41" i="31"/>
  <c r="H53" i="31" s="1"/>
  <c r="J129" i="39" s="1"/>
  <c r="S41" i="31"/>
  <c r="Q53" i="31" s="1"/>
  <c r="M41" i="31"/>
  <c r="K53" i="31" s="1"/>
  <c r="H77" i="39"/>
  <c r="E45" i="31"/>
  <c r="J28" i="31"/>
  <c r="P26" i="30"/>
  <c r="N38" i="30" s="1"/>
  <c r="P27" i="30"/>
  <c r="N39" i="30" s="1"/>
  <c r="J27" i="30"/>
  <c r="H39" i="30" s="1"/>
  <c r="S27" i="30"/>
  <c r="Q39" i="30" s="1"/>
  <c r="G26" i="30"/>
  <c r="E38" i="30" s="1"/>
  <c r="G27" i="30"/>
  <c r="E39" i="30" s="1"/>
  <c r="G23" i="29"/>
  <c r="E35" i="29" s="1"/>
  <c r="M44" i="39"/>
  <c r="M22" i="29"/>
  <c r="K34" i="29" s="1"/>
  <c r="O44" i="39"/>
  <c r="P22" i="29"/>
  <c r="N34" i="29" s="1"/>
  <c r="Q45" i="39"/>
  <c r="S23" i="29"/>
  <c r="Q35" i="29" s="1"/>
  <c r="K45" i="39"/>
  <c r="J23" i="29"/>
  <c r="H35" i="29" s="1"/>
  <c r="I44" i="39"/>
  <c r="G22" i="29"/>
  <c r="E34" i="29" s="1"/>
  <c r="J24" i="26"/>
  <c r="H36" i="26" s="1"/>
  <c r="AC9" i="26"/>
  <c r="AC21" i="26" s="1"/>
  <c r="E4" i="37"/>
  <c r="AI89" i="39"/>
  <c r="AC89" i="39"/>
  <c r="AC97" i="39"/>
  <c r="U65" i="36"/>
  <c r="R83" i="39"/>
  <c r="D81" i="37" s="1"/>
  <c r="R99" i="39"/>
  <c r="D97" i="37" s="1"/>
  <c r="R54" i="39"/>
  <c r="D52" i="37" s="1"/>
  <c r="R92" i="39"/>
  <c r="D90" i="37" s="1"/>
  <c r="D6" i="39"/>
  <c r="R6" i="39" s="1"/>
  <c r="Z8" i="34"/>
  <c r="Z20" i="34" s="1"/>
  <c r="Z25" i="34" s="1"/>
  <c r="X27" i="34" s="1"/>
  <c r="AI87" i="39"/>
  <c r="AI11" i="33"/>
  <c r="AK92" i="39" s="1"/>
  <c r="O91" i="39"/>
  <c r="J9" i="26"/>
  <c r="X5" i="39"/>
  <c r="X120" i="39" s="1"/>
  <c r="X124" i="39" s="1"/>
  <c r="G18" i="24"/>
  <c r="E5" i="39" s="1"/>
  <c r="E18" i="24"/>
  <c r="D5" i="39" s="1"/>
  <c r="R5" i="39" s="1"/>
  <c r="J21" i="24"/>
  <c r="J22" i="24"/>
  <c r="J23" i="24"/>
  <c r="J115" i="39"/>
  <c r="J111" i="39"/>
  <c r="J110" i="39"/>
  <c r="P111" i="39"/>
  <c r="P110" i="39"/>
  <c r="N114" i="39"/>
  <c r="L117" i="39"/>
  <c r="L111" i="39"/>
  <c r="L110" i="39"/>
  <c r="L113" i="39"/>
  <c r="P112" i="39"/>
  <c r="P116" i="39"/>
  <c r="N113" i="39"/>
  <c r="N115" i="39"/>
  <c r="J113" i="39"/>
  <c r="P117" i="39"/>
  <c r="J112" i="39"/>
  <c r="L115" i="39"/>
  <c r="AB111" i="39"/>
  <c r="J114" i="39"/>
  <c r="N111" i="39"/>
  <c r="N110" i="39"/>
  <c r="J116" i="39"/>
  <c r="P115" i="39"/>
  <c r="P114" i="39"/>
  <c r="N112" i="39"/>
  <c r="J117" i="39"/>
  <c r="N117" i="39"/>
  <c r="L114" i="39"/>
  <c r="L116" i="39"/>
  <c r="P113" i="39"/>
  <c r="N116" i="39"/>
  <c r="M105" i="39"/>
  <c r="K106" i="39"/>
  <c r="AJ107" i="39"/>
  <c r="H107" i="39"/>
  <c r="E26" i="35"/>
  <c r="I104" i="39"/>
  <c r="M9" i="35"/>
  <c r="M104" i="39"/>
  <c r="O103" i="39"/>
  <c r="AB107" i="39"/>
  <c r="Q105" i="39"/>
  <c r="AK103" i="39"/>
  <c r="N107" i="39"/>
  <c r="N26" i="35"/>
  <c r="I103" i="39"/>
  <c r="K105" i="39"/>
  <c r="M103" i="39"/>
  <c r="O106" i="39"/>
  <c r="I105" i="39"/>
  <c r="AK104" i="39"/>
  <c r="L107" i="39"/>
  <c r="K26" i="35"/>
  <c r="L102" i="39" s="1"/>
  <c r="AF107" i="39"/>
  <c r="AI103" i="39"/>
  <c r="P9" i="35"/>
  <c r="AC103" i="39"/>
  <c r="J107" i="39"/>
  <c r="H26" i="35"/>
  <c r="AD107" i="39"/>
  <c r="AH107" i="39"/>
  <c r="I106" i="39"/>
  <c r="K103" i="39"/>
  <c r="M106" i="39"/>
  <c r="O105" i="39"/>
  <c r="P107" i="39"/>
  <c r="Q26" i="35"/>
  <c r="Q106" i="39"/>
  <c r="Q103" i="39"/>
  <c r="AK105" i="39"/>
  <c r="AI8" i="34"/>
  <c r="AK99" i="39" s="1"/>
  <c r="G8" i="34"/>
  <c r="G20" i="34" s="1"/>
  <c r="J8" i="34"/>
  <c r="K99" i="39" s="1"/>
  <c r="S8" i="34"/>
  <c r="Q99" i="39" s="1"/>
  <c r="W8" i="34"/>
  <c r="AC99" i="39" s="1"/>
  <c r="O98" i="39"/>
  <c r="Q96" i="39"/>
  <c r="AK97" i="39"/>
  <c r="O97" i="39"/>
  <c r="H25" i="34"/>
  <c r="AD99" i="39"/>
  <c r="AI98" i="39"/>
  <c r="K98" i="39"/>
  <c r="M8" i="34"/>
  <c r="M20" i="34" s="1"/>
  <c r="O96" i="39"/>
  <c r="AK96" i="39"/>
  <c r="I98" i="39"/>
  <c r="N25" i="34"/>
  <c r="AF99" i="39"/>
  <c r="Q98" i="39"/>
  <c r="AJ99" i="39"/>
  <c r="I96" i="39"/>
  <c r="Q25" i="34"/>
  <c r="K97" i="39"/>
  <c r="K25" i="34"/>
  <c r="E25" i="34"/>
  <c r="AC8" i="34"/>
  <c r="AG99" i="39" s="1"/>
  <c r="AH99" i="39"/>
  <c r="AF8" i="34"/>
  <c r="AI99" i="39" s="1"/>
  <c r="M96" i="39"/>
  <c r="P8" i="34"/>
  <c r="P20" i="34" s="1"/>
  <c r="AC96" i="39"/>
  <c r="U25" i="34"/>
  <c r="AK98" i="39"/>
  <c r="K96" i="39"/>
  <c r="G11" i="33"/>
  <c r="I92" i="39" s="1"/>
  <c r="S11" i="33"/>
  <c r="Q92" i="39" s="1"/>
  <c r="Z7" i="32"/>
  <c r="Z19" i="32" s="1"/>
  <c r="P7" i="32"/>
  <c r="P19" i="32" s="1"/>
  <c r="G7" i="32"/>
  <c r="AI7" i="32"/>
  <c r="AI19" i="32" s="1"/>
  <c r="S7" i="32"/>
  <c r="S19" i="32" s="1"/>
  <c r="Q24" i="32"/>
  <c r="P80" i="39" s="1"/>
  <c r="N24" i="32"/>
  <c r="N80" i="39" s="1"/>
  <c r="M7" i="32"/>
  <c r="M83" i="39" s="1"/>
  <c r="AC7" i="32"/>
  <c r="AF7" i="32"/>
  <c r="AI83" i="39" s="1"/>
  <c r="AI82" i="39"/>
  <c r="W7" i="32"/>
  <c r="AC83" i="39" s="1"/>
  <c r="AI91" i="39"/>
  <c r="U28" i="33"/>
  <c r="AK77" i="39"/>
  <c r="AI43" i="39"/>
  <c r="AK44" i="39"/>
  <c r="AI44" i="39"/>
  <c r="AG44" i="39"/>
  <c r="AI51" i="39"/>
  <c r="J12" i="30"/>
  <c r="AK53" i="39"/>
  <c r="S12" i="30"/>
  <c r="Q54" i="39" s="1"/>
  <c r="AI54" i="39"/>
  <c r="AI50" i="39"/>
  <c r="AC53" i="39"/>
  <c r="AE53" i="39"/>
  <c r="AG53" i="39"/>
  <c r="AI53" i="39"/>
  <c r="Q66" i="39"/>
  <c r="E28" i="33"/>
  <c r="H86" i="39" s="1"/>
  <c r="K91" i="39"/>
  <c r="Q28" i="33"/>
  <c r="P86" i="39" s="1"/>
  <c r="M91" i="39"/>
  <c r="AD92" i="39"/>
  <c r="AH92" i="39"/>
  <c r="AF11" i="33"/>
  <c r="K89" i="39"/>
  <c r="M11" i="33"/>
  <c r="P11" i="33"/>
  <c r="Q91" i="39"/>
  <c r="Q87" i="39"/>
  <c r="AK91" i="39"/>
  <c r="AK87" i="39"/>
  <c r="I87" i="39"/>
  <c r="M90" i="39"/>
  <c r="K87" i="39"/>
  <c r="Z11" i="33"/>
  <c r="AE92" i="39" s="1"/>
  <c r="AC88" i="39"/>
  <c r="Q90" i="39"/>
  <c r="AK90" i="39"/>
  <c r="M87" i="39"/>
  <c r="O88" i="39"/>
  <c r="N28" i="33"/>
  <c r="K90" i="39"/>
  <c r="Q88" i="39"/>
  <c r="AK88" i="39"/>
  <c r="AF92" i="39"/>
  <c r="AC11" i="33"/>
  <c r="I88" i="39"/>
  <c r="J11" i="33"/>
  <c r="J23" i="33" s="1"/>
  <c r="Q89" i="39"/>
  <c r="AJ92" i="39"/>
  <c r="AI23" i="33"/>
  <c r="AK93" i="39" s="1"/>
  <c r="AK89" i="39"/>
  <c r="H28" i="33"/>
  <c r="I91" i="39"/>
  <c r="O87" i="39"/>
  <c r="K28" i="33"/>
  <c r="AG83" i="39"/>
  <c r="AE82" i="39"/>
  <c r="K24" i="32"/>
  <c r="L80" i="39" s="1"/>
  <c r="AG82" i="39"/>
  <c r="M82" i="39"/>
  <c r="AC82" i="39"/>
  <c r="AH83" i="39"/>
  <c r="I82" i="39"/>
  <c r="O82" i="39"/>
  <c r="H24" i="32"/>
  <c r="AD83" i="39"/>
  <c r="AF83" i="39"/>
  <c r="Q82" i="39"/>
  <c r="X24" i="32"/>
  <c r="AA24" i="32"/>
  <c r="K82" i="39"/>
  <c r="U24" i="32"/>
  <c r="AJ83" i="39"/>
  <c r="AK82" i="39"/>
  <c r="E24" i="32"/>
  <c r="H80" i="39" s="1"/>
  <c r="L57" i="39"/>
  <c r="L77" i="39"/>
  <c r="M73" i="39"/>
  <c r="M69" i="39"/>
  <c r="M63" i="39"/>
  <c r="M59" i="39"/>
  <c r="K76" i="39"/>
  <c r="K61" i="39"/>
  <c r="I70" i="39"/>
  <c r="I61" i="39"/>
  <c r="Q71" i="39"/>
  <c r="Q67" i="39"/>
  <c r="K65" i="39"/>
  <c r="Q61" i="39"/>
  <c r="AK75" i="39"/>
  <c r="AK71" i="39"/>
  <c r="AK67" i="39"/>
  <c r="U67" i="39" s="1"/>
  <c r="AK65" i="39"/>
  <c r="AK61" i="39"/>
  <c r="O75" i="39"/>
  <c r="O65" i="39"/>
  <c r="O61" i="39"/>
  <c r="N77" i="39"/>
  <c r="J77" i="39"/>
  <c r="M72" i="39"/>
  <c r="M68" i="39"/>
  <c r="M66" i="39"/>
  <c r="M62" i="39"/>
  <c r="K75" i="39"/>
  <c r="K67" i="39"/>
  <c r="K60" i="39"/>
  <c r="I73" i="39"/>
  <c r="I69" i="39"/>
  <c r="I65" i="39"/>
  <c r="I60" i="39"/>
  <c r="Q73" i="39"/>
  <c r="Q70" i="39"/>
  <c r="Q64" i="39"/>
  <c r="Q60" i="39"/>
  <c r="AK74" i="39"/>
  <c r="AK70" i="39"/>
  <c r="AK60" i="39"/>
  <c r="AK58" i="39"/>
  <c r="O74" i="39"/>
  <c r="O70" i="39"/>
  <c r="O64" i="39"/>
  <c r="O60" i="39"/>
  <c r="O58" i="39"/>
  <c r="I66" i="39"/>
  <c r="W40" i="31"/>
  <c r="W45" i="31" s="1"/>
  <c r="P77" i="39"/>
  <c r="M75" i="39"/>
  <c r="M71" i="39"/>
  <c r="M67" i="39"/>
  <c r="M65" i="39"/>
  <c r="K71" i="39"/>
  <c r="K63" i="39"/>
  <c r="I76" i="39"/>
  <c r="I72" i="39"/>
  <c r="Q72" i="39"/>
  <c r="K69" i="39"/>
  <c r="Q63" i="39"/>
  <c r="Q59" i="39"/>
  <c r="AK73" i="39"/>
  <c r="AK69" i="39"/>
  <c r="AK63" i="39"/>
  <c r="AK59" i="39"/>
  <c r="O73" i="39"/>
  <c r="O69" i="39"/>
  <c r="O63" i="39"/>
  <c r="M76" i="39"/>
  <c r="I63" i="39"/>
  <c r="M74" i="39"/>
  <c r="M70" i="39"/>
  <c r="M64" i="39"/>
  <c r="M60" i="39"/>
  <c r="K70" i="39"/>
  <c r="K62" i="39"/>
  <c r="K58" i="39"/>
  <c r="I75" i="39"/>
  <c r="I71" i="39"/>
  <c r="I67" i="39"/>
  <c r="I62" i="39"/>
  <c r="K72" i="39"/>
  <c r="Q68" i="39"/>
  <c r="Q62" i="39"/>
  <c r="AK76" i="39"/>
  <c r="AK72" i="39"/>
  <c r="AK68" i="39"/>
  <c r="AK66" i="39"/>
  <c r="O76" i="39"/>
  <c r="O72" i="39"/>
  <c r="O68" i="39"/>
  <c r="O66" i="39"/>
  <c r="O62" i="39"/>
  <c r="M58" i="39"/>
  <c r="I59" i="39"/>
  <c r="I58" i="39"/>
  <c r="P12" i="30"/>
  <c r="O54" i="39" s="1"/>
  <c r="M12" i="30"/>
  <c r="M54" i="39" s="1"/>
  <c r="AE54" i="39"/>
  <c r="K51" i="39"/>
  <c r="G12" i="30"/>
  <c r="K29" i="30"/>
  <c r="AD54" i="39"/>
  <c r="X29" i="30"/>
  <c r="AE52" i="39"/>
  <c r="AE51" i="39"/>
  <c r="AG52" i="39"/>
  <c r="AG51" i="39"/>
  <c r="AK51" i="39"/>
  <c r="Q53" i="39"/>
  <c r="S53" i="39" s="1"/>
  <c r="Q51" i="39"/>
  <c r="O51" i="39"/>
  <c r="M51" i="39"/>
  <c r="K50" i="39"/>
  <c r="K52" i="39"/>
  <c r="N29" i="30"/>
  <c r="I50" i="39"/>
  <c r="AG54" i="39"/>
  <c r="AB54" i="39"/>
  <c r="AJ54" i="39"/>
  <c r="AG29" i="30"/>
  <c r="AK54" i="39"/>
  <c r="Q50" i="39"/>
  <c r="O50" i="39"/>
  <c r="M50" i="39"/>
  <c r="E29" i="30"/>
  <c r="Q29" i="30"/>
  <c r="AF54" i="39"/>
  <c r="AA29" i="30"/>
  <c r="AH54" i="39"/>
  <c r="AD29" i="30"/>
  <c r="W12" i="30"/>
  <c r="AC54" i="39" s="1"/>
  <c r="AC50" i="39"/>
  <c r="Q52" i="39"/>
  <c r="I51" i="39"/>
  <c r="H29" i="30"/>
  <c r="AG43" i="39"/>
  <c r="O43" i="39"/>
  <c r="K43" i="39"/>
  <c r="Q44" i="39"/>
  <c r="J46" i="39"/>
  <c r="Q25" i="29"/>
  <c r="P42" i="39" s="1"/>
  <c r="P46" i="39"/>
  <c r="I43" i="39"/>
  <c r="X25" i="29"/>
  <c r="AD46" i="39"/>
  <c r="Q43" i="39"/>
  <c r="M45" i="39"/>
  <c r="AJ46" i="39"/>
  <c r="N25" i="29"/>
  <c r="N46" i="39"/>
  <c r="AE43" i="39"/>
  <c r="M43" i="39"/>
  <c r="O45" i="39"/>
  <c r="AC43" i="39"/>
  <c r="AK43" i="39"/>
  <c r="L46" i="39"/>
  <c r="I45" i="39"/>
  <c r="AB117" i="39"/>
  <c r="AG105" i="39"/>
  <c r="AG104" i="39"/>
  <c r="AG103" i="39"/>
  <c r="AG106" i="39"/>
  <c r="Z9" i="35"/>
  <c r="Z21" i="35" s="1"/>
  <c r="AE104" i="39"/>
  <c r="AE106" i="39"/>
  <c r="AE105" i="39"/>
  <c r="AE103" i="39"/>
  <c r="AC105" i="39"/>
  <c r="AC104" i="39"/>
  <c r="AG98" i="39"/>
  <c r="AG97" i="39"/>
  <c r="AG96" i="39"/>
  <c r="AE98" i="39"/>
  <c r="AE96" i="39"/>
  <c r="AE97" i="39"/>
  <c r="AG89" i="39"/>
  <c r="AG88" i="39"/>
  <c r="AG90" i="39"/>
  <c r="AG91" i="39"/>
  <c r="AG87" i="39"/>
  <c r="AE90" i="39"/>
  <c r="AE89" i="39"/>
  <c r="AE88" i="39"/>
  <c r="AE91" i="39"/>
  <c r="AE87" i="39"/>
  <c r="W11" i="33"/>
  <c r="AC91" i="39"/>
  <c r="AC45" i="31"/>
  <c r="AA47" i="31" s="1"/>
  <c r="AG73" i="39"/>
  <c r="AG59" i="39"/>
  <c r="AG66" i="39"/>
  <c r="AG75" i="39"/>
  <c r="AG71" i="39"/>
  <c r="AG65" i="39"/>
  <c r="AG61" i="39"/>
  <c r="AG69" i="39"/>
  <c r="AG76" i="39"/>
  <c r="AG72" i="39"/>
  <c r="AG68" i="39"/>
  <c r="AG74" i="39"/>
  <c r="AG70" i="39"/>
  <c r="AG64" i="39"/>
  <c r="AG60" i="39"/>
  <c r="AG58" i="39"/>
  <c r="AE71" i="39"/>
  <c r="AE65" i="39"/>
  <c r="AE61" i="39"/>
  <c r="AE60" i="39"/>
  <c r="AE73" i="39"/>
  <c r="AE69" i="39"/>
  <c r="AE63" i="39"/>
  <c r="AE59" i="39"/>
  <c r="AE75" i="39"/>
  <c r="AE74" i="39"/>
  <c r="AE70" i="39"/>
  <c r="AE58" i="39"/>
  <c r="AE76" i="39"/>
  <c r="AE72" i="39"/>
  <c r="AE68" i="39"/>
  <c r="AE66" i="39"/>
  <c r="AE62" i="39"/>
  <c r="AC58" i="39"/>
  <c r="AC74" i="39"/>
  <c r="AC64" i="39"/>
  <c r="AC69" i="39"/>
  <c r="AC76" i="39"/>
  <c r="AC72" i="39"/>
  <c r="AC68" i="39"/>
  <c r="AC66" i="39"/>
  <c r="AC62" i="39"/>
  <c r="AC70" i="39"/>
  <c r="AC60" i="39"/>
  <c r="AC73" i="39"/>
  <c r="AC75" i="39"/>
  <c r="AC71" i="39"/>
  <c r="AC61" i="39"/>
  <c r="AK50" i="39"/>
  <c r="AG50" i="39"/>
  <c r="AE50" i="39"/>
  <c r="AC51" i="39"/>
  <c r="AE44" i="39"/>
  <c r="AB46" i="39"/>
  <c r="AC45" i="39"/>
  <c r="AC44" i="39"/>
  <c r="K18" i="24"/>
  <c r="S9" i="35"/>
  <c r="J7" i="32"/>
  <c r="K83" i="39" s="1"/>
  <c r="Z8" i="29"/>
  <c r="Z20" i="29" s="1"/>
  <c r="AC8" i="29"/>
  <c r="AG46" i="39" s="1"/>
  <c r="J11" i="29"/>
  <c r="J8" i="29" s="1"/>
  <c r="K46" i="39" s="1"/>
  <c r="J22" i="29"/>
  <c r="H34" i="29" s="1"/>
  <c r="W8" i="29"/>
  <c r="P8" i="29"/>
  <c r="AF8" i="29"/>
  <c r="AI46" i="39" s="1"/>
  <c r="U25" i="29"/>
  <c r="AA25" i="29"/>
  <c r="AD25" i="29"/>
  <c r="AI8" i="29"/>
  <c r="AK46" i="39" s="1"/>
  <c r="M8" i="29"/>
  <c r="H25" i="29"/>
  <c r="K25" i="29"/>
  <c r="G8" i="29"/>
  <c r="S28" i="31"/>
  <c r="P28" i="31"/>
  <c r="AF9" i="35"/>
  <c r="AI107" i="39" s="1"/>
  <c r="W9" i="35"/>
  <c r="AC9" i="35"/>
  <c r="J9" i="35"/>
  <c r="AI9" i="35"/>
  <c r="G9" i="35"/>
  <c r="Q114" i="39"/>
  <c r="O112" i="39"/>
  <c r="G40" i="36"/>
  <c r="S6" i="35"/>
  <c r="S23" i="35" s="1"/>
  <c r="Q35" i="35" s="1"/>
  <c r="G48" i="36"/>
  <c r="M112" i="39"/>
  <c r="W48" i="36"/>
  <c r="AC117" i="39" s="1"/>
  <c r="W5" i="36"/>
  <c r="G26" i="36"/>
  <c r="K112" i="39"/>
  <c r="G12" i="36"/>
  <c r="M114" i="39"/>
  <c r="G19" i="36"/>
  <c r="I113" i="39" s="1"/>
  <c r="G33" i="36"/>
  <c r="Q113" i="39"/>
  <c r="Q116" i="39"/>
  <c r="G5" i="36"/>
  <c r="M28" i="31"/>
  <c r="G28" i="31"/>
  <c r="E25" i="29"/>
  <c r="H129" i="39" l="1"/>
  <c r="P130" i="39"/>
  <c r="P129" i="39"/>
  <c r="M22" i="32"/>
  <c r="K34" i="32" s="1"/>
  <c r="L131" i="39" s="1"/>
  <c r="S22" i="32"/>
  <c r="Q34" i="32" s="1"/>
  <c r="P131" i="39" s="1"/>
  <c r="G19" i="32"/>
  <c r="G24" i="32" s="1"/>
  <c r="E25" i="32" s="1"/>
  <c r="F32" i="32" s="1"/>
  <c r="G22" i="32"/>
  <c r="E34" i="32" s="1"/>
  <c r="H131" i="39" s="1"/>
  <c r="J22" i="32"/>
  <c r="H34" i="32" s="1"/>
  <c r="J131" i="39" s="1"/>
  <c r="P22" i="32"/>
  <c r="N34" i="32" s="1"/>
  <c r="N131" i="39" s="1"/>
  <c r="N129" i="39"/>
  <c r="J130" i="39"/>
  <c r="L129" i="39"/>
  <c r="Y130" i="39"/>
  <c r="L130" i="39"/>
  <c r="Y129" i="39"/>
  <c r="H130" i="39"/>
  <c r="N130" i="39"/>
  <c r="Y131" i="39"/>
  <c r="AC26" i="26"/>
  <c r="AC8" i="39"/>
  <c r="S5" i="39"/>
  <c r="W60" i="36"/>
  <c r="W65" i="36" s="1"/>
  <c r="R114" i="39"/>
  <c r="D112" i="37" s="1"/>
  <c r="R110" i="39"/>
  <c r="D108" i="37" s="1"/>
  <c r="AD129" i="39"/>
  <c r="AJ129" i="39"/>
  <c r="AE99" i="39"/>
  <c r="U99" i="39" s="1"/>
  <c r="I99" i="39"/>
  <c r="S97" i="39"/>
  <c r="AC20" i="34"/>
  <c r="AG100" i="39" s="1"/>
  <c r="W20" i="34"/>
  <c r="AI20" i="34"/>
  <c r="AI25" i="34" s="1"/>
  <c r="AG27" i="34" s="1"/>
  <c r="S90" i="39"/>
  <c r="S89" i="39"/>
  <c r="AF129" i="39"/>
  <c r="AF130" i="39"/>
  <c r="AJ130" i="39"/>
  <c r="AD130" i="39"/>
  <c r="AE83" i="39"/>
  <c r="R77" i="39"/>
  <c r="D75" i="37" s="1"/>
  <c r="AF120" i="39"/>
  <c r="AH120" i="39"/>
  <c r="AD120" i="39"/>
  <c r="AJ120" i="39"/>
  <c r="S45" i="39"/>
  <c r="AB120" i="39"/>
  <c r="U64" i="39"/>
  <c r="S67" i="39"/>
  <c r="S96" i="39"/>
  <c r="S52" i="39"/>
  <c r="S75" i="39"/>
  <c r="J21" i="26"/>
  <c r="I8" i="39" s="1"/>
  <c r="S8" i="39" s="1"/>
  <c r="R116" i="39"/>
  <c r="D114" i="37" s="1"/>
  <c r="R113" i="39"/>
  <c r="D111" i="37" s="1"/>
  <c r="S43" i="39"/>
  <c r="S50" i="39"/>
  <c r="S72" i="39"/>
  <c r="S60" i="39"/>
  <c r="S70" i="39"/>
  <c r="S88" i="39"/>
  <c r="S87" i="39"/>
  <c r="R111" i="39"/>
  <c r="D109" i="37" s="1"/>
  <c r="S98" i="39"/>
  <c r="S103" i="39"/>
  <c r="R46" i="39"/>
  <c r="D44" i="37" s="1"/>
  <c r="R117" i="39"/>
  <c r="D115" i="37" s="1"/>
  <c r="S51" i="39"/>
  <c r="S76" i="39"/>
  <c r="S68" i="39"/>
  <c r="S82" i="39"/>
  <c r="S91" i="39"/>
  <c r="S106" i="39"/>
  <c r="S105" i="39"/>
  <c r="R107" i="39"/>
  <c r="D105" i="37" s="1"/>
  <c r="R112" i="39"/>
  <c r="D110" i="37" s="1"/>
  <c r="R115" i="39"/>
  <c r="D113" i="37" s="1"/>
  <c r="S71" i="39"/>
  <c r="S62" i="39"/>
  <c r="S63" i="39"/>
  <c r="S61" i="39"/>
  <c r="D4" i="39"/>
  <c r="R4" i="39" s="1"/>
  <c r="D4" i="37"/>
  <c r="T53" i="39"/>
  <c r="E51" i="37"/>
  <c r="U63" i="39"/>
  <c r="S65" i="36"/>
  <c r="M65" i="36"/>
  <c r="P65" i="36"/>
  <c r="G60" i="36"/>
  <c r="G65" i="36" s="1"/>
  <c r="E67" i="36" s="1"/>
  <c r="AF21" i="35"/>
  <c r="M21" i="35"/>
  <c r="M26" i="35" s="1"/>
  <c r="K28" i="35" s="1"/>
  <c r="J20" i="34"/>
  <c r="K100" i="39" s="1"/>
  <c r="Y34" i="34"/>
  <c r="Y33" i="34"/>
  <c r="AH33" i="34"/>
  <c r="AH34" i="34"/>
  <c r="Y35" i="34"/>
  <c r="U97" i="39"/>
  <c r="G23" i="33"/>
  <c r="I93" i="39" s="1"/>
  <c r="S23" i="33"/>
  <c r="S28" i="33" s="1"/>
  <c r="Q30" i="33" s="1"/>
  <c r="R37" i="33" s="1"/>
  <c r="M23" i="33"/>
  <c r="M93" i="39" s="1"/>
  <c r="AF23" i="33"/>
  <c r="AI93" i="39" s="1"/>
  <c r="AK83" i="39"/>
  <c r="Q83" i="39"/>
  <c r="AC19" i="32"/>
  <c r="I84" i="39"/>
  <c r="I83" i="39"/>
  <c r="AE84" i="39"/>
  <c r="O83" i="39"/>
  <c r="W19" i="32"/>
  <c r="AC84" i="39" s="1"/>
  <c r="U82" i="39"/>
  <c r="AF19" i="32"/>
  <c r="AF24" i="32" s="1"/>
  <c r="AD26" i="32" s="1"/>
  <c r="AE34" i="32" s="1"/>
  <c r="U60" i="39"/>
  <c r="U68" i="39"/>
  <c r="U65" i="39"/>
  <c r="U74" i="39"/>
  <c r="AB54" i="31"/>
  <c r="AB53" i="31"/>
  <c r="U71" i="39"/>
  <c r="U70" i="39"/>
  <c r="U61" i="39"/>
  <c r="U69" i="39"/>
  <c r="AB55" i="31"/>
  <c r="U43" i="39"/>
  <c r="I19" i="24"/>
  <c r="U45" i="39"/>
  <c r="U87" i="39"/>
  <c r="U75" i="39"/>
  <c r="U72" i="39"/>
  <c r="U104" i="39"/>
  <c r="U73" i="39"/>
  <c r="U62" i="39"/>
  <c r="U76" i="39"/>
  <c r="U58" i="39"/>
  <c r="U91" i="39"/>
  <c r="U105" i="39"/>
  <c r="U54" i="39"/>
  <c r="U88" i="39"/>
  <c r="U98" i="39"/>
  <c r="U90" i="39"/>
  <c r="U106" i="39"/>
  <c r="U59" i="39"/>
  <c r="U44" i="39"/>
  <c r="U51" i="39"/>
  <c r="U66" i="39"/>
  <c r="U117" i="39"/>
  <c r="U50" i="39"/>
  <c r="U53" i="39"/>
  <c r="U96" i="39"/>
  <c r="U103" i="39"/>
  <c r="U52" i="39"/>
  <c r="U89" i="39"/>
  <c r="E19" i="24"/>
  <c r="F22" i="24" s="1"/>
  <c r="O111" i="39"/>
  <c r="M117" i="39"/>
  <c r="M115" i="39"/>
  <c r="I111" i="39"/>
  <c r="O116" i="39"/>
  <c r="Q117" i="39"/>
  <c r="I112" i="39"/>
  <c r="Q112" i="39"/>
  <c r="I117" i="39"/>
  <c r="I116" i="39"/>
  <c r="K117" i="39"/>
  <c r="O114" i="39"/>
  <c r="Q111" i="39"/>
  <c r="M116" i="39"/>
  <c r="I114" i="39"/>
  <c r="M113" i="39"/>
  <c r="Q115" i="39"/>
  <c r="O113" i="39"/>
  <c r="O115" i="39"/>
  <c r="O117" i="39"/>
  <c r="I115" i="39"/>
  <c r="M111" i="39"/>
  <c r="I107" i="39"/>
  <c r="Q104" i="39"/>
  <c r="S104" i="39" s="1"/>
  <c r="Q107" i="39"/>
  <c r="O107" i="39"/>
  <c r="H102" i="39"/>
  <c r="P21" i="35"/>
  <c r="P26" i="35" s="1"/>
  <c r="N28" i="35" s="1"/>
  <c r="AI21" i="35"/>
  <c r="AK107" i="39"/>
  <c r="N102" i="39"/>
  <c r="M107" i="39"/>
  <c r="K107" i="39"/>
  <c r="G21" i="35"/>
  <c r="Z26" i="35"/>
  <c r="X28" i="35" s="1"/>
  <c r="P102" i="39"/>
  <c r="J102" i="39"/>
  <c r="S20" i="34"/>
  <c r="Q100" i="39" s="1"/>
  <c r="M100" i="39"/>
  <c r="I100" i="39"/>
  <c r="AF20" i="34"/>
  <c r="L95" i="39"/>
  <c r="N95" i="39"/>
  <c r="M99" i="39"/>
  <c r="J95" i="39"/>
  <c r="O100" i="39"/>
  <c r="G25" i="34"/>
  <c r="E27" i="34" s="1"/>
  <c r="F34" i="34" s="1"/>
  <c r="O99" i="39"/>
  <c r="H95" i="39"/>
  <c r="P95" i="39"/>
  <c r="AC23" i="33"/>
  <c r="AG93" i="39" s="1"/>
  <c r="AG92" i="39"/>
  <c r="AI92" i="39"/>
  <c r="AI24" i="32"/>
  <c r="AG26" i="32" s="1"/>
  <c r="AH33" i="32" s="1"/>
  <c r="AK84" i="39"/>
  <c r="M19" i="32"/>
  <c r="Z24" i="32"/>
  <c r="X26" i="32" s="1"/>
  <c r="Y34" i="32" s="1"/>
  <c r="W23" i="33"/>
  <c r="AC93" i="39" s="1"/>
  <c r="AC92" i="39"/>
  <c r="U47" i="31"/>
  <c r="V54" i="31" s="1"/>
  <c r="AH130" i="39"/>
  <c r="S24" i="30"/>
  <c r="P24" i="30"/>
  <c r="O55" i="39" s="1"/>
  <c r="G24" i="30"/>
  <c r="K54" i="39"/>
  <c r="J24" i="30"/>
  <c r="AH129" i="39"/>
  <c r="AI29" i="30"/>
  <c r="AG31" i="30" s="1"/>
  <c r="AB129" i="39"/>
  <c r="K66" i="39"/>
  <c r="S66" i="39" s="1"/>
  <c r="Z23" i="33"/>
  <c r="AE93" i="39" s="1"/>
  <c r="P23" i="33"/>
  <c r="O93" i="39" s="1"/>
  <c r="K93" i="39"/>
  <c r="K92" i="39"/>
  <c r="N86" i="39"/>
  <c r="O92" i="39"/>
  <c r="J28" i="33"/>
  <c r="H30" i="33" s="1"/>
  <c r="I38" i="33" s="1"/>
  <c r="J86" i="39"/>
  <c r="M92" i="39"/>
  <c r="AI28" i="33"/>
  <c r="AG30" i="33" s="1"/>
  <c r="AH38" i="33" s="1"/>
  <c r="L86" i="39"/>
  <c r="J80" i="39"/>
  <c r="R80" i="39" s="1"/>
  <c r="K74" i="39"/>
  <c r="N57" i="39"/>
  <c r="M77" i="39"/>
  <c r="Q74" i="39"/>
  <c r="P40" i="31"/>
  <c r="O77" i="39"/>
  <c r="K64" i="39"/>
  <c r="S64" i="39" s="1"/>
  <c r="G40" i="31"/>
  <c r="I78" i="39" s="1"/>
  <c r="I77" i="39"/>
  <c r="K77" i="39"/>
  <c r="H57" i="39"/>
  <c r="Q65" i="39"/>
  <c r="S65" i="39" s="1"/>
  <c r="K59" i="39"/>
  <c r="S59" i="39" s="1"/>
  <c r="AK78" i="39"/>
  <c r="Q58" i="39"/>
  <c r="S58" i="39" s="1"/>
  <c r="J57" i="39"/>
  <c r="K73" i="39"/>
  <c r="S73" i="39" s="1"/>
  <c r="Q69" i="39"/>
  <c r="S69" i="39" s="1"/>
  <c r="Q77" i="39"/>
  <c r="P57" i="39"/>
  <c r="M24" i="30"/>
  <c r="M29" i="30" s="1"/>
  <c r="K31" i="30" s="1"/>
  <c r="L37" i="30" s="1"/>
  <c r="W24" i="30"/>
  <c r="P49" i="39"/>
  <c r="L49" i="39"/>
  <c r="J49" i="39"/>
  <c r="AF29" i="30"/>
  <c r="AD31" i="30" s="1"/>
  <c r="H49" i="39"/>
  <c r="I54" i="39"/>
  <c r="N49" i="39"/>
  <c r="M46" i="39"/>
  <c r="AI20" i="29"/>
  <c r="O46" i="39"/>
  <c r="I46" i="39"/>
  <c r="L42" i="39"/>
  <c r="H42" i="39"/>
  <c r="K44" i="39"/>
  <c r="S44" i="39" s="1"/>
  <c r="G20" i="29"/>
  <c r="J42" i="39"/>
  <c r="N42" i="39"/>
  <c r="AC111" i="39"/>
  <c r="AG107" i="39"/>
  <c r="AE107" i="39"/>
  <c r="AE108" i="39"/>
  <c r="AC107" i="39"/>
  <c r="W21" i="35"/>
  <c r="AC25" i="34"/>
  <c r="AA27" i="34" s="1"/>
  <c r="AE100" i="39"/>
  <c r="AC100" i="39"/>
  <c r="O84" i="39"/>
  <c r="Q84" i="39"/>
  <c r="P24" i="32"/>
  <c r="N25" i="32" s="1"/>
  <c r="O33" i="32" s="1"/>
  <c r="AG77" i="39"/>
  <c r="AG78" i="39"/>
  <c r="AE77" i="39"/>
  <c r="AC77" i="39"/>
  <c r="AC78" i="39"/>
  <c r="AK55" i="39"/>
  <c r="AE46" i="39"/>
  <c r="AE47" i="39"/>
  <c r="AC46" i="39"/>
  <c r="J21" i="35"/>
  <c r="J26" i="35" s="1"/>
  <c r="H28" i="35" s="1"/>
  <c r="S24" i="32"/>
  <c r="Q25" i="32" s="1"/>
  <c r="R33" i="32" s="1"/>
  <c r="J19" i="32"/>
  <c r="K84" i="39" s="1"/>
  <c r="AC20" i="29"/>
  <c r="P20" i="29"/>
  <c r="W20" i="29"/>
  <c r="AF20" i="29"/>
  <c r="J20" i="29"/>
  <c r="K47" i="39" s="1"/>
  <c r="Z25" i="29"/>
  <c r="Y35" i="29" s="1"/>
  <c r="M20" i="29"/>
  <c r="M40" i="31"/>
  <c r="M45" i="31" s="1"/>
  <c r="S40" i="31"/>
  <c r="S45" i="31" s="1"/>
  <c r="J40" i="31"/>
  <c r="J45" i="31" s="1"/>
  <c r="S21" i="35"/>
  <c r="S26" i="35" s="1"/>
  <c r="Q28" i="35" s="1"/>
  <c r="AC21" i="35"/>
  <c r="K116" i="39"/>
  <c r="P25" i="34"/>
  <c r="N27" i="34" s="1"/>
  <c r="M25" i="34"/>
  <c r="K27" i="34" s="1"/>
  <c r="J25" i="34" l="1"/>
  <c r="H27" i="34" s="1"/>
  <c r="I34" i="34" s="1"/>
  <c r="U129" i="39"/>
  <c r="M108" i="39"/>
  <c r="AF28" i="33"/>
  <c r="AD30" i="33" s="1"/>
  <c r="AE38" i="33" s="1"/>
  <c r="G28" i="33"/>
  <c r="E30" i="33" s="1"/>
  <c r="F37" i="33" s="1"/>
  <c r="Y32" i="32"/>
  <c r="Y33" i="32"/>
  <c r="S129" i="39"/>
  <c r="S130" i="39"/>
  <c r="S131" i="39"/>
  <c r="U120" i="39"/>
  <c r="R42" i="39"/>
  <c r="D40" i="37" s="1"/>
  <c r="Y133" i="39"/>
  <c r="X29" i="26"/>
  <c r="AC7" i="39"/>
  <c r="U7" i="39" s="1"/>
  <c r="H120" i="39"/>
  <c r="D120" i="39"/>
  <c r="D2" i="37"/>
  <c r="S54" i="39"/>
  <c r="S99" i="39"/>
  <c r="AI108" i="39"/>
  <c r="AF26" i="35"/>
  <c r="AD28" i="35" s="1"/>
  <c r="AE36" i="35" s="1"/>
  <c r="AI26" i="35"/>
  <c r="AG28" i="35" s="1"/>
  <c r="AH36" i="35" s="1"/>
  <c r="AK100" i="39"/>
  <c r="AH35" i="34"/>
  <c r="W25" i="34"/>
  <c r="U27" i="34" s="1"/>
  <c r="V33" i="34" s="1"/>
  <c r="L120" i="39"/>
  <c r="P28" i="33"/>
  <c r="N30" i="33" s="1"/>
  <c r="O38" i="33" s="1"/>
  <c r="M28" i="33"/>
  <c r="K30" i="33" s="1"/>
  <c r="L36" i="33" s="1"/>
  <c r="S92" i="39"/>
  <c r="U83" i="39"/>
  <c r="AE32" i="32"/>
  <c r="AH34" i="32"/>
  <c r="AH32" i="32"/>
  <c r="AE33" i="32"/>
  <c r="AG84" i="39"/>
  <c r="O78" i="39"/>
  <c r="P45" i="31"/>
  <c r="N47" i="31" s="1"/>
  <c r="O54" i="31" s="1"/>
  <c r="P120" i="39"/>
  <c r="AC24" i="32"/>
  <c r="AA26" i="32" s="1"/>
  <c r="N120" i="39"/>
  <c r="S112" i="39"/>
  <c r="J120" i="39"/>
  <c r="R86" i="39"/>
  <c r="J26" i="26"/>
  <c r="R57" i="39"/>
  <c r="D55" i="37" s="1"/>
  <c r="R49" i="39"/>
  <c r="S116" i="39"/>
  <c r="S100" i="39"/>
  <c r="S107" i="39"/>
  <c r="S117" i="39"/>
  <c r="E3" i="37"/>
  <c r="D78" i="37"/>
  <c r="R102" i="39"/>
  <c r="S77" i="39"/>
  <c r="R95" i="39"/>
  <c r="D93" i="37" s="1"/>
  <c r="S83" i="39"/>
  <c r="F21" i="24"/>
  <c r="T5" i="39"/>
  <c r="S74" i="39"/>
  <c r="T6" i="39"/>
  <c r="D3" i="37"/>
  <c r="T64" i="39"/>
  <c r="E62" i="37"/>
  <c r="T61" i="39"/>
  <c r="E59" i="37"/>
  <c r="T45" i="39"/>
  <c r="E43" i="37"/>
  <c r="T72" i="39"/>
  <c r="E70" i="37"/>
  <c r="T58" i="39"/>
  <c r="E56" i="37"/>
  <c r="T63" i="39"/>
  <c r="E61" i="37"/>
  <c r="T98" i="39"/>
  <c r="E96" i="37"/>
  <c r="T91" i="39"/>
  <c r="E89" i="37"/>
  <c r="T76" i="39"/>
  <c r="E74" i="37"/>
  <c r="T87" i="39"/>
  <c r="E85" i="37"/>
  <c r="T67" i="39"/>
  <c r="E65" i="37"/>
  <c r="T90" i="39"/>
  <c r="E88" i="37"/>
  <c r="T97" i="39"/>
  <c r="E95" i="37"/>
  <c r="T66" i="39"/>
  <c r="E64" i="37"/>
  <c r="T62" i="39"/>
  <c r="E60" i="37"/>
  <c r="T96" i="39"/>
  <c r="E94" i="37"/>
  <c r="T105" i="39"/>
  <c r="E103" i="37"/>
  <c r="T75" i="39"/>
  <c r="E73" i="37"/>
  <c r="T50" i="39"/>
  <c r="E48" i="37"/>
  <c r="T70" i="39"/>
  <c r="E68" i="37"/>
  <c r="T68" i="39"/>
  <c r="E66" i="37"/>
  <c r="T89" i="39"/>
  <c r="E87" i="37"/>
  <c r="T51" i="39"/>
  <c r="E49" i="37"/>
  <c r="T44" i="39"/>
  <c r="E42" i="37"/>
  <c r="T59" i="39"/>
  <c r="E57" i="37"/>
  <c r="T43" i="39"/>
  <c r="E41" i="37"/>
  <c r="T65" i="39"/>
  <c r="E63" i="37"/>
  <c r="T69" i="39"/>
  <c r="E67" i="37"/>
  <c r="T73" i="39"/>
  <c r="E71" i="37"/>
  <c r="T104" i="39"/>
  <c r="E102" i="37"/>
  <c r="T103" i="39"/>
  <c r="E101" i="37"/>
  <c r="T82" i="39"/>
  <c r="E80" i="37"/>
  <c r="T106" i="39"/>
  <c r="E104" i="37"/>
  <c r="T60" i="39"/>
  <c r="E58" i="37"/>
  <c r="T71" i="39"/>
  <c r="E69" i="37"/>
  <c r="T88" i="39"/>
  <c r="E86" i="37"/>
  <c r="T52" i="39"/>
  <c r="E50" i="37"/>
  <c r="J65" i="36"/>
  <c r="O34" i="35"/>
  <c r="O35" i="35"/>
  <c r="G26" i="35"/>
  <c r="E28" i="35" s="1"/>
  <c r="E29" i="35" s="1"/>
  <c r="AE34" i="35"/>
  <c r="AE35" i="35"/>
  <c r="U107" i="39"/>
  <c r="Y35" i="35"/>
  <c r="Y34" i="35"/>
  <c r="Y36" i="35"/>
  <c r="F33" i="34"/>
  <c r="AB33" i="34"/>
  <c r="AB34" i="34"/>
  <c r="I35" i="34"/>
  <c r="F35" i="34"/>
  <c r="AF25" i="34"/>
  <c r="AD27" i="34" s="1"/>
  <c r="AB35" i="34"/>
  <c r="L38" i="33"/>
  <c r="Q93" i="39"/>
  <c r="S93" i="39" s="1"/>
  <c r="R38" i="33"/>
  <c r="AC28" i="33"/>
  <c r="AA30" i="33" s="1"/>
  <c r="AB36" i="33" s="1"/>
  <c r="R36" i="33"/>
  <c r="AH36" i="33"/>
  <c r="AH37" i="33"/>
  <c r="F34" i="32"/>
  <c r="F33" i="32"/>
  <c r="O32" i="32"/>
  <c r="W24" i="32"/>
  <c r="AI84" i="39"/>
  <c r="U77" i="39"/>
  <c r="G45" i="31"/>
  <c r="E47" i="31" s="1"/>
  <c r="V53" i="31"/>
  <c r="V55" i="31"/>
  <c r="AI45" i="31"/>
  <c r="AG47" i="31" s="1"/>
  <c r="AH55" i="31"/>
  <c r="AE38" i="30"/>
  <c r="AE37" i="30"/>
  <c r="AF131" i="39"/>
  <c r="AH39" i="30"/>
  <c r="Z29" i="30"/>
  <c r="X31" i="30" s="1"/>
  <c r="AH38" i="30"/>
  <c r="AH37" i="30"/>
  <c r="S29" i="30"/>
  <c r="Q31" i="30" s="1"/>
  <c r="R39" i="30" s="1"/>
  <c r="Q55" i="39"/>
  <c r="AI55" i="39"/>
  <c r="AE39" i="30"/>
  <c r="U46" i="39"/>
  <c r="AA28" i="26"/>
  <c r="F23" i="24"/>
  <c r="U92" i="39"/>
  <c r="U5" i="39"/>
  <c r="U111" i="39"/>
  <c r="K115" i="39"/>
  <c r="S115" i="39" s="1"/>
  <c r="K111" i="39"/>
  <c r="S111" i="39" s="1"/>
  <c r="K114" i="39"/>
  <c r="S114" i="39" s="1"/>
  <c r="Q67" i="36"/>
  <c r="R74" i="36" s="1"/>
  <c r="Q118" i="39"/>
  <c r="K113" i="39"/>
  <c r="S113" i="39" s="1"/>
  <c r="I118" i="39"/>
  <c r="N67" i="36"/>
  <c r="O74" i="36" s="1"/>
  <c r="O118" i="39"/>
  <c r="M118" i="39"/>
  <c r="AC108" i="39"/>
  <c r="AK108" i="39"/>
  <c r="K108" i="39"/>
  <c r="Q108" i="39"/>
  <c r="W26" i="35"/>
  <c r="O108" i="39"/>
  <c r="I108" i="39"/>
  <c r="S25" i="34"/>
  <c r="Q27" i="34" s="1"/>
  <c r="E28" i="34" s="1"/>
  <c r="O35" i="34"/>
  <c r="AI100" i="39"/>
  <c r="I33" i="34"/>
  <c r="W28" i="33"/>
  <c r="M24" i="32"/>
  <c r="K25" i="32" s="1"/>
  <c r="L34" i="32" s="1"/>
  <c r="M84" i="39"/>
  <c r="S84" i="39" s="1"/>
  <c r="Z28" i="33"/>
  <c r="X30" i="33" s="1"/>
  <c r="K47" i="31"/>
  <c r="L54" i="31" s="1"/>
  <c r="X27" i="29"/>
  <c r="AI25" i="29"/>
  <c r="Y33" i="29"/>
  <c r="Y34" i="29"/>
  <c r="J25" i="29"/>
  <c r="H26" i="29" s="1"/>
  <c r="I33" i="29" s="1"/>
  <c r="M25" i="29"/>
  <c r="K26" i="29" s="1"/>
  <c r="L33" i="29" s="1"/>
  <c r="AK47" i="39"/>
  <c r="AG47" i="39"/>
  <c r="AI47" i="39"/>
  <c r="AB130" i="39"/>
  <c r="U130" i="39" s="1"/>
  <c r="J29" i="30"/>
  <c r="H31" i="30" s="1"/>
  <c r="I37" i="30" s="1"/>
  <c r="G29" i="30"/>
  <c r="E31" i="30" s="1"/>
  <c r="F37" i="30" s="1"/>
  <c r="K55" i="39"/>
  <c r="I55" i="39"/>
  <c r="P29" i="30"/>
  <c r="N31" i="30" s="1"/>
  <c r="O38" i="30" s="1"/>
  <c r="L38" i="30"/>
  <c r="AG55" i="39"/>
  <c r="AE55" i="39"/>
  <c r="AC55" i="39"/>
  <c r="AC29" i="30"/>
  <c r="AA31" i="30" s="1"/>
  <c r="AB39" i="30" s="1"/>
  <c r="I36" i="33"/>
  <c r="I37" i="33"/>
  <c r="Q78" i="39"/>
  <c r="K78" i="39"/>
  <c r="M78" i="39"/>
  <c r="M55" i="39"/>
  <c r="W29" i="30"/>
  <c r="P25" i="29"/>
  <c r="N26" i="29" s="1"/>
  <c r="O33" i="29" s="1"/>
  <c r="O47" i="39"/>
  <c r="AF25" i="29"/>
  <c r="G25" i="29"/>
  <c r="E26" i="29" s="1"/>
  <c r="F35" i="29" s="1"/>
  <c r="I47" i="39"/>
  <c r="M47" i="39"/>
  <c r="AC26" i="35"/>
  <c r="AA28" i="35" s="1"/>
  <c r="AB36" i="35" s="1"/>
  <c r="AG108" i="39"/>
  <c r="O34" i="32"/>
  <c r="AE78" i="39"/>
  <c r="AC25" i="29"/>
  <c r="AB35" i="29" s="1"/>
  <c r="AC47" i="39"/>
  <c r="R36" i="35"/>
  <c r="R32" i="32"/>
  <c r="R34" i="32"/>
  <c r="J24" i="32"/>
  <c r="H25" i="32" s="1"/>
  <c r="W25" i="29"/>
  <c r="O36" i="35"/>
  <c r="S8" i="29"/>
  <c r="Z45" i="31"/>
  <c r="Q47" i="31"/>
  <c r="H47" i="31"/>
  <c r="I36" i="35"/>
  <c r="I34" i="35"/>
  <c r="I35" i="35"/>
  <c r="L36" i="35"/>
  <c r="L34" i="35"/>
  <c r="L35" i="35"/>
  <c r="R34" i="35"/>
  <c r="R35" i="35"/>
  <c r="O33" i="34"/>
  <c r="O34" i="34"/>
  <c r="L35" i="34"/>
  <c r="L33" i="34"/>
  <c r="L34" i="34"/>
  <c r="AE37" i="33" l="1"/>
  <c r="O36" i="33"/>
  <c r="L37" i="33"/>
  <c r="F38" i="33"/>
  <c r="F36" i="33"/>
  <c r="AH34" i="35"/>
  <c r="AH35" i="35"/>
  <c r="V35" i="34"/>
  <c r="R35" i="34"/>
  <c r="AE36" i="33"/>
  <c r="L33" i="32"/>
  <c r="R37" i="30"/>
  <c r="R120" i="39"/>
  <c r="T120" i="39"/>
  <c r="E121" i="39"/>
  <c r="D124" i="39" s="1"/>
  <c r="I7" i="39"/>
  <c r="E6" i="37"/>
  <c r="S7" i="39"/>
  <c r="O122" i="39"/>
  <c r="O121" i="39" s="1"/>
  <c r="N124" i="39" s="1"/>
  <c r="V34" i="34"/>
  <c r="AB37" i="33"/>
  <c r="E31" i="33"/>
  <c r="O37" i="33"/>
  <c r="AB32" i="32"/>
  <c r="AB34" i="32"/>
  <c r="AB33" i="32"/>
  <c r="U27" i="32"/>
  <c r="R38" i="30"/>
  <c r="O39" i="30"/>
  <c r="H27" i="26"/>
  <c r="E28" i="26" s="1"/>
  <c r="Y39" i="30"/>
  <c r="AE122" i="39"/>
  <c r="AE121" i="39" s="1"/>
  <c r="AI122" i="39"/>
  <c r="AI121" i="39" s="1"/>
  <c r="AH124" i="39" s="1"/>
  <c r="F36" i="35"/>
  <c r="F39" i="30"/>
  <c r="AK122" i="39"/>
  <c r="AK121" i="39" s="1"/>
  <c r="AJ124" i="39" s="1"/>
  <c r="I122" i="39"/>
  <c r="AG122" i="39"/>
  <c r="AG121" i="39" s="1"/>
  <c r="AF124" i="39" s="1"/>
  <c r="S78" i="39"/>
  <c r="M122" i="39"/>
  <c r="M121" i="39" s="1"/>
  <c r="L124" i="39" s="1"/>
  <c r="M129" i="39" s="1"/>
  <c r="S108" i="39"/>
  <c r="S55" i="39"/>
  <c r="T114" i="39"/>
  <c r="E112" i="37"/>
  <c r="T115" i="39"/>
  <c r="E113" i="37"/>
  <c r="T107" i="39"/>
  <c r="E105" i="37"/>
  <c r="E100" i="37" s="1"/>
  <c r="T92" i="39"/>
  <c r="E90" i="37"/>
  <c r="E84" i="37" s="1"/>
  <c r="E98" i="37"/>
  <c r="T77" i="39"/>
  <c r="E75" i="37"/>
  <c r="E55" i="37" s="1"/>
  <c r="D47" i="37"/>
  <c r="T54" i="39"/>
  <c r="E52" i="37"/>
  <c r="E47" i="37" s="1"/>
  <c r="T83" i="39"/>
  <c r="E81" i="37"/>
  <c r="E78" i="37" s="1"/>
  <c r="E82" i="37"/>
  <c r="T111" i="39"/>
  <c r="E109" i="37"/>
  <c r="E108" i="37" s="1"/>
  <c r="D100" i="37"/>
  <c r="T74" i="39"/>
  <c r="E72" i="37"/>
  <c r="T117" i="39"/>
  <c r="E115" i="37"/>
  <c r="E91" i="37"/>
  <c r="T113" i="39"/>
  <c r="E111" i="37"/>
  <c r="T116" i="39"/>
  <c r="E114" i="37"/>
  <c r="D84" i="37"/>
  <c r="T99" i="39"/>
  <c r="E97" i="37"/>
  <c r="E93" i="37" s="1"/>
  <c r="T112" i="39"/>
  <c r="E110" i="37"/>
  <c r="R73" i="36"/>
  <c r="O75" i="36"/>
  <c r="F35" i="35"/>
  <c r="F34" i="35"/>
  <c r="U28" i="35"/>
  <c r="V36" i="35" s="1"/>
  <c r="U29" i="35"/>
  <c r="AB35" i="35"/>
  <c r="AB34" i="35"/>
  <c r="U28" i="34"/>
  <c r="AE35" i="34"/>
  <c r="AE34" i="34"/>
  <c r="AE33" i="34"/>
  <c r="AB38" i="33"/>
  <c r="Y37" i="33"/>
  <c r="Y36" i="33"/>
  <c r="U31" i="33"/>
  <c r="Y38" i="33"/>
  <c r="U26" i="32"/>
  <c r="L32" i="32"/>
  <c r="O53" i="31"/>
  <c r="O55" i="31"/>
  <c r="X47" i="31"/>
  <c r="U48" i="31"/>
  <c r="AH54" i="31"/>
  <c r="AH53" i="31"/>
  <c r="F38" i="30"/>
  <c r="U32" i="30"/>
  <c r="O37" i="30"/>
  <c r="AB38" i="30"/>
  <c r="AB37" i="30"/>
  <c r="I39" i="30"/>
  <c r="Y38" i="30"/>
  <c r="Y37" i="30"/>
  <c r="I38" i="30"/>
  <c r="E32" i="30"/>
  <c r="I35" i="29"/>
  <c r="U28" i="29"/>
  <c r="AB36" i="26"/>
  <c r="AB34" i="26"/>
  <c r="AB35" i="26"/>
  <c r="K118" i="39"/>
  <c r="K122" i="39" s="1"/>
  <c r="K121" i="39" s="1"/>
  <c r="J124" i="39" s="1"/>
  <c r="R34" i="34"/>
  <c r="R33" i="34"/>
  <c r="AH131" i="39"/>
  <c r="U30" i="33"/>
  <c r="F53" i="31"/>
  <c r="E48" i="31"/>
  <c r="F54" i="31"/>
  <c r="L53" i="31"/>
  <c r="F55" i="31"/>
  <c r="L55" i="31"/>
  <c r="AH35" i="29"/>
  <c r="L35" i="29"/>
  <c r="AD27" i="29"/>
  <c r="AE34" i="29"/>
  <c r="AE33" i="29"/>
  <c r="AG27" i="29"/>
  <c r="AH34" i="29"/>
  <c r="AH33" i="29"/>
  <c r="AA27" i="29"/>
  <c r="AB34" i="29"/>
  <c r="AB33" i="29"/>
  <c r="AE35" i="29"/>
  <c r="F33" i="29"/>
  <c r="U27" i="29"/>
  <c r="V33" i="29"/>
  <c r="V34" i="29"/>
  <c r="V35" i="29"/>
  <c r="O35" i="29"/>
  <c r="F34" i="29"/>
  <c r="O34" i="29"/>
  <c r="U31" i="30"/>
  <c r="AJ131" i="39"/>
  <c r="R55" i="31"/>
  <c r="AD131" i="39"/>
  <c r="L39" i="30"/>
  <c r="L34" i="29"/>
  <c r="Q46" i="39"/>
  <c r="F74" i="36"/>
  <c r="O73" i="36"/>
  <c r="K67" i="36"/>
  <c r="L73" i="36" s="1"/>
  <c r="I33" i="32"/>
  <c r="I32" i="32"/>
  <c r="E26" i="32"/>
  <c r="I34" i="32"/>
  <c r="I34" i="29"/>
  <c r="S20" i="29"/>
  <c r="R54" i="31"/>
  <c r="R53" i="31"/>
  <c r="I54" i="31"/>
  <c r="I53" i="31"/>
  <c r="I55" i="31"/>
  <c r="F73" i="36"/>
  <c r="R75" i="36"/>
  <c r="D118" i="37" l="1"/>
  <c r="E131" i="39"/>
  <c r="E130" i="39"/>
  <c r="E129" i="39"/>
  <c r="I34" i="26"/>
  <c r="V34" i="32"/>
  <c r="V32" i="32"/>
  <c r="V33" i="32"/>
  <c r="I35" i="26"/>
  <c r="I36" i="26"/>
  <c r="I121" i="39"/>
  <c r="AD124" i="39"/>
  <c r="AE130" i="39" s="1"/>
  <c r="V34" i="35"/>
  <c r="V35" i="35"/>
  <c r="S118" i="39"/>
  <c r="S46" i="39"/>
  <c r="E53" i="37"/>
  <c r="E106" i="37"/>
  <c r="T7" i="39"/>
  <c r="E5" i="37"/>
  <c r="E2" i="37" s="1"/>
  <c r="E76" i="37"/>
  <c r="L74" i="36"/>
  <c r="L75" i="36"/>
  <c r="Y54" i="31"/>
  <c r="Y53" i="31"/>
  <c r="Y55" i="31"/>
  <c r="AK131" i="39"/>
  <c r="V38" i="30"/>
  <c r="V37" i="30"/>
  <c r="V39" i="30"/>
  <c r="AK130" i="39"/>
  <c r="AK129" i="39"/>
  <c r="AG129" i="39"/>
  <c r="AG130" i="39"/>
  <c r="AG131" i="39"/>
  <c r="AI129" i="39"/>
  <c r="AI130" i="39"/>
  <c r="AI131" i="39"/>
  <c r="K129" i="39"/>
  <c r="H67" i="36"/>
  <c r="I73" i="36" s="1"/>
  <c r="V36" i="33"/>
  <c r="V37" i="33"/>
  <c r="V38" i="33"/>
  <c r="Q47" i="39"/>
  <c r="O130" i="39"/>
  <c r="O129" i="39"/>
  <c r="O131" i="39"/>
  <c r="M130" i="39"/>
  <c r="M131" i="39"/>
  <c r="F75" i="36"/>
  <c r="S25" i="29"/>
  <c r="Q26" i="29" s="1"/>
  <c r="E116" i="37" l="1"/>
  <c r="E133" i="39"/>
  <c r="I74" i="36"/>
  <c r="AG133" i="39"/>
  <c r="AK133" i="39"/>
  <c r="AI133" i="39"/>
  <c r="AE131" i="39"/>
  <c r="AE129" i="39"/>
  <c r="H124" i="39"/>
  <c r="I131" i="39" s="1"/>
  <c r="S47" i="39"/>
  <c r="S122" i="39" s="1"/>
  <c r="Q122" i="39"/>
  <c r="T122" i="39" s="1"/>
  <c r="E44" i="37"/>
  <c r="E40" i="37" s="1"/>
  <c r="T46" i="39"/>
  <c r="M133" i="39"/>
  <c r="O133" i="39"/>
  <c r="I75" i="36"/>
  <c r="E68" i="36"/>
  <c r="K131" i="39"/>
  <c r="K130" i="39"/>
  <c r="R34" i="29"/>
  <c r="R33" i="29"/>
  <c r="E27" i="29"/>
  <c r="R35" i="29"/>
  <c r="S121" i="39" l="1"/>
  <c r="R124" i="39" s="1"/>
  <c r="AE133" i="39"/>
  <c r="Q121" i="39"/>
  <c r="T121" i="39" s="1"/>
  <c r="I130" i="39"/>
  <c r="I129" i="39"/>
  <c r="E45" i="37"/>
  <c r="E118" i="37" s="1"/>
  <c r="K133" i="39"/>
  <c r="I133" i="39" l="1"/>
  <c r="P124" i="39"/>
  <c r="T124" i="39"/>
  <c r="T129" i="39" l="1"/>
  <c r="T131" i="39"/>
  <c r="T130" i="39"/>
  <c r="Q129" i="39"/>
  <c r="Q130" i="39"/>
  <c r="Q131" i="39"/>
  <c r="U67" i="36"/>
  <c r="V74" i="36" s="1"/>
  <c r="U68" i="36"/>
  <c r="AC118" i="39"/>
  <c r="AC122" i="39" s="1"/>
  <c r="U122" i="39" s="1"/>
  <c r="T133" i="39" l="1"/>
  <c r="Q133" i="39"/>
  <c r="AC121" i="39"/>
  <c r="U121" i="39" s="1"/>
  <c r="V75" i="36"/>
  <c r="V73" i="36"/>
  <c r="AB131" i="39"/>
  <c r="U131" i="39" s="1"/>
  <c r="U124" i="39" l="1"/>
  <c r="AB124" i="39"/>
  <c r="AC129" i="39" s="1"/>
  <c r="V129" i="39" l="1"/>
  <c r="V130" i="39"/>
  <c r="V131" i="39"/>
  <c r="AC131" i="39"/>
  <c r="AC130" i="39"/>
  <c r="V133" i="39" l="1"/>
  <c r="AC133" i="39"/>
  <c r="D1" i="43" l="1"/>
  <c r="D1" i="42"/>
  <c r="D1" i="41"/>
</calcChain>
</file>

<file path=xl/sharedStrings.xml><?xml version="1.0" encoding="utf-8"?>
<sst xmlns="http://schemas.openxmlformats.org/spreadsheetml/2006/main" count="2037" uniqueCount="575">
  <si>
    <t>P</t>
  </si>
  <si>
    <t>1.2</t>
  </si>
  <si>
    <t>2.1</t>
  </si>
  <si>
    <t>R</t>
  </si>
  <si>
    <t>DIR PRO</t>
  </si>
  <si>
    <t>Communication</t>
  </si>
  <si>
    <t>Total</t>
  </si>
  <si>
    <t>Cost Category</t>
  </si>
  <si>
    <t>Cost code</t>
  </si>
  <si>
    <t>Subtotal</t>
  </si>
  <si>
    <t>Contingency</t>
  </si>
  <si>
    <t>no VAT</t>
  </si>
  <si>
    <t>Base</t>
  </si>
  <si>
    <t>Class.</t>
  </si>
  <si>
    <t>% age</t>
  </si>
  <si>
    <t>P/M/R</t>
  </si>
  <si>
    <t>Cost</t>
  </si>
  <si>
    <t>amount</t>
  </si>
  <si>
    <t>General expenses</t>
  </si>
  <si>
    <t>Previous expenses</t>
  </si>
  <si>
    <t>Non eligible</t>
  </si>
  <si>
    <t>M</t>
  </si>
  <si>
    <t>General non technical</t>
  </si>
  <si>
    <t>Free floating contingency</t>
  </si>
  <si>
    <t>1.1</t>
  </si>
  <si>
    <t>1.3</t>
  </si>
  <si>
    <t>1.4</t>
  </si>
  <si>
    <t>2.2</t>
  </si>
  <si>
    <t>2.3</t>
  </si>
  <si>
    <t>Well(s)</t>
  </si>
  <si>
    <t>General Future Expenses related to the well(s)</t>
  </si>
  <si>
    <t xml:space="preserve">Procurement and legal support </t>
  </si>
  <si>
    <t xml:space="preserve">Financial support </t>
  </si>
  <si>
    <t>Other costs</t>
  </si>
  <si>
    <t>Platform</t>
  </si>
  <si>
    <t>Purchase of land</t>
  </si>
  <si>
    <t>Drilling pad construction</t>
  </si>
  <si>
    <t>Engineering</t>
  </si>
  <si>
    <t>Drilling</t>
  </si>
  <si>
    <t>Drilling (rig with personnel) Service including supervision</t>
  </si>
  <si>
    <t>Energy costs for rig/drilling activity</t>
  </si>
  <si>
    <t>Gas protection service (option)</t>
  </si>
  <si>
    <t>Directional drilling</t>
  </si>
  <si>
    <t>Managed Pressure Drilling (MPD)</t>
  </si>
  <si>
    <t>Drilling fluid services and maintenance</t>
  </si>
  <si>
    <t>Casing and other tubulars and related items</t>
  </si>
  <si>
    <t>Wellheads</t>
  </si>
  <si>
    <t>Drill bits</t>
  </si>
  <si>
    <t>Mud logging</t>
  </si>
  <si>
    <t>Waste and fluid disposal</t>
  </si>
  <si>
    <t>Coring</t>
  </si>
  <si>
    <t>Fishing</t>
  </si>
  <si>
    <t>Suspension</t>
  </si>
  <si>
    <t>Security</t>
  </si>
  <si>
    <t>Well design &amp; engineering</t>
  </si>
  <si>
    <t>P&amp;A</t>
  </si>
  <si>
    <t>Stimulation</t>
  </si>
  <si>
    <t>Acid jobs</t>
  </si>
  <si>
    <t>Hydraulic stimulation</t>
  </si>
  <si>
    <t>Well Testing</t>
  </si>
  <si>
    <t>Short-term testing</t>
  </si>
  <si>
    <t>Test evaluation</t>
  </si>
  <si>
    <t>Long-term testing</t>
  </si>
  <si>
    <t>Pumping equipment</t>
  </si>
  <si>
    <t>Logging</t>
  </si>
  <si>
    <t>Electric wireline logging</t>
  </si>
  <si>
    <t>LWD</t>
  </si>
  <si>
    <t>VSP</t>
  </si>
  <si>
    <t>Analyses</t>
  </si>
  <si>
    <t>Analyses cores and/or SWC (side-wall cores)</t>
  </si>
  <si>
    <t>Chemical analyses of reservoir/well fluids</t>
  </si>
  <si>
    <t>Technical assistance</t>
  </si>
  <si>
    <t>Seismic monitoring</t>
  </si>
  <si>
    <t>Total for the well</t>
  </si>
  <si>
    <t>Total for the project</t>
  </si>
  <si>
    <t>Subtotals</t>
  </si>
  <si>
    <t>Note:</t>
  </si>
  <si>
    <t>Free floating contingency (to freely use within the category only)</t>
  </si>
  <si>
    <t>Planning</t>
  </si>
  <si>
    <t>Management</t>
  </si>
  <si>
    <t>Realisation</t>
  </si>
  <si>
    <t>Approved yyyy</t>
  </si>
  <si>
    <t>Status</t>
  </si>
  <si>
    <t>Provider</t>
  </si>
  <si>
    <t>Notes Expert Group</t>
  </si>
  <si>
    <t>%</t>
  </si>
  <si>
    <t>Reference</t>
  </si>
  <si>
    <t>Total  0</t>
  </si>
  <si>
    <t>Non eligible expenses</t>
  </si>
  <si>
    <t>Demande subvention, DUMS, PRSS</t>
  </si>
  <si>
    <t>insurance</t>
  </si>
  <si>
    <t>Gebühren Kanton, Gemeinde</t>
  </si>
  <si>
    <t xml:space="preserve">Konzessionsgebühren </t>
  </si>
  <si>
    <t>Beweissicherung</t>
  </si>
  <si>
    <t>Lost- in-hole insurance</t>
  </si>
  <si>
    <t>long term test for prospection</t>
  </si>
  <si>
    <t>General non technical expenses</t>
  </si>
  <si>
    <t>Project management</t>
  </si>
  <si>
    <t>Total 0</t>
  </si>
  <si>
    <t>Free floating contingency (to freely use within this category only)</t>
  </si>
  <si>
    <t>In column F (%) enter the relevant percentage. In column G (amount) 70% of that percentage will automaticaly be calculated.</t>
  </si>
  <si>
    <t>At the bottom (Free floating contingency) the remaining 30% of the sum of all amounts is added automaticaly</t>
  </si>
  <si>
    <t>Project management team</t>
  </si>
  <si>
    <t>Other costs (please specify)</t>
  </si>
  <si>
    <t>Other external costs</t>
  </si>
  <si>
    <t>Free floating contigency</t>
  </si>
  <si>
    <t xml:space="preserve">Total   </t>
  </si>
  <si>
    <t xml:space="preserve">Temporary energy supply </t>
  </si>
  <si>
    <t>Infrastructure for energy supply</t>
  </si>
  <si>
    <t>Demolition of the platform</t>
  </si>
  <si>
    <t>Drilling (rig with personnel) Service</t>
  </si>
  <si>
    <t>Rig and equipment mobilisation &amp; demobilisation</t>
  </si>
  <si>
    <t>Gas protection service</t>
  </si>
  <si>
    <t>Casing running &amp; Thread cleaning services</t>
  </si>
  <si>
    <t>Cementing/Leakoff test</t>
  </si>
  <si>
    <t>Liner hanger and ECP</t>
  </si>
  <si>
    <t>Casing and other tubulars</t>
  </si>
  <si>
    <t>Completion tubulars and equipment</t>
  </si>
  <si>
    <t>Mob / Demob basins</t>
  </si>
  <si>
    <t>Analyses cores or SWC (side-wall cores)</t>
  </si>
  <si>
    <t>Chemical analyses of springs</t>
  </si>
  <si>
    <t>General technical expenses</t>
  </si>
  <si>
    <t>Total 6g</t>
  </si>
  <si>
    <t>Cost 
category</t>
  </si>
  <si>
    <t>Cost 
code</t>
  </si>
  <si>
    <t>Type of expense</t>
  </si>
  <si>
    <t>Cost
Base</t>
  </si>
  <si>
    <t>Contingency
Base</t>
  </si>
  <si>
    <t>Description</t>
  </si>
  <si>
    <t>Currency 
[CHF/EUR/USD]</t>
  </si>
  <si>
    <t>Value without taxes</t>
  </si>
  <si>
    <t>Exchange rate</t>
  </si>
  <si>
    <t>Value in CHF</t>
  </si>
  <si>
    <t>Invoice date</t>
  </si>
  <si>
    <t>Document name</t>
  </si>
  <si>
    <t>SFOE eligible cost</t>
  </si>
  <si>
    <t>Remark</t>
  </si>
  <si>
    <t>No</t>
  </si>
  <si>
    <t>Total approved</t>
  </si>
  <si>
    <t>AMO (Project coordination)</t>
  </si>
  <si>
    <t>geosciences</t>
  </si>
  <si>
    <t>geology</t>
  </si>
  <si>
    <t>petrophysics</t>
  </si>
  <si>
    <t>geomechanics</t>
  </si>
  <si>
    <t>static model</t>
  </si>
  <si>
    <t>hydrogeology</t>
  </si>
  <si>
    <t>springs monitoring</t>
  </si>
  <si>
    <t>fluid analysis</t>
  </si>
  <si>
    <t>reservoir engineer</t>
  </si>
  <si>
    <t>seismic monitoring</t>
  </si>
  <si>
    <t>equipment</t>
  </si>
  <si>
    <t>network design</t>
  </si>
  <si>
    <t>monitoring</t>
  </si>
  <si>
    <t>surface</t>
  </si>
  <si>
    <t>environnent</t>
  </si>
  <si>
    <t>land plot</t>
  </si>
  <si>
    <t>platform design</t>
  </si>
  <si>
    <t>well engineer</t>
  </si>
  <si>
    <t>well construction support</t>
  </si>
  <si>
    <t>Geosciences</t>
  </si>
  <si>
    <t>Well engineering - Well construction</t>
  </si>
  <si>
    <t>Hydrogeology - Reservoir engineering</t>
  </si>
  <si>
    <t>Hydrogeology - General</t>
  </si>
  <si>
    <t>Hydrogeology - Surface springs monitoring (excl. fluid analyses during drilling)</t>
  </si>
  <si>
    <t>Hydrogeology - Surface springs monitoring (excl. fluid analyses)</t>
  </si>
  <si>
    <t>Water and sewage connection</t>
  </si>
  <si>
    <t>Company supervision on well site</t>
  </si>
  <si>
    <t>Test basins</t>
  </si>
  <si>
    <t>Analyses (water, excavated cuttings) prior disposal</t>
  </si>
  <si>
    <t>Purchase or rental of land</t>
  </si>
  <si>
    <t>Approved 2024-11-28</t>
  </si>
  <si>
    <t>Approved</t>
  </si>
  <si>
    <t>contingency</t>
  </si>
  <si>
    <r>
      <t xml:space="preserve">Managed Pressure Drilling (MPD </t>
    </r>
    <r>
      <rPr>
        <i/>
        <u/>
        <sz val="12"/>
        <color rgb="FFFF0000"/>
        <rFont val="Calibri"/>
        <family val="2"/>
        <scheme val="minor"/>
      </rPr>
      <t>OPTIONAL</t>
    </r>
    <r>
      <rPr>
        <sz val="12"/>
        <rFont val="Calibri"/>
        <family val="2"/>
        <scheme val="minor"/>
      </rPr>
      <t>)</t>
    </r>
  </si>
  <si>
    <t>Specify the cost element</t>
  </si>
  <si>
    <t>Well-1 Budget</t>
  </si>
  <si>
    <t>Well-2 Budget</t>
  </si>
  <si>
    <t>Well-3 Budget</t>
  </si>
  <si>
    <t>Well-4 Budget</t>
  </si>
  <si>
    <t>Well-5 Budget</t>
  </si>
  <si>
    <t>Well-1 Budget
Approved</t>
  </si>
  <si>
    <t>Well-2 Budget
Approved</t>
  </si>
  <si>
    <t>Well-3 Budget
Approved</t>
  </si>
  <si>
    <t>Well-4 Budget
Approved</t>
  </si>
  <si>
    <t>Well-5 Budget
Approved</t>
  </si>
  <si>
    <t>Well-1 
Approved</t>
  </si>
  <si>
    <t>Well-2 
Approved</t>
  </si>
  <si>
    <t>Well-3 
Approved</t>
  </si>
  <si>
    <t>Well-4 
Approved</t>
  </si>
  <si>
    <t>Well-5 
Approved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</si>
  <si>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</si>
  <si>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</si>
  <si>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</si>
  <si>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</si>
  <si>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</si>
  <si>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</si>
  <si>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</si>
  <si>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</si>
  <si>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</si>
  <si>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</si>
  <si>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</si>
  <si>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</si>
  <si>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</si>
  <si>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</si>
  <si>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</si>
  <si>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</si>
  <si>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</si>
  <si>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</si>
  <si>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</si>
  <si>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</si>
  <si>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</si>
  <si>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</si>
  <si>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</si>
  <si>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</si>
  <si>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Request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</si>
  <si>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</si>
  <si>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</si>
  <si>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</si>
  <si>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</si>
  <si>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</si>
  <si>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</si>
  <si>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</si>
  <si>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</si>
  <si>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</si>
  <si>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</si>
  <si>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</si>
  <si>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</si>
  <si>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</si>
  <si>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</si>
  <si>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</si>
  <si>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</si>
  <si>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</si>
  <si>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</si>
  <si>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</si>
  <si>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1.3.1</t>
  </si>
  <si>
    <t>1.3.2</t>
  </si>
  <si>
    <t>1.3.2.1</t>
  </si>
  <si>
    <t>1.3.2.2</t>
  </si>
  <si>
    <t>1.3.3</t>
  </si>
  <si>
    <t>1.3.3.1</t>
  </si>
  <si>
    <t>1.3.3.2</t>
  </si>
  <si>
    <t>1.3.3.3</t>
  </si>
  <si>
    <t>1.3.3.4</t>
  </si>
  <si>
    <t>1.3.3.5</t>
  </si>
  <si>
    <t>1.3.3.6</t>
  </si>
  <si>
    <t>1.3.3.7</t>
  </si>
  <si>
    <t>1.3.3.8</t>
  </si>
  <si>
    <t>1.3.3.9</t>
  </si>
  <si>
    <t>1.3.3.10</t>
  </si>
  <si>
    <t>1.3.10</t>
  </si>
  <si>
    <t>2.1.4.1</t>
  </si>
  <si>
    <t>2.1.4.2</t>
  </si>
  <si>
    <t>2.1.4.3</t>
  </si>
  <si>
    <t>2.1.4.4</t>
  </si>
  <si>
    <t>2.2.7</t>
  </si>
  <si>
    <t>2.2.8</t>
  </si>
  <si>
    <t>Well engineering - Well construction Studie</t>
  </si>
  <si>
    <t>Klick twice on the text below to read the entire text.</t>
  </si>
  <si>
    <t>Project coordination while drilling the well(s), excl. Supervision on site</t>
  </si>
  <si>
    <t>(P+M)/R in %</t>
  </si>
  <si>
    <t>Fixed contingency</t>
  </si>
  <si>
    <t>SUMMARY SHEET</t>
  </si>
  <si>
    <t>Grand Total</t>
  </si>
  <si>
    <t>Total excluding Contingencies</t>
  </si>
  <si>
    <t>Please specify</t>
  </si>
  <si>
    <t>Free floating contingency P</t>
  </si>
  <si>
    <t>Free floating contingency M</t>
  </si>
  <si>
    <t>Free floating contingency R</t>
  </si>
  <si>
    <t>Prospection campaigns</t>
  </si>
  <si>
    <t>Prospection campaign 1</t>
  </si>
  <si>
    <t>2.1.6</t>
  </si>
  <si>
    <t>2.1.7</t>
  </si>
  <si>
    <t>2.1.8</t>
  </si>
  <si>
    <t>Prospection campaign 2</t>
  </si>
  <si>
    <t>Prospection campaign 3</t>
  </si>
  <si>
    <t>Seismic Campaign</t>
  </si>
  <si>
    <t>Request Seismic Campaign</t>
  </si>
  <si>
    <t>Prospection campaign 1 Budget</t>
  </si>
  <si>
    <t>Prospection campaign 1 Budget Approved</t>
  </si>
  <si>
    <t>Work required for the acquisition of new geodata</t>
  </si>
  <si>
    <t xml:space="preserve">Planification (vintage data collection and analyses, design study, environnemental study,…) </t>
  </si>
  <si>
    <t>2.1.1.1</t>
  </si>
  <si>
    <t>2.1.1.2</t>
  </si>
  <si>
    <t>2.1.1.3</t>
  </si>
  <si>
    <t>2.1.1.4</t>
  </si>
  <si>
    <t>Call for tenders and contracts</t>
  </si>
  <si>
    <t>2.1.2.1</t>
  </si>
  <si>
    <t>2.1.2.2</t>
  </si>
  <si>
    <t>2.1.2.3</t>
  </si>
  <si>
    <t>2.1.2.4</t>
  </si>
  <si>
    <t>Acquisition of new geodata in the prospecting area</t>
  </si>
  <si>
    <t>Permitting</t>
  </si>
  <si>
    <t>2.1.3.1</t>
  </si>
  <si>
    <t>2.1.3.2</t>
  </si>
  <si>
    <t>2.1.3.3</t>
  </si>
  <si>
    <t>2.1.3.4</t>
  </si>
  <si>
    <t>Data acquisition</t>
  </si>
  <si>
    <t>Mob-demob</t>
  </si>
  <si>
    <t>QC and support during acquisition (i.e. birddogs)</t>
  </si>
  <si>
    <t>2.1.5.1</t>
  </si>
  <si>
    <t>2.1.5.2</t>
  </si>
  <si>
    <t>2.1.5.3</t>
  </si>
  <si>
    <t>2.1.5.4</t>
  </si>
  <si>
    <t>Analysis and interpretation</t>
  </si>
  <si>
    <t>Data processing</t>
  </si>
  <si>
    <t>2.1.6.1</t>
  </si>
  <si>
    <t>2.1.6.2</t>
  </si>
  <si>
    <t>2.1.6.3</t>
  </si>
  <si>
    <t>2.1.6.4</t>
  </si>
  <si>
    <t>Data interpretation</t>
  </si>
  <si>
    <t>2.1.7.1</t>
  </si>
  <si>
    <t>2.1.7.2</t>
  </si>
  <si>
    <t>2.1.7.3</t>
  </si>
  <si>
    <t>2.1.7.4</t>
  </si>
  <si>
    <t>Prospection campaign 2 Budget</t>
  </si>
  <si>
    <t>Prospection campaign 2 Budget Approved</t>
  </si>
  <si>
    <t>2.2.1.1</t>
  </si>
  <si>
    <t>2.2.1.2</t>
  </si>
  <si>
    <t>2.2.1.3</t>
  </si>
  <si>
    <t>2.2.1.4</t>
  </si>
  <si>
    <t>2.2.2.1</t>
  </si>
  <si>
    <t>2.2.2.2</t>
  </si>
  <si>
    <t>2.2.2.3</t>
  </si>
  <si>
    <t>2.2.2.4</t>
  </si>
  <si>
    <t>2.2.3.1</t>
  </si>
  <si>
    <t>2.2.3.2</t>
  </si>
  <si>
    <t>2.2.3.3</t>
  </si>
  <si>
    <t>2.2.3.4</t>
  </si>
  <si>
    <t>2.2.4.1</t>
  </si>
  <si>
    <t>2.2.4.2</t>
  </si>
  <si>
    <t>2.2.4.3</t>
  </si>
  <si>
    <t>2.2.4.4</t>
  </si>
  <si>
    <t>2.2.5.1</t>
  </si>
  <si>
    <t>2.2.5.2</t>
  </si>
  <si>
    <t>2.2.5.3</t>
  </si>
  <si>
    <t>2.2.5.4</t>
  </si>
  <si>
    <t>2.2.6.1</t>
  </si>
  <si>
    <t>2.2.6.2</t>
  </si>
  <si>
    <t>2.2.6.3</t>
  </si>
  <si>
    <t>2.2.6.4</t>
  </si>
  <si>
    <t>2.2.7.1</t>
  </si>
  <si>
    <t>2.2.7.2</t>
  </si>
  <si>
    <t>2.2.7.3</t>
  </si>
  <si>
    <t>2.2.7.4</t>
  </si>
  <si>
    <t>Prospection campaign 3 Budget</t>
  </si>
  <si>
    <t>Prospection campaign 3 Budget Approved</t>
  </si>
  <si>
    <t>2.3.1.1</t>
  </si>
  <si>
    <t>2.3.1.2</t>
  </si>
  <si>
    <t>2.3.1.3</t>
  </si>
  <si>
    <t>2.3.1.4</t>
  </si>
  <si>
    <t>2.3.2.1</t>
  </si>
  <si>
    <t>2.3.2.2</t>
  </si>
  <si>
    <t>2.3.2.3</t>
  </si>
  <si>
    <t>2.3.2.4</t>
  </si>
  <si>
    <t>2.3.3.1</t>
  </si>
  <si>
    <t>2.3.3.2</t>
  </si>
  <si>
    <t>2.3.3.3</t>
  </si>
  <si>
    <t>2.3.3.4</t>
  </si>
  <si>
    <t>2.3.4.1</t>
  </si>
  <si>
    <t>2.3.4.2</t>
  </si>
  <si>
    <t>2.3.4.3</t>
  </si>
  <si>
    <t>2.3.4.4</t>
  </si>
  <si>
    <t>2.3.5.1</t>
  </si>
  <si>
    <t>2.3.5.2</t>
  </si>
  <si>
    <t>2.3.5.3</t>
  </si>
  <si>
    <t>2.3.5.4</t>
  </si>
  <si>
    <t>2.3.6.1</t>
  </si>
  <si>
    <t>2.3.6.2</t>
  </si>
  <si>
    <t>2.3.6.3</t>
  </si>
  <si>
    <t>2.3.6.4</t>
  </si>
  <si>
    <t>2.3.7.1</t>
  </si>
  <si>
    <t>2.3.7.2</t>
  </si>
  <si>
    <t>2.3.7.3</t>
  </si>
  <si>
    <t>2.3.7.4</t>
  </si>
  <si>
    <t>Total for the Seismic Campaign</t>
  </si>
  <si>
    <t>Request General</t>
  </si>
  <si>
    <t>Total for General</t>
  </si>
  <si>
    <t>Total for the well 1</t>
  </si>
  <si>
    <t>Total for the well 2</t>
  </si>
  <si>
    <t>Total for the well 3</t>
  </si>
  <si>
    <t>Total for the well 4</t>
  </si>
  <si>
    <t>Total for the well 5</t>
  </si>
  <si>
    <t>Seismic Budget
Approved</t>
  </si>
  <si>
    <t>3.1</t>
  </si>
  <si>
    <t>3.1.1</t>
  </si>
  <si>
    <t>3.1.2</t>
  </si>
  <si>
    <t>3.1.3</t>
  </si>
  <si>
    <t>3.1.4</t>
  </si>
  <si>
    <t>3.1.4.1</t>
  </si>
  <si>
    <t>3.1.4.2</t>
  </si>
  <si>
    <t>3.1.4.3</t>
  </si>
  <si>
    <t>3.1.4.4</t>
  </si>
  <si>
    <t>3.1.4.5</t>
  </si>
  <si>
    <t>3.1.4.6</t>
  </si>
  <si>
    <t>3.1.4.7</t>
  </si>
  <si>
    <t>3.1.4.8</t>
  </si>
  <si>
    <t>3.1.4.9</t>
  </si>
  <si>
    <t>3.1.4.10</t>
  </si>
  <si>
    <t>3.1.5</t>
  </si>
  <si>
    <t>3.8</t>
  </si>
  <si>
    <t>3.8.1</t>
  </si>
  <si>
    <t>3.8.1.1</t>
  </si>
  <si>
    <t>3.8.1.2</t>
  </si>
  <si>
    <t>3.8.1.3</t>
  </si>
  <si>
    <t>3.8.1.4</t>
  </si>
  <si>
    <t>3.8.1.5</t>
  </si>
  <si>
    <t>3.8.2</t>
  </si>
  <si>
    <t>3.8.2.1</t>
  </si>
  <si>
    <t>3.8.2.2</t>
  </si>
  <si>
    <t>3.8.2.3</t>
  </si>
  <si>
    <t>3.8.2.4</t>
  </si>
  <si>
    <t>3.8.2.5</t>
  </si>
  <si>
    <t>3.8.3</t>
  </si>
  <si>
    <t>3.8.3.1</t>
  </si>
  <si>
    <t>3.8.3.2</t>
  </si>
  <si>
    <t>3.8.3.3</t>
  </si>
  <si>
    <t>3.8.3.4</t>
  </si>
  <si>
    <t>3.8.3.5</t>
  </si>
  <si>
    <t>3.8.4</t>
  </si>
  <si>
    <t>3.8.4.1</t>
  </si>
  <si>
    <t>3.8.4.2</t>
  </si>
  <si>
    <t>3.8.4.3</t>
  </si>
  <si>
    <t>3.8.4.4</t>
  </si>
  <si>
    <t>3.8.4.5</t>
  </si>
  <si>
    <t>3.8.5</t>
  </si>
  <si>
    <t>3.8.5.1</t>
  </si>
  <si>
    <t>3.8.5.2</t>
  </si>
  <si>
    <t>3.8.5.3</t>
  </si>
  <si>
    <t>3.8.5.4</t>
  </si>
  <si>
    <t>3.8.5.5</t>
  </si>
  <si>
    <t>3.8.6</t>
  </si>
  <si>
    <t>3.8.6.1</t>
  </si>
  <si>
    <t>3.8.6.2</t>
  </si>
  <si>
    <t>3.8.6.3</t>
  </si>
  <si>
    <t>3.8.6.4</t>
  </si>
  <si>
    <t>3.8.6.5</t>
  </si>
  <si>
    <t>3.8.8</t>
  </si>
  <si>
    <t>3.8.8.1</t>
  </si>
  <si>
    <t>3.8.8.2</t>
  </si>
  <si>
    <t>3.8.8.3</t>
  </si>
  <si>
    <t>3.8.8.4</t>
  </si>
  <si>
    <t>3.8.8.5</t>
  </si>
  <si>
    <t>3.8.8.6</t>
  </si>
  <si>
    <t>3.8.8.7</t>
  </si>
  <si>
    <t>3.8.8.8</t>
  </si>
  <si>
    <t>3.8.8.9</t>
  </si>
  <si>
    <t>3.8.8.10</t>
  </si>
  <si>
    <t>3.8.9</t>
  </si>
  <si>
    <t>3.7</t>
  </si>
  <si>
    <t>3.7.1</t>
  </si>
  <si>
    <t>3.7.2</t>
  </si>
  <si>
    <t>3.7.3</t>
  </si>
  <si>
    <t>3.7.4</t>
  </si>
  <si>
    <t>3.7.5</t>
  </si>
  <si>
    <t>3.7.5.1</t>
  </si>
  <si>
    <t>3.7.5.2</t>
  </si>
  <si>
    <t>3.7.5.3</t>
  </si>
  <si>
    <t>3.7.5.4</t>
  </si>
  <si>
    <t>3.7.5.5</t>
  </si>
  <si>
    <t>3.7.5.6</t>
  </si>
  <si>
    <t>3.7.5.7</t>
  </si>
  <si>
    <t>3.7.5.8</t>
  </si>
  <si>
    <t>3.7.5.9</t>
  </si>
  <si>
    <t>3.7.5.10</t>
  </si>
  <si>
    <t>3.7.6</t>
  </si>
  <si>
    <t>3.6</t>
  </si>
  <si>
    <t>3.6.1</t>
  </si>
  <si>
    <t>3.6.2</t>
  </si>
  <si>
    <t>3.6.3</t>
  </si>
  <si>
    <t>3.6.4</t>
  </si>
  <si>
    <t>3.6.4.1</t>
  </si>
  <si>
    <t>3.6.4.2</t>
  </si>
  <si>
    <t>3.6.4.3</t>
  </si>
  <si>
    <t>3.6.4.4</t>
  </si>
  <si>
    <t>3.6.4.5</t>
  </si>
  <si>
    <t>3.6.4.6</t>
  </si>
  <si>
    <t>3.6.4.7</t>
  </si>
  <si>
    <t>3.6.4.8</t>
  </si>
  <si>
    <t>3.6.4.9</t>
  </si>
  <si>
    <t>3.6.4.10</t>
  </si>
  <si>
    <t>3.6.5</t>
  </si>
  <si>
    <t>3.5</t>
  </si>
  <si>
    <t>3.5.1</t>
  </si>
  <si>
    <t>3.5.2</t>
  </si>
  <si>
    <t>3.5.3</t>
  </si>
  <si>
    <t>3.5.4</t>
  </si>
  <si>
    <t>3.5.5.1</t>
  </si>
  <si>
    <t>3.5.5.2</t>
  </si>
  <si>
    <t>3.5.6</t>
  </si>
  <si>
    <t>3.5.6.1</t>
  </si>
  <si>
    <t>3.5.6.2</t>
  </si>
  <si>
    <t>3.5.6.3</t>
  </si>
  <si>
    <t>3.5.6.4</t>
  </si>
  <si>
    <t>3.5.6.5</t>
  </si>
  <si>
    <t>3.5.6.6</t>
  </si>
  <si>
    <t>3.5.6.7</t>
  </si>
  <si>
    <t>3.5.6.8</t>
  </si>
  <si>
    <t>3.5.6.9</t>
  </si>
  <si>
    <t>3.5.6.10</t>
  </si>
  <si>
    <t>3.5.7</t>
  </si>
  <si>
    <t>3.4</t>
  </si>
  <si>
    <t>3.4.1</t>
  </si>
  <si>
    <t>3.4.2</t>
  </si>
  <si>
    <t>3.4.3</t>
  </si>
  <si>
    <t>3.4.3.1</t>
  </si>
  <si>
    <t>3.4.3.2</t>
  </si>
  <si>
    <t>3.4.3.3</t>
  </si>
  <si>
    <t>3.4.3.4</t>
  </si>
  <si>
    <t>3.4.3.5</t>
  </si>
  <si>
    <t>3.4.3.6</t>
  </si>
  <si>
    <t>3.4.3.7</t>
  </si>
  <si>
    <t>3.4.3.8</t>
  </si>
  <si>
    <t>3.4.3.9</t>
  </si>
  <si>
    <t>3.4.3.10</t>
  </si>
  <si>
    <t>3.4.4</t>
  </si>
  <si>
    <t>3.3</t>
  </si>
  <si>
    <t>3.3.1.1</t>
  </si>
  <si>
    <t>3.3.1.2</t>
  </si>
  <si>
    <t>3.3.1.3</t>
  </si>
  <si>
    <t>3.3.2</t>
  </si>
  <si>
    <t>3.3.3</t>
  </si>
  <si>
    <t>3.3.4</t>
  </si>
  <si>
    <t>3.3.5</t>
  </si>
  <si>
    <t>3.3.6</t>
  </si>
  <si>
    <t>3.3.7</t>
  </si>
  <si>
    <t>3.3.8</t>
  </si>
  <si>
    <t>3.3.9.1</t>
  </si>
  <si>
    <t>3.3.9.2</t>
  </si>
  <si>
    <t>3.3.9.3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</si>
  <si>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</si>
  <si>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</si>
  <si>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</si>
  <si>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</si>
  <si>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</si>
  <si>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</si>
  <si>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</si>
  <si>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</si>
  <si>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</si>
  <si>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</si>
  <si>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</si>
  <si>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3.3.20.1</t>
  </si>
  <si>
    <t>3.3.20.2</t>
  </si>
  <si>
    <t>3.3.20.3</t>
  </si>
  <si>
    <t>3.3.20.4</t>
  </si>
  <si>
    <t>3.3.20.5</t>
  </si>
  <si>
    <t>3.3.20.6</t>
  </si>
  <si>
    <t>3.3.20.7</t>
  </si>
  <si>
    <t>3.3.20.8</t>
  </si>
  <si>
    <t>3.3.20.9</t>
  </si>
  <si>
    <t>3.3.20.10</t>
  </si>
  <si>
    <t>3.3.21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</si>
  <si>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</si>
  <si>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</si>
  <si>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</si>
  <si>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</si>
  <si>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</si>
  <si>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</si>
  <si>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</si>
  <si>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</si>
  <si>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</si>
  <si>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3.2.9.1</t>
  </si>
  <si>
    <t>3.2.9.2</t>
  </si>
  <si>
    <t>3.2.9.3</t>
  </si>
  <si>
    <t>3.2.9.4</t>
  </si>
  <si>
    <t>3.2.9.5</t>
  </si>
  <si>
    <t>3.2.9.6</t>
  </si>
  <si>
    <t>3.2.9.7</t>
  </si>
  <si>
    <t>3.2.9.8</t>
  </si>
  <si>
    <t>3.2.9.9</t>
  </si>
  <si>
    <t>3.2.9.10</t>
  </si>
  <si>
    <t>3.2.9</t>
  </si>
  <si>
    <t>3.3.1</t>
  </si>
  <si>
    <t>3.3.9</t>
  </si>
  <si>
    <t>3.5.5</t>
  </si>
  <si>
    <t>3.8.7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</si>
</sst>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 * #,##0.00_)\ &quot;CHF&quot;_ ;_ * \(#,##0.00\)\ &quot;CHF&quot;_ ;_ * &quot;-&quot;??_)\ &quot;CHF&quot;_ ;_ @_ "/>
    <numFmt numFmtId="165" formatCode="0.0"/>
    <numFmt numFmtId="166" formatCode="[$CHF-807]\ #,##0;[Red][$CHF-807]\ \-#,##0"/>
    <numFmt numFmtId="167" formatCode="_ * #,##0_ ;_ * \-#,##0_ ;_ * &quot;-&quot;??_ ;_ @_ "/>
    <numFmt numFmtId="168" formatCode="#,##0_ ;[Red]\-#,##0\ "/>
    <numFmt numFmtId="169" formatCode="0.0%"/>
    <numFmt numFmtId="170" formatCode="&quot;Well-1 Request&quot;\ d/m/yyyy\ "/>
    <numFmt numFmtId="171" formatCode="&quot;Well-2 Request&quot;\ d/m/yyyy\ "/>
    <numFmt numFmtId="172" formatCode="&quot;Well-3 Request&quot;\ d/m/yyyy\ "/>
    <numFmt numFmtId="173" formatCode="&quot;Date :&quot;\ dd/mm/yyyy;@"/>
    <numFmt numFmtId="174" formatCode="&quot;Well-4 Request&quot;\ d/m/yyyy\ "/>
    <numFmt numFmtId="175" formatCode="&quot;Well-5 Request&quot;\ d/m/yyyy\ "/>
    <numFmt numFmtId="176" formatCode="&quot;Date: &quot;\ d/m/yyyy"/>
    <numFmt numFmtId="177" formatCode="[$CHF]\ #,##0"/>
  </numFmts>
  <fonts count="7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D60093"/>
      <name val="Calibri"/>
      <family val="2"/>
      <scheme val="minor"/>
    </font>
    <font>
      <sz val="12"/>
      <color rgb="FFD60093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rgb="FFD60093"/>
      <name val="Calibri"/>
      <family val="2"/>
      <scheme val="minor"/>
    </font>
    <font>
      <sz val="10"/>
      <color rgb="FFD60093"/>
      <name val="Calibri"/>
      <family val="2"/>
      <scheme val="minor"/>
    </font>
    <font>
      <b/>
      <sz val="11"/>
      <color rgb="FFD60093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2"/>
      <color rgb="FF000000"/>
      <name val="Helvetica"/>
      <family val="2"/>
    </font>
    <font>
      <b/>
      <sz val="12"/>
      <color rgb="FF000000"/>
      <name val="Helvetica"/>
      <family val="2"/>
    </font>
    <font>
      <sz val="12"/>
      <color rgb="FF00B0F0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trike/>
      <sz val="10"/>
      <color rgb="FFD60093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rgb="FFFF0000"/>
      <name val="Calibri"/>
      <family val="2"/>
    </font>
    <font>
      <i/>
      <sz val="11"/>
      <color theme="1"/>
      <name val="Calibri"/>
      <family val="2"/>
    </font>
    <font>
      <i/>
      <u/>
      <sz val="12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69">
    <xf numFmtId="0" fontId="0" fillId="0" borderId="0" xfId="0"/>
    <xf numFmtId="0" fontId="29" fillId="2" borderId="5" xfId="6" applyFont="1" applyFill="1" applyBorder="1"/>
    <xf numFmtId="3" fontId="12" fillId="2" borderId="2" xfId="6" applyNumberFormat="1" applyFont="1" applyFill="1" applyBorder="1" applyAlignment="1">
      <alignment horizontal="center"/>
    </xf>
    <xf numFmtId="3" fontId="31" fillId="2" borderId="13" xfId="6" applyNumberFormat="1" applyFont="1" applyFill="1" applyBorder="1" applyAlignment="1">
      <alignment horizontal="center" vertical="center" wrapText="1"/>
    </xf>
    <xf numFmtId="0" fontId="33" fillId="0" borderId="0" xfId="6" applyFont="1"/>
    <xf numFmtId="0" fontId="16" fillId="2" borderId="8" xfId="6" applyFont="1" applyFill="1" applyBorder="1"/>
    <xf numFmtId="3" fontId="12" fillId="2" borderId="9" xfId="6" applyNumberFormat="1" applyFont="1" applyFill="1" applyBorder="1" applyAlignment="1">
      <alignment horizontal="center"/>
    </xf>
    <xf numFmtId="3" fontId="16" fillId="2" borderId="10" xfId="6" applyNumberFormat="1" applyFont="1" applyFill="1" applyBorder="1"/>
    <xf numFmtId="3" fontId="21" fillId="2" borderId="11" xfId="6" applyNumberFormat="1" applyFont="1" applyFill="1" applyBorder="1" applyAlignment="1">
      <alignment horizontal="center"/>
    </xf>
    <xf numFmtId="3" fontId="21" fillId="2" borderId="13" xfId="6" applyNumberFormat="1" applyFont="1" applyFill="1" applyBorder="1" applyAlignment="1">
      <alignment horizontal="center"/>
    </xf>
    <xf numFmtId="3" fontId="16" fillId="2" borderId="9" xfId="6" applyNumberFormat="1" applyFont="1" applyFill="1" applyBorder="1" applyAlignment="1">
      <alignment horizontal="center"/>
    </xf>
    <xf numFmtId="3" fontId="17" fillId="0" borderId="0" xfId="6" applyNumberFormat="1" applyFont="1" applyAlignment="1">
      <alignment horizontal="center"/>
    </xf>
    <xf numFmtId="3" fontId="16" fillId="3" borderId="11" xfId="6" applyNumberFormat="1" applyFont="1" applyFill="1" applyBorder="1" applyAlignment="1">
      <alignment horizontal="center" vertical="center"/>
    </xf>
    <xf numFmtId="3" fontId="16" fillId="4" borderId="11" xfId="6" applyNumberFormat="1" applyFont="1" applyFill="1" applyBorder="1" applyAlignment="1">
      <alignment horizontal="center" vertical="center"/>
    </xf>
    <xf numFmtId="3" fontId="33" fillId="6" borderId="0" xfId="6" applyNumberFormat="1" applyFont="1" applyFill="1"/>
    <xf numFmtId="3" fontId="33" fillId="0" borderId="4" xfId="6" applyNumberFormat="1" applyFont="1" applyBorder="1"/>
    <xf numFmtId="3" fontId="33" fillId="0" borderId="0" xfId="6" applyNumberFormat="1" applyFont="1"/>
    <xf numFmtId="0" fontId="12" fillId="0" borderId="0" xfId="6" applyFont="1" applyAlignment="1">
      <alignment horizontal="center" vertical="center"/>
    </xf>
    <xf numFmtId="3" fontId="13" fillId="3" borderId="0" xfId="6" applyNumberFormat="1" applyFont="1" applyFill="1" applyAlignment="1">
      <alignment horizontal="center" vertical="center"/>
    </xf>
    <xf numFmtId="3" fontId="13" fillId="0" borderId="0" xfId="6" applyNumberFormat="1" applyFont="1" applyAlignment="1">
      <alignment vertical="center"/>
    </xf>
    <xf numFmtId="3" fontId="13" fillId="0" borderId="4" xfId="6" applyNumberFormat="1" applyFont="1" applyBorder="1" applyAlignment="1">
      <alignment horizontal="center" vertical="center"/>
    </xf>
    <xf numFmtId="0" fontId="13" fillId="0" borderId="0" xfId="6" applyFont="1" applyAlignment="1">
      <alignment vertical="center"/>
    </xf>
    <xf numFmtId="3" fontId="12" fillId="0" borderId="0" xfId="6" applyNumberFormat="1" applyFont="1" applyAlignment="1">
      <alignment horizontal="center" vertical="center"/>
    </xf>
    <xf numFmtId="0" fontId="12" fillId="0" borderId="0" xfId="6" applyFont="1" applyAlignment="1">
      <alignment horizontal="center"/>
    </xf>
    <xf numFmtId="3" fontId="13" fillId="3" borderId="0" xfId="6" applyNumberFormat="1" applyFont="1" applyFill="1" applyAlignment="1">
      <alignment horizontal="center"/>
    </xf>
    <xf numFmtId="3" fontId="13" fillId="6" borderId="0" xfId="6" applyNumberFormat="1" applyFont="1" applyFill="1"/>
    <xf numFmtId="3" fontId="27" fillId="0" borderId="0" xfId="6" applyNumberFormat="1" applyFont="1"/>
    <xf numFmtId="0" fontId="12" fillId="0" borderId="0" xfId="6" applyFont="1" applyAlignment="1" applyProtection="1">
      <alignment horizontal="center" vertical="center"/>
      <protection locked="0"/>
    </xf>
    <xf numFmtId="3" fontId="13" fillId="6" borderId="0" xfId="6" applyNumberFormat="1" applyFont="1" applyFill="1" applyAlignment="1">
      <alignment horizontal="center"/>
    </xf>
    <xf numFmtId="3" fontId="13" fillId="0" borderId="4" xfId="6" applyNumberFormat="1" applyFont="1" applyBorder="1"/>
    <xf numFmtId="3" fontId="13" fillId="0" borderId="0" xfId="6" applyNumberFormat="1" applyFont="1"/>
    <xf numFmtId="3" fontId="13" fillId="0" borderId="4" xfId="6" applyNumberFormat="1" applyFont="1" applyBorder="1" applyAlignment="1">
      <alignment horizontal="center"/>
    </xf>
    <xf numFmtId="0" fontId="13" fillId="0" borderId="0" xfId="6" applyFont="1"/>
    <xf numFmtId="0" fontId="16" fillId="0" borderId="1" xfId="6" applyFont="1" applyBorder="1" applyAlignment="1">
      <alignment horizontal="center"/>
    </xf>
    <xf numFmtId="3" fontId="16" fillId="0" borderId="4" xfId="6" applyNumberFormat="1" applyFont="1" applyBorder="1" applyAlignment="1">
      <alignment vertical="top" wrapText="1"/>
    </xf>
    <xf numFmtId="3" fontId="33" fillId="0" borderId="10" xfId="6" applyNumberFormat="1" applyFont="1" applyBorder="1"/>
    <xf numFmtId="3" fontId="33" fillId="0" borderId="9" xfId="6" applyNumberFormat="1" applyFont="1" applyBorder="1"/>
    <xf numFmtId="0" fontId="33" fillId="0" borderId="4" xfId="6" applyFont="1" applyBorder="1"/>
    <xf numFmtId="3" fontId="26" fillId="0" borderId="0" xfId="6" applyNumberFormat="1" applyFont="1" applyAlignment="1">
      <alignment horizontal="center"/>
    </xf>
    <xf numFmtId="0" fontId="33" fillId="0" borderId="9" xfId="6" applyFont="1" applyBorder="1" applyAlignment="1">
      <alignment horizontal="center"/>
    </xf>
    <xf numFmtId="3" fontId="26" fillId="8" borderId="4" xfId="7" applyNumberFormat="1" applyFont="1" applyFill="1" applyBorder="1" applyAlignment="1">
      <alignment horizontal="center"/>
    </xf>
    <xf numFmtId="0" fontId="33" fillId="0" borderId="8" xfId="6" applyFont="1" applyBorder="1" applyAlignment="1">
      <alignment horizontal="center"/>
    </xf>
    <xf numFmtId="0" fontId="39" fillId="0" borderId="0" xfId="6" applyFont="1"/>
    <xf numFmtId="0" fontId="33" fillId="0" borderId="0" xfId="6" applyFont="1" applyAlignment="1">
      <alignment horizontal="center"/>
    </xf>
    <xf numFmtId="0" fontId="28" fillId="0" borderId="0" xfId="6"/>
    <xf numFmtId="0" fontId="22" fillId="3" borderId="2" xfId="6" applyFont="1" applyFill="1" applyBorder="1"/>
    <xf numFmtId="166" fontId="28" fillId="3" borderId="3" xfId="6" applyNumberFormat="1" applyFill="1" applyBorder="1" applyAlignment="1">
      <alignment horizontal="left"/>
    </xf>
    <xf numFmtId="10" fontId="0" fillId="3" borderId="3" xfId="7" applyNumberFormat="1" applyFont="1" applyFill="1" applyBorder="1" applyAlignment="1">
      <alignment horizontal="center"/>
    </xf>
    <xf numFmtId="0" fontId="22" fillId="3" borderId="0" xfId="6" applyFont="1" applyFill="1"/>
    <xf numFmtId="166" fontId="28" fillId="3" borderId="16" xfId="6" applyNumberFormat="1" applyFill="1" applyBorder="1" applyAlignment="1">
      <alignment horizontal="left"/>
    </xf>
    <xf numFmtId="10" fontId="0" fillId="3" borderId="16" xfId="7" applyNumberFormat="1" applyFont="1" applyFill="1" applyBorder="1" applyAlignment="1">
      <alignment horizontal="center"/>
    </xf>
    <xf numFmtId="0" fontId="22" fillId="3" borderId="9" xfId="6" applyFont="1" applyFill="1" applyBorder="1"/>
    <xf numFmtId="166" fontId="28" fillId="3" borderId="17" xfId="6" applyNumberFormat="1" applyFill="1" applyBorder="1" applyAlignment="1">
      <alignment horizontal="left"/>
    </xf>
    <xf numFmtId="10" fontId="0" fillId="3" borderId="17" xfId="7" applyNumberFormat="1" applyFont="1" applyFill="1" applyBorder="1" applyAlignment="1">
      <alignment horizontal="center"/>
    </xf>
    <xf numFmtId="3" fontId="30" fillId="2" borderId="2" xfId="6" applyNumberFormat="1" applyFont="1" applyFill="1" applyBorder="1" applyAlignment="1">
      <alignment horizontal="center"/>
    </xf>
    <xf numFmtId="3" fontId="30" fillId="2" borderId="2" xfId="6" applyNumberFormat="1" applyFont="1" applyFill="1" applyBorder="1"/>
    <xf numFmtId="3" fontId="31" fillId="2" borderId="2" xfId="6" applyNumberFormat="1" applyFont="1" applyFill="1" applyBorder="1" applyAlignment="1">
      <alignment horizontal="center" vertical="center" wrapText="1"/>
    </xf>
    <xf numFmtId="3" fontId="31" fillId="2" borderId="6" xfId="6" applyNumberFormat="1" applyFont="1" applyFill="1" applyBorder="1" applyAlignment="1">
      <alignment horizontal="center" vertical="center" wrapText="1"/>
    </xf>
    <xf numFmtId="0" fontId="28" fillId="0" borderId="0" xfId="6" applyAlignment="1">
      <alignment vertical="top"/>
    </xf>
    <xf numFmtId="3" fontId="16" fillId="2" borderId="9" xfId="6" applyNumberFormat="1" applyFont="1" applyFill="1" applyBorder="1"/>
    <xf numFmtId="3" fontId="8" fillId="2" borderId="10" xfId="6" applyNumberFormat="1" applyFont="1" applyFill="1" applyBorder="1"/>
    <xf numFmtId="3" fontId="20" fillId="2" borderId="11" xfId="6" applyNumberFormat="1" applyFont="1" applyFill="1" applyBorder="1" applyAlignment="1">
      <alignment horizontal="center"/>
    </xf>
    <xf numFmtId="3" fontId="20" fillId="2" borderId="13" xfId="6" applyNumberFormat="1" applyFont="1" applyFill="1" applyBorder="1" applyAlignment="1">
      <alignment horizontal="center"/>
    </xf>
    <xf numFmtId="3" fontId="20" fillId="2" borderId="10" xfId="6" applyNumberFormat="1" applyFont="1" applyFill="1" applyBorder="1" applyAlignment="1">
      <alignment horizontal="center"/>
    </xf>
    <xf numFmtId="3" fontId="8" fillId="2" borderId="9" xfId="6" applyNumberFormat="1" applyFont="1" applyFill="1" applyBorder="1" applyAlignment="1">
      <alignment horizontal="right"/>
    </xf>
    <xf numFmtId="3" fontId="8" fillId="2" borderId="10" xfId="6" applyNumberFormat="1" applyFont="1" applyFill="1" applyBorder="1" applyAlignment="1">
      <alignment horizontal="right"/>
    </xf>
    <xf numFmtId="3" fontId="9" fillId="2" borderId="9" xfId="6" applyNumberFormat="1" applyFont="1" applyFill="1" applyBorder="1"/>
    <xf numFmtId="3" fontId="9" fillId="2" borderId="10" xfId="6" applyNumberFormat="1" applyFont="1" applyFill="1" applyBorder="1" applyAlignment="1">
      <alignment wrapText="1"/>
    </xf>
    <xf numFmtId="0" fontId="16" fillId="8" borderId="1" xfId="6" applyFont="1" applyFill="1" applyBorder="1"/>
    <xf numFmtId="3" fontId="17" fillId="8" borderId="0" xfId="6" applyNumberFormat="1" applyFont="1" applyFill="1" applyAlignment="1">
      <alignment horizontal="center"/>
    </xf>
    <xf numFmtId="3" fontId="16" fillId="8" borderId="0" xfId="6" applyNumberFormat="1" applyFont="1" applyFill="1"/>
    <xf numFmtId="3" fontId="8" fillId="8" borderId="4" xfId="6" applyNumberFormat="1" applyFont="1" applyFill="1" applyBorder="1"/>
    <xf numFmtId="3" fontId="8" fillId="3" borderId="11" xfId="6" applyNumberFormat="1" applyFont="1" applyFill="1" applyBorder="1" applyAlignment="1">
      <alignment horizontal="center" vertical="center"/>
    </xf>
    <xf numFmtId="9" fontId="8" fillId="4" borderId="11" xfId="7" applyFont="1" applyFill="1" applyBorder="1" applyAlignment="1">
      <alignment horizontal="center" vertical="center"/>
    </xf>
    <xf numFmtId="3" fontId="8" fillId="4" borderId="11" xfId="6" applyNumberFormat="1" applyFont="1" applyFill="1" applyBorder="1" applyAlignment="1">
      <alignment horizontal="center" vertical="center"/>
    </xf>
    <xf numFmtId="3" fontId="8" fillId="8" borderId="11" xfId="6" applyNumberFormat="1" applyFont="1" applyFill="1" applyBorder="1" applyAlignment="1">
      <alignment horizontal="center" vertical="center"/>
    </xf>
    <xf numFmtId="3" fontId="8" fillId="6" borderId="0" xfId="6" applyNumberFormat="1" applyFont="1" applyFill="1"/>
    <xf numFmtId="3" fontId="8" fillId="8" borderId="0" xfId="6" applyNumberFormat="1" applyFont="1" applyFill="1"/>
    <xf numFmtId="3" fontId="8" fillId="8" borderId="4" xfId="6" applyNumberFormat="1" applyFont="1" applyFill="1" applyBorder="1" applyAlignment="1">
      <alignment vertical="top" wrapText="1"/>
    </xf>
    <xf numFmtId="165" fontId="13" fillId="8" borderId="1" xfId="6" applyNumberFormat="1" applyFont="1" applyFill="1" applyBorder="1" applyAlignment="1">
      <alignment horizontal="center" vertical="top"/>
    </xf>
    <xf numFmtId="0" fontId="12" fillId="8" borderId="0" xfId="6" applyFont="1" applyFill="1" applyAlignment="1">
      <alignment horizontal="center" vertical="top"/>
    </xf>
    <xf numFmtId="3" fontId="13" fillId="8" borderId="0" xfId="6" applyNumberFormat="1" applyFont="1" applyFill="1" applyAlignment="1">
      <alignment vertical="top"/>
    </xf>
    <xf numFmtId="3" fontId="8" fillId="8" borderId="4" xfId="6" applyNumberFormat="1" applyFont="1" applyFill="1" applyBorder="1" applyAlignment="1">
      <alignment vertical="top"/>
    </xf>
    <xf numFmtId="3" fontId="8" fillId="3" borderId="0" xfId="6" applyNumberFormat="1" applyFont="1" applyFill="1"/>
    <xf numFmtId="9" fontId="8" fillId="4" borderId="0" xfId="7" applyFont="1" applyFill="1" applyAlignment="1">
      <alignment horizontal="center"/>
    </xf>
    <xf numFmtId="3" fontId="8" fillId="4" borderId="4" xfId="6" applyNumberFormat="1" applyFont="1" applyFill="1" applyBorder="1" applyAlignment="1">
      <alignment vertical="top"/>
    </xf>
    <xf numFmtId="0" fontId="16" fillId="8" borderId="1" xfId="6" applyFont="1" applyFill="1" applyBorder="1" applyAlignment="1">
      <alignment horizontal="center"/>
    </xf>
    <xf numFmtId="0" fontId="21" fillId="8" borderId="0" xfId="6" applyFont="1" applyFill="1" applyAlignment="1">
      <alignment vertical="top"/>
    </xf>
    <xf numFmtId="3" fontId="20" fillId="4" borderId="4" xfId="6" quotePrefix="1" applyNumberFormat="1" applyFont="1" applyFill="1" applyBorder="1" applyAlignment="1">
      <alignment vertical="top"/>
    </xf>
    <xf numFmtId="3" fontId="8" fillId="6" borderId="0" xfId="6" applyNumberFormat="1" applyFont="1" applyFill="1" applyAlignment="1">
      <alignment vertical="top"/>
    </xf>
    <xf numFmtId="3" fontId="28" fillId="8" borderId="4" xfId="6" applyNumberFormat="1" applyFill="1" applyBorder="1" applyAlignment="1">
      <alignment vertical="top" wrapText="1"/>
    </xf>
    <xf numFmtId="0" fontId="16" fillId="8" borderId="1" xfId="6" applyFont="1" applyFill="1" applyBorder="1" applyAlignment="1">
      <alignment horizontal="center" vertical="center"/>
    </xf>
    <xf numFmtId="3" fontId="8" fillId="6" borderId="0" xfId="6" applyNumberFormat="1" applyFont="1" applyFill="1" applyAlignment="1">
      <alignment vertical="center"/>
    </xf>
    <xf numFmtId="3" fontId="8" fillId="8" borderId="4" xfId="6" applyNumberFormat="1" applyFont="1" applyFill="1" applyBorder="1" applyAlignment="1">
      <alignment vertical="center"/>
    </xf>
    <xf numFmtId="3" fontId="8" fillId="8" borderId="0" xfId="6" applyNumberFormat="1" applyFont="1" applyFill="1" applyAlignment="1">
      <alignment vertical="center"/>
    </xf>
    <xf numFmtId="3" fontId="28" fillId="8" borderId="4" xfId="6" applyNumberFormat="1" applyFill="1" applyBorder="1" applyAlignment="1">
      <alignment vertical="center" wrapText="1"/>
    </xf>
    <xf numFmtId="0" fontId="28" fillId="0" borderId="0" xfId="6" applyAlignment="1">
      <alignment vertical="center"/>
    </xf>
    <xf numFmtId="0" fontId="16" fillId="8" borderId="8" xfId="6" applyFont="1" applyFill="1" applyBorder="1" applyAlignment="1">
      <alignment horizontal="center"/>
    </xf>
    <xf numFmtId="3" fontId="16" fillId="8" borderId="9" xfId="6" applyNumberFormat="1" applyFont="1" applyFill="1" applyBorder="1" applyAlignment="1">
      <alignment horizontal="center"/>
    </xf>
    <xf numFmtId="3" fontId="16" fillId="8" borderId="9" xfId="6" applyNumberFormat="1" applyFont="1" applyFill="1" applyBorder="1"/>
    <xf numFmtId="3" fontId="8" fillId="8" borderId="10" xfId="6" applyNumberFormat="1" applyFont="1" applyFill="1" applyBorder="1" applyAlignment="1">
      <alignment wrapText="1"/>
    </xf>
    <xf numFmtId="3" fontId="8" fillId="3" borderId="9" xfId="6" applyNumberFormat="1" applyFont="1" applyFill="1" applyBorder="1" applyAlignment="1">
      <alignment vertical="top"/>
    </xf>
    <xf numFmtId="9" fontId="8" fillId="4" borderId="9" xfId="7" applyFont="1" applyFill="1" applyBorder="1" applyAlignment="1">
      <alignment horizontal="center" vertical="top"/>
    </xf>
    <xf numFmtId="3" fontId="8" fillId="4" borderId="10" xfId="6" applyNumberFormat="1" applyFont="1" applyFill="1" applyBorder="1" applyAlignment="1">
      <alignment vertical="top"/>
    </xf>
    <xf numFmtId="3" fontId="8" fillId="8" borderId="10" xfId="6" applyNumberFormat="1" applyFont="1" applyFill="1" applyBorder="1" applyAlignment="1">
      <alignment vertical="top"/>
    </xf>
    <xf numFmtId="3" fontId="8" fillId="6" borderId="9" xfId="6" applyNumberFormat="1" applyFont="1" applyFill="1" applyBorder="1" applyAlignment="1">
      <alignment vertical="top"/>
    </xf>
    <xf numFmtId="3" fontId="8" fillId="8" borderId="10" xfId="6" applyNumberFormat="1" applyFont="1" applyFill="1" applyBorder="1"/>
    <xf numFmtId="9" fontId="8" fillId="8" borderId="8" xfId="7" applyFont="1" applyFill="1" applyBorder="1" applyAlignment="1">
      <alignment horizontal="center"/>
    </xf>
    <xf numFmtId="3" fontId="8" fillId="8" borderId="9" xfId="6" applyNumberFormat="1" applyFont="1" applyFill="1" applyBorder="1"/>
    <xf numFmtId="3" fontId="16" fillId="8" borderId="0" xfId="6" applyNumberFormat="1" applyFont="1" applyFill="1" applyAlignment="1">
      <alignment horizontal="center"/>
    </xf>
    <xf numFmtId="3" fontId="9" fillId="8" borderId="4" xfId="6" applyNumberFormat="1" applyFont="1" applyFill="1" applyBorder="1" applyAlignment="1">
      <alignment horizontal="right" wrapText="1"/>
    </xf>
    <xf numFmtId="3" fontId="9" fillId="3" borderId="0" xfId="6" applyNumberFormat="1" applyFont="1" applyFill="1" applyAlignment="1">
      <alignment horizontal="center"/>
    </xf>
    <xf numFmtId="9" fontId="9" fillId="4" borderId="0" xfId="7" applyFont="1" applyFill="1" applyAlignment="1">
      <alignment horizontal="center"/>
    </xf>
    <xf numFmtId="3" fontId="9" fillId="4" borderId="4" xfId="6" applyNumberFormat="1" applyFont="1" applyFill="1" applyBorder="1" applyAlignment="1">
      <alignment horizontal="center" vertical="top"/>
    </xf>
    <xf numFmtId="3" fontId="9" fillId="8" borderId="4" xfId="6" applyNumberFormat="1" applyFont="1" applyFill="1" applyBorder="1" applyAlignment="1">
      <alignment horizontal="center" vertical="top"/>
    </xf>
    <xf numFmtId="3" fontId="9" fillId="6" borderId="0" xfId="6" applyNumberFormat="1" applyFont="1" applyFill="1" applyAlignment="1">
      <alignment horizontal="center"/>
    </xf>
    <xf numFmtId="3" fontId="9" fillId="8" borderId="0" xfId="6" applyNumberFormat="1" applyFont="1" applyFill="1" applyAlignment="1">
      <alignment horizontal="center" vertical="center"/>
    </xf>
    <xf numFmtId="3" fontId="9" fillId="8" borderId="4" xfId="6" applyNumberFormat="1" applyFont="1" applyFill="1" applyBorder="1" applyAlignment="1">
      <alignment horizontal="center" vertical="center"/>
    </xf>
    <xf numFmtId="3" fontId="9" fillId="8" borderId="10" xfId="6" applyNumberFormat="1" applyFont="1" applyFill="1" applyBorder="1" applyAlignment="1">
      <alignment horizontal="right"/>
    </xf>
    <xf numFmtId="3" fontId="8" fillId="6" borderId="9" xfId="6" applyNumberFormat="1" applyFont="1" applyFill="1" applyBorder="1"/>
    <xf numFmtId="3" fontId="8" fillId="8" borderId="10" xfId="6" applyNumberFormat="1" applyFont="1" applyFill="1" applyBorder="1" applyAlignment="1">
      <alignment vertical="top" wrapText="1"/>
    </xf>
    <xf numFmtId="0" fontId="17" fillId="3" borderId="5" xfId="6" applyFont="1" applyFill="1" applyBorder="1" applyAlignment="1">
      <alignment horizontal="center"/>
    </xf>
    <xf numFmtId="9" fontId="0" fillId="0" borderId="0" xfId="7" applyFont="1" applyAlignment="1">
      <alignment horizontal="center"/>
    </xf>
    <xf numFmtId="0" fontId="28" fillId="8" borderId="0" xfId="6" applyFill="1" applyAlignment="1">
      <alignment vertical="top"/>
    </xf>
    <xf numFmtId="0" fontId="28" fillId="0" borderId="0" xfId="6" applyAlignment="1">
      <alignment wrapText="1"/>
    </xf>
    <xf numFmtId="0" fontId="17" fillId="3" borderId="1" xfId="6" applyFont="1" applyFill="1" applyBorder="1" applyAlignment="1">
      <alignment horizontal="center"/>
    </xf>
    <xf numFmtId="0" fontId="17" fillId="3" borderId="8" xfId="6" applyFont="1" applyFill="1" applyBorder="1" applyAlignment="1">
      <alignment horizontal="center"/>
    </xf>
    <xf numFmtId="0" fontId="31" fillId="2" borderId="5" xfId="6" applyFont="1" applyFill="1" applyBorder="1"/>
    <xf numFmtId="3" fontId="32" fillId="2" borderId="2" xfId="6" applyNumberFormat="1" applyFont="1" applyFill="1" applyBorder="1" applyAlignment="1">
      <alignment horizontal="center"/>
    </xf>
    <xf numFmtId="3" fontId="32" fillId="2" borderId="2" xfId="6" applyNumberFormat="1" applyFont="1" applyFill="1" applyBorder="1"/>
    <xf numFmtId="0" fontId="8" fillId="2" borderId="8" xfId="6" applyFont="1" applyFill="1" applyBorder="1"/>
    <xf numFmtId="3" fontId="8" fillId="2" borderId="9" xfId="6" applyNumberFormat="1" applyFont="1" applyFill="1" applyBorder="1" applyAlignment="1">
      <alignment horizontal="center"/>
    </xf>
    <xf numFmtId="3" fontId="8" fillId="2" borderId="9" xfId="6" applyNumberFormat="1" applyFont="1" applyFill="1" applyBorder="1"/>
    <xf numFmtId="3" fontId="16" fillId="8" borderId="4" xfId="6" applyNumberFormat="1" applyFont="1" applyFill="1" applyBorder="1"/>
    <xf numFmtId="3" fontId="16" fillId="8" borderId="4" xfId="6" applyNumberFormat="1" applyFont="1" applyFill="1" applyBorder="1" applyAlignment="1">
      <alignment vertical="top"/>
    </xf>
    <xf numFmtId="3" fontId="16" fillId="0" borderId="7" xfId="6" applyNumberFormat="1" applyFont="1" applyBorder="1" applyAlignment="1">
      <alignment vertical="top" wrapText="1"/>
    </xf>
    <xf numFmtId="0" fontId="8" fillId="8" borderId="1" xfId="6" applyFont="1" applyFill="1" applyBorder="1" applyAlignment="1">
      <alignment horizontal="center"/>
    </xf>
    <xf numFmtId="0" fontId="8" fillId="8" borderId="8" xfId="6" applyFont="1" applyFill="1" applyBorder="1" applyAlignment="1">
      <alignment horizontal="center"/>
    </xf>
    <xf numFmtId="3" fontId="18" fillId="8" borderId="9" xfId="6" applyNumberFormat="1" applyFont="1" applyFill="1" applyBorder="1" applyAlignment="1">
      <alignment horizontal="center"/>
    </xf>
    <xf numFmtId="3" fontId="8" fillId="8" borderId="0" xfId="6" applyNumberFormat="1" applyFont="1" applyFill="1" applyAlignment="1">
      <alignment horizontal="center"/>
    </xf>
    <xf numFmtId="3" fontId="8" fillId="8" borderId="9" xfId="6" applyNumberFormat="1" applyFont="1" applyFill="1" applyBorder="1" applyAlignment="1">
      <alignment horizontal="center"/>
    </xf>
    <xf numFmtId="3" fontId="8" fillId="8" borderId="17" xfId="6" applyNumberFormat="1" applyFont="1" applyFill="1" applyBorder="1" applyAlignment="1">
      <alignment vertical="top"/>
    </xf>
    <xf numFmtId="0" fontId="28" fillId="0" borderId="0" xfId="6" applyAlignment="1">
      <alignment horizontal="center"/>
    </xf>
    <xf numFmtId="3" fontId="16" fillId="0" borderId="7" xfId="6" applyNumberFormat="1" applyFont="1" applyBorder="1" applyAlignment="1">
      <alignment horizontal="center" vertical="top" wrapText="1"/>
    </xf>
    <xf numFmtId="0" fontId="41" fillId="10" borderId="18" xfId="6" applyFont="1" applyFill="1" applyBorder="1" applyAlignment="1">
      <alignment horizontal="center" vertical="center" wrapText="1"/>
    </xf>
    <xf numFmtId="0" fontId="41" fillId="10" borderId="18" xfId="6" quotePrefix="1" applyFont="1" applyFill="1" applyBorder="1" applyAlignment="1">
      <alignment horizontal="center" vertical="center" wrapText="1"/>
    </xf>
    <xf numFmtId="0" fontId="41" fillId="10" borderId="19" xfId="6" applyFont="1" applyFill="1" applyBorder="1" applyAlignment="1">
      <alignment horizontal="center" vertical="center" wrapText="1"/>
    </xf>
    <xf numFmtId="0" fontId="28" fillId="8" borderId="0" xfId="6" applyFill="1"/>
    <xf numFmtId="0" fontId="8" fillId="0" borderId="1" xfId="6" applyFont="1" applyBorder="1"/>
    <xf numFmtId="3" fontId="8" fillId="0" borderId="0" xfId="6" applyNumberFormat="1" applyFont="1"/>
    <xf numFmtId="3" fontId="8" fillId="0" borderId="4" xfId="6" applyNumberFormat="1" applyFont="1" applyBorder="1"/>
    <xf numFmtId="3" fontId="8" fillId="0" borderId="4" xfId="6" applyNumberFormat="1" applyFont="1" applyBorder="1" applyAlignment="1">
      <alignment vertical="top" wrapText="1"/>
    </xf>
    <xf numFmtId="165" fontId="9" fillId="0" borderId="1" xfId="6" applyNumberFormat="1" applyFont="1" applyBorder="1" applyAlignment="1">
      <alignment horizontal="center" vertical="top"/>
    </xf>
    <xf numFmtId="0" fontId="12" fillId="0" borderId="0" xfId="6" applyFont="1" applyAlignment="1">
      <alignment horizontal="center" vertical="top"/>
    </xf>
    <xf numFmtId="3" fontId="13" fillId="0" borderId="0" xfId="6" applyNumberFormat="1" applyFont="1" applyAlignment="1">
      <alignment vertical="top"/>
    </xf>
    <xf numFmtId="3" fontId="16" fillId="0" borderId="4" xfId="6" applyNumberFormat="1" applyFont="1" applyBorder="1" applyAlignment="1">
      <alignment vertical="top"/>
    </xf>
    <xf numFmtId="0" fontId="8" fillId="0" borderId="1" xfId="6" applyFont="1" applyBorder="1" applyAlignment="1">
      <alignment horizontal="center"/>
    </xf>
    <xf numFmtId="3" fontId="12" fillId="0" borderId="0" xfId="6" applyNumberFormat="1" applyFont="1" applyAlignment="1">
      <alignment horizontal="center"/>
    </xf>
    <xf numFmtId="0" fontId="20" fillId="0" borderId="0" xfId="6" applyFont="1" applyAlignment="1">
      <alignment vertical="top"/>
    </xf>
    <xf numFmtId="3" fontId="28" fillId="0" borderId="4" xfId="6" applyNumberFormat="1" applyBorder="1" applyAlignment="1">
      <alignment vertical="top" wrapText="1"/>
    </xf>
    <xf numFmtId="3" fontId="28" fillId="0" borderId="4" xfId="6" applyNumberFormat="1" applyBorder="1" applyAlignment="1">
      <alignment vertical="center" wrapText="1"/>
    </xf>
    <xf numFmtId="3" fontId="20" fillId="4" borderId="4" xfId="6" applyNumberFormat="1" applyFont="1" applyFill="1" applyBorder="1" applyAlignment="1">
      <alignment vertical="top"/>
    </xf>
    <xf numFmtId="0" fontId="8" fillId="0" borderId="8" xfId="6" applyFont="1" applyBorder="1" applyAlignment="1">
      <alignment horizontal="center"/>
    </xf>
    <xf numFmtId="3" fontId="8" fillId="0" borderId="9" xfId="6" applyNumberFormat="1" applyFont="1" applyBorder="1"/>
    <xf numFmtId="3" fontId="8" fillId="0" borderId="10" xfId="6" applyNumberFormat="1" applyFont="1" applyBorder="1" applyAlignment="1">
      <alignment wrapText="1"/>
    </xf>
    <xf numFmtId="3" fontId="8" fillId="0" borderId="10" xfId="6" applyNumberFormat="1" applyFont="1" applyBorder="1"/>
    <xf numFmtId="3" fontId="13" fillId="0" borderId="4" xfId="6" applyNumberFormat="1" applyFont="1" applyBorder="1" applyAlignment="1">
      <alignment horizontal="right" wrapText="1"/>
    </xf>
    <xf numFmtId="3" fontId="9" fillId="0" borderId="4" xfId="6" applyNumberFormat="1" applyFont="1" applyBorder="1" applyAlignment="1">
      <alignment horizontal="center"/>
    </xf>
    <xf numFmtId="3" fontId="13" fillId="8" borderId="10" xfId="6" applyNumberFormat="1" applyFont="1" applyFill="1" applyBorder="1" applyAlignment="1">
      <alignment horizontal="center"/>
    </xf>
    <xf numFmtId="0" fontId="42" fillId="0" borderId="0" xfId="6" applyFont="1"/>
    <xf numFmtId="0" fontId="42" fillId="0" borderId="0" xfId="6" applyFont="1" applyAlignment="1">
      <alignment horizontal="center"/>
    </xf>
    <xf numFmtId="9" fontId="42" fillId="0" borderId="0" xfId="7" applyFont="1" applyAlignment="1">
      <alignment horizontal="center"/>
    </xf>
    <xf numFmtId="0" fontId="42" fillId="0" borderId="0" xfId="6" applyFont="1" applyAlignment="1">
      <alignment vertical="top"/>
    </xf>
    <xf numFmtId="0" fontId="42" fillId="8" borderId="0" xfId="6" applyFont="1" applyFill="1" applyAlignment="1">
      <alignment vertical="top"/>
    </xf>
    <xf numFmtId="0" fontId="42" fillId="0" borderId="0" xfId="6" applyFont="1" applyAlignment="1">
      <alignment wrapText="1"/>
    </xf>
    <xf numFmtId="9" fontId="0" fillId="3" borderId="3" xfId="7" applyFont="1" applyFill="1" applyBorder="1"/>
    <xf numFmtId="9" fontId="0" fillId="3" borderId="16" xfId="7" applyFont="1" applyFill="1" applyBorder="1"/>
    <xf numFmtId="9" fontId="0" fillId="3" borderId="17" xfId="7" applyFont="1" applyFill="1" applyBorder="1"/>
    <xf numFmtId="0" fontId="29" fillId="2" borderId="5" xfId="6" applyFont="1" applyFill="1" applyBorder="1" applyProtection="1">
      <protection locked="0"/>
    </xf>
    <xf numFmtId="3" fontId="30" fillId="2" borderId="2" xfId="6" applyNumberFormat="1" applyFont="1" applyFill="1" applyBorder="1" applyProtection="1">
      <protection locked="0"/>
    </xf>
    <xf numFmtId="0" fontId="16" fillId="2" borderId="8" xfId="6" applyFont="1" applyFill="1" applyBorder="1" applyProtection="1">
      <protection locked="0"/>
    </xf>
    <xf numFmtId="3" fontId="16" fillId="2" borderId="9" xfId="6" applyNumberFormat="1" applyFont="1" applyFill="1" applyBorder="1" applyProtection="1">
      <protection locked="0"/>
    </xf>
    <xf numFmtId="3" fontId="16" fillId="2" borderId="10" xfId="6" applyNumberFormat="1" applyFont="1" applyFill="1" applyBorder="1" applyProtection="1">
      <protection locked="0"/>
    </xf>
    <xf numFmtId="3" fontId="21" fillId="2" borderId="11" xfId="6" applyNumberFormat="1" applyFont="1" applyFill="1" applyBorder="1" applyAlignment="1">
      <alignment horizontal="right"/>
    </xf>
    <xf numFmtId="3" fontId="16" fillId="2" borderId="10" xfId="6" applyNumberFormat="1" applyFont="1" applyFill="1" applyBorder="1" applyAlignment="1">
      <alignment horizontal="right"/>
    </xf>
    <xf numFmtId="3" fontId="13" fillId="2" borderId="9" xfId="6" applyNumberFormat="1" applyFont="1" applyFill="1" applyBorder="1"/>
    <xf numFmtId="3" fontId="13" fillId="2" borderId="10" xfId="6" applyNumberFormat="1" applyFont="1" applyFill="1" applyBorder="1" applyAlignment="1">
      <alignment wrapText="1"/>
    </xf>
    <xf numFmtId="0" fontId="33" fillId="0" borderId="1" xfId="6" applyFont="1" applyBorder="1" applyAlignment="1" applyProtection="1">
      <alignment horizontal="center"/>
      <protection locked="0"/>
    </xf>
    <xf numFmtId="3" fontId="33" fillId="0" borderId="0" xfId="6" applyNumberFormat="1" applyFont="1" applyProtection="1">
      <protection locked="0"/>
    </xf>
    <xf numFmtId="3" fontId="33" fillId="0" borderId="6" xfId="6" applyNumberFormat="1" applyFont="1" applyBorder="1" applyProtection="1">
      <protection locked="0"/>
    </xf>
    <xf numFmtId="3" fontId="16" fillId="3" borderId="11" xfId="6" applyNumberFormat="1" applyFont="1" applyFill="1" applyBorder="1" applyAlignment="1">
      <alignment horizontal="right" vertical="center"/>
    </xf>
    <xf numFmtId="9" fontId="16" fillId="4" borderId="11" xfId="7" applyFont="1" applyFill="1" applyBorder="1" applyAlignment="1">
      <alignment horizontal="center" vertical="center"/>
    </xf>
    <xf numFmtId="3" fontId="16" fillId="4" borderId="11" xfId="6" applyNumberFormat="1" applyFont="1" applyFill="1" applyBorder="1" applyAlignment="1">
      <alignment horizontal="right" vertical="center"/>
    </xf>
    <xf numFmtId="3" fontId="33" fillId="0" borderId="6" xfId="6" applyNumberFormat="1" applyFont="1" applyBorder="1"/>
    <xf numFmtId="9" fontId="33" fillId="0" borderId="0" xfId="7" applyFont="1" applyAlignment="1">
      <alignment horizontal="center"/>
    </xf>
    <xf numFmtId="3" fontId="33" fillId="0" borderId="6" xfId="6" applyNumberFormat="1" applyFont="1" applyBorder="1" applyAlignment="1">
      <alignment vertical="top" wrapText="1"/>
    </xf>
    <xf numFmtId="3" fontId="33" fillId="4" borderId="4" xfId="6" applyNumberFormat="1" applyFont="1" applyFill="1" applyBorder="1" applyAlignment="1">
      <alignment horizontal="right" vertical="top"/>
    </xf>
    <xf numFmtId="3" fontId="33" fillId="0" borderId="4" xfId="6" applyNumberFormat="1" applyFont="1" applyBorder="1" applyAlignment="1">
      <alignment vertical="top" wrapText="1"/>
    </xf>
    <xf numFmtId="0" fontId="16" fillId="0" borderId="1" xfId="6" applyFont="1" applyBorder="1" applyAlignment="1" applyProtection="1">
      <alignment horizontal="center" vertical="top"/>
      <protection locked="0"/>
    </xf>
    <xf numFmtId="3" fontId="16" fillId="6" borderId="0" xfId="6" applyNumberFormat="1" applyFont="1" applyFill="1" applyAlignment="1">
      <alignment vertical="top"/>
    </xf>
    <xf numFmtId="3" fontId="13" fillId="4" borderId="4" xfId="6" applyNumberFormat="1" applyFont="1" applyFill="1" applyBorder="1" applyAlignment="1">
      <alignment horizontal="right" vertical="center"/>
    </xf>
    <xf numFmtId="3" fontId="12" fillId="0" borderId="0" xfId="6" applyNumberFormat="1" applyFont="1" applyAlignment="1" applyProtection="1">
      <alignment horizontal="center"/>
      <protection locked="0"/>
    </xf>
    <xf numFmtId="0" fontId="28" fillId="0" borderId="0" xfId="6" applyAlignment="1">
      <alignment horizontal="right"/>
    </xf>
    <xf numFmtId="3" fontId="37" fillId="0" borderId="7" xfId="6" applyNumberFormat="1" applyFont="1" applyBorder="1" applyAlignment="1">
      <alignment vertical="top" wrapText="1"/>
    </xf>
    <xf numFmtId="0" fontId="33" fillId="0" borderId="0" xfId="6" applyFont="1" applyAlignment="1" applyProtection="1">
      <alignment horizontal="center"/>
      <protection locked="0"/>
    </xf>
    <xf numFmtId="3" fontId="33" fillId="3" borderId="9" xfId="6" applyNumberFormat="1" applyFont="1" applyFill="1" applyBorder="1" applyAlignment="1">
      <alignment horizontal="right"/>
    </xf>
    <xf numFmtId="3" fontId="33" fillId="4" borderId="10" xfId="6" applyNumberFormat="1" applyFont="1" applyFill="1" applyBorder="1" applyAlignment="1">
      <alignment horizontal="right" vertical="top"/>
    </xf>
    <xf numFmtId="3" fontId="33" fillId="8" borderId="17" xfId="6" applyNumberFormat="1" applyFont="1" applyFill="1" applyBorder="1" applyAlignment="1">
      <alignment horizontal="right" vertical="top"/>
    </xf>
    <xf numFmtId="3" fontId="13" fillId="0" borderId="4" xfId="6" applyNumberFormat="1" applyFont="1" applyBorder="1" applyAlignment="1" applyProtection="1">
      <alignment horizontal="right"/>
      <protection locked="0"/>
    </xf>
    <xf numFmtId="0" fontId="33" fillId="0" borderId="8" xfId="6" applyFont="1" applyBorder="1" applyAlignment="1" applyProtection="1">
      <alignment horizontal="center"/>
      <protection locked="0"/>
    </xf>
    <xf numFmtId="3" fontId="33" fillId="0" borderId="9" xfId="6" applyNumberFormat="1" applyFont="1" applyBorder="1" applyProtection="1">
      <protection locked="0"/>
    </xf>
    <xf numFmtId="3" fontId="33" fillId="6" borderId="9" xfId="6" applyNumberFormat="1" applyFont="1" applyFill="1" applyBorder="1"/>
    <xf numFmtId="3" fontId="33" fillId="0" borderId="10" xfId="6" applyNumberFormat="1" applyFont="1" applyBorder="1" applyAlignment="1">
      <alignment vertical="top" wrapText="1"/>
    </xf>
    <xf numFmtId="10" fontId="0" fillId="3" borderId="3" xfId="7" applyNumberFormat="1" applyFont="1" applyFill="1" applyBorder="1"/>
    <xf numFmtId="10" fontId="0" fillId="3" borderId="16" xfId="7" applyNumberFormat="1" applyFont="1" applyFill="1" applyBorder="1"/>
    <xf numFmtId="10" fontId="0" fillId="3" borderId="17" xfId="7" applyNumberFormat="1" applyFont="1" applyFill="1" applyBorder="1"/>
    <xf numFmtId="0" fontId="33" fillId="0" borderId="0" xfId="6" applyFont="1" applyProtection="1">
      <protection locked="0"/>
    </xf>
    <xf numFmtId="3" fontId="33" fillId="0" borderId="0" xfId="6" applyNumberFormat="1" applyFont="1" applyAlignment="1">
      <alignment horizontal="right"/>
    </xf>
    <xf numFmtId="9" fontId="33" fillId="0" borderId="0" xfId="7" applyFont="1"/>
    <xf numFmtId="3" fontId="33" fillId="0" borderId="0" xfId="6" applyNumberFormat="1" applyFont="1" applyAlignment="1">
      <alignment horizontal="right" vertical="top"/>
    </xf>
    <xf numFmtId="3" fontId="33" fillId="8" borderId="0" xfId="6" applyNumberFormat="1" applyFont="1" applyFill="1" applyAlignment="1">
      <alignment horizontal="right" vertical="top"/>
    </xf>
    <xf numFmtId="0" fontId="33" fillId="0" borderId="0" xfId="6" applyFont="1" applyAlignment="1">
      <alignment wrapText="1"/>
    </xf>
    <xf numFmtId="3" fontId="12" fillId="2" borderId="2" xfId="6" applyNumberFormat="1" applyFont="1" applyFill="1" applyBorder="1" applyAlignment="1" applyProtection="1">
      <alignment horizontal="center"/>
      <protection locked="0"/>
    </xf>
    <xf numFmtId="3" fontId="12" fillId="2" borderId="9" xfId="6" applyNumberFormat="1" applyFont="1" applyFill="1" applyBorder="1" applyAlignment="1" applyProtection="1">
      <alignment horizontal="center"/>
      <protection locked="0"/>
    </xf>
    <xf numFmtId="3" fontId="21" fillId="6" borderId="1" xfId="6" applyNumberFormat="1" applyFont="1" applyFill="1" applyBorder="1" applyAlignment="1">
      <alignment vertical="center"/>
    </xf>
    <xf numFmtId="3" fontId="13" fillId="6" borderId="1" xfId="6" applyNumberFormat="1" applyFont="1" applyFill="1" applyBorder="1" applyAlignment="1">
      <alignment horizontal="center" vertical="center"/>
    </xf>
    <xf numFmtId="3" fontId="20" fillId="4" borderId="4" xfId="6" quotePrefix="1" applyNumberFormat="1" applyFont="1" applyFill="1" applyBorder="1" applyAlignment="1">
      <alignment horizontal="right" vertical="center"/>
    </xf>
    <xf numFmtId="0" fontId="16" fillId="0" borderId="0" xfId="6" applyFont="1" applyAlignment="1">
      <alignment vertical="center"/>
    </xf>
    <xf numFmtId="3" fontId="16" fillId="0" borderId="4" xfId="6" applyNumberFormat="1" applyFont="1" applyBorder="1"/>
    <xf numFmtId="0" fontId="12" fillId="0" borderId="0" xfId="6" applyFont="1" applyAlignment="1" applyProtection="1">
      <alignment horizontal="center"/>
      <protection locked="0"/>
    </xf>
    <xf numFmtId="3" fontId="8" fillId="2" borderId="10" xfId="6" applyNumberFormat="1" applyFont="1" applyFill="1" applyBorder="1" applyAlignment="1">
      <alignment horizontal="center"/>
    </xf>
    <xf numFmtId="0" fontId="38" fillId="8" borderId="5" xfId="6" applyFont="1" applyFill="1" applyBorder="1"/>
    <xf numFmtId="0" fontId="38" fillId="8" borderId="2" xfId="6" applyFont="1" applyFill="1" applyBorder="1"/>
    <xf numFmtId="0" fontId="38" fillId="8" borderId="6" xfId="6" applyFont="1" applyFill="1" applyBorder="1"/>
    <xf numFmtId="3" fontId="16" fillId="3" borderId="13" xfId="6" applyNumberFormat="1" applyFont="1" applyFill="1" applyBorder="1" applyAlignment="1">
      <alignment horizontal="center" vertical="center"/>
    </xf>
    <xf numFmtId="3" fontId="28" fillId="6" borderId="0" xfId="6" applyNumberFormat="1" applyFill="1"/>
    <xf numFmtId="3" fontId="28" fillId="0" borderId="6" xfId="6" applyNumberFormat="1" applyBorder="1"/>
    <xf numFmtId="3" fontId="28" fillId="0" borderId="0" xfId="6" applyNumberFormat="1"/>
    <xf numFmtId="3" fontId="28" fillId="0" borderId="6" xfId="6" applyNumberFormat="1" applyBorder="1" applyAlignment="1">
      <alignment vertical="top" wrapText="1"/>
    </xf>
    <xf numFmtId="0" fontId="43" fillId="0" borderId="0" xfId="6" applyFont="1" applyAlignment="1">
      <alignment horizontal="center" vertical="top"/>
    </xf>
    <xf numFmtId="3" fontId="9" fillId="0" borderId="0" xfId="6" applyNumberFormat="1" applyFont="1" applyAlignment="1">
      <alignment vertical="top"/>
    </xf>
    <xf numFmtId="3" fontId="28" fillId="0" borderId="4" xfId="6" applyNumberFormat="1" applyBorder="1" applyAlignment="1">
      <alignment vertical="top"/>
    </xf>
    <xf numFmtId="3" fontId="33" fillId="4" borderId="4" xfId="6" applyNumberFormat="1" applyFont="1" applyFill="1" applyBorder="1" applyAlignment="1">
      <alignment vertical="top"/>
    </xf>
    <xf numFmtId="3" fontId="28" fillId="8" borderId="4" xfId="6" applyNumberFormat="1" applyFill="1" applyBorder="1" applyAlignment="1">
      <alignment vertical="top"/>
    </xf>
    <xf numFmtId="3" fontId="28" fillId="0" borderId="4" xfId="6" applyNumberFormat="1" applyBorder="1"/>
    <xf numFmtId="0" fontId="28" fillId="0" borderId="1" xfId="6" applyBorder="1" applyAlignment="1">
      <alignment horizontal="center"/>
    </xf>
    <xf numFmtId="49" fontId="20" fillId="0" borderId="0" xfId="6" applyNumberFormat="1" applyFont="1" applyAlignment="1">
      <alignment vertical="top"/>
    </xf>
    <xf numFmtId="0" fontId="44" fillId="0" borderId="1" xfId="6" applyFont="1" applyBorder="1" applyAlignment="1">
      <alignment horizontal="center" vertical="top"/>
    </xf>
    <xf numFmtId="3" fontId="16" fillId="0" borderId="22" xfId="6" applyNumberFormat="1" applyFont="1" applyBorder="1" applyAlignment="1">
      <alignment wrapText="1"/>
    </xf>
    <xf numFmtId="3" fontId="16" fillId="0" borderId="22" xfId="6" applyNumberFormat="1" applyFont="1" applyBorder="1" applyAlignment="1">
      <alignment vertical="top" wrapText="1"/>
    </xf>
    <xf numFmtId="3" fontId="16" fillId="0" borderId="23" xfId="6" applyNumberFormat="1" applyFont="1" applyBorder="1" applyAlignment="1">
      <alignment vertical="top" wrapText="1"/>
    </xf>
    <xf numFmtId="3" fontId="13" fillId="4" borderId="4" xfId="6" applyNumberFormat="1" applyFont="1" applyFill="1" applyBorder="1" applyAlignment="1">
      <alignment horizontal="center" vertical="top"/>
    </xf>
    <xf numFmtId="3" fontId="13" fillId="6" borderId="0" xfId="6" applyNumberFormat="1" applyFont="1" applyFill="1" applyAlignment="1">
      <alignment vertical="top"/>
    </xf>
    <xf numFmtId="3" fontId="9" fillId="0" borderId="4" xfId="6" applyNumberFormat="1" applyFont="1" applyBorder="1"/>
    <xf numFmtId="0" fontId="28" fillId="0" borderId="4" xfId="6" applyBorder="1" applyAlignment="1">
      <alignment vertical="center" wrapText="1"/>
    </xf>
    <xf numFmtId="49" fontId="45" fillId="0" borderId="0" xfId="6" applyNumberFormat="1" applyFont="1" applyAlignment="1">
      <alignment vertical="top"/>
    </xf>
    <xf numFmtId="3" fontId="22" fillId="0" borderId="23" xfId="6" applyNumberFormat="1" applyFont="1" applyBorder="1" applyAlignment="1">
      <alignment vertical="top" wrapText="1"/>
    </xf>
    <xf numFmtId="3" fontId="44" fillId="0" borderId="4" xfId="6" applyNumberFormat="1" applyFont="1" applyBorder="1" applyAlignment="1">
      <alignment vertical="top" wrapText="1"/>
    </xf>
    <xf numFmtId="3" fontId="22" fillId="0" borderId="4" xfId="6" applyNumberFormat="1" applyFont="1" applyBorder="1" applyAlignment="1">
      <alignment vertical="top" wrapText="1"/>
    </xf>
    <xf numFmtId="0" fontId="28" fillId="0" borderId="8" xfId="6" applyBorder="1" applyAlignment="1">
      <alignment horizontal="center"/>
    </xf>
    <xf numFmtId="3" fontId="43" fillId="0" borderId="9" xfId="6" applyNumberFormat="1" applyFont="1" applyBorder="1" applyAlignment="1">
      <alignment horizontal="center"/>
    </xf>
    <xf numFmtId="3" fontId="28" fillId="0" borderId="9" xfId="6" applyNumberFormat="1" applyBorder="1"/>
    <xf numFmtId="3" fontId="28" fillId="0" borderId="10" xfId="6" applyNumberFormat="1" applyBorder="1"/>
    <xf numFmtId="3" fontId="33" fillId="4" borderId="10" xfId="6" applyNumberFormat="1" applyFont="1" applyFill="1" applyBorder="1" applyAlignment="1">
      <alignment vertical="top"/>
    </xf>
    <xf numFmtId="9" fontId="0" fillId="0" borderId="8" xfId="7" applyFont="1" applyBorder="1" applyAlignment="1">
      <alignment horizontal="center" vertical="top"/>
    </xf>
    <xf numFmtId="3" fontId="8" fillId="0" borderId="10" xfId="6" applyNumberFormat="1" applyFont="1" applyBorder="1" applyAlignment="1">
      <alignment horizontal="right" wrapText="1"/>
    </xf>
    <xf numFmtId="9" fontId="13" fillId="4" borderId="14" xfId="7" applyFont="1" applyFill="1" applyBorder="1"/>
    <xf numFmtId="3" fontId="13" fillId="4" borderId="13" xfId="6" applyNumberFormat="1" applyFont="1" applyFill="1" applyBorder="1" applyAlignment="1">
      <alignment horizontal="center" vertical="center"/>
    </xf>
    <xf numFmtId="3" fontId="13" fillId="3" borderId="14" xfId="6" applyNumberFormat="1" applyFont="1" applyFill="1" applyBorder="1" applyAlignment="1">
      <alignment horizontal="center"/>
    </xf>
    <xf numFmtId="3" fontId="28" fillId="8" borderId="13" xfId="6" applyNumberFormat="1" applyFill="1" applyBorder="1" applyAlignment="1">
      <alignment vertical="top"/>
    </xf>
    <xf numFmtId="3" fontId="13" fillId="6" borderId="14" xfId="6" applyNumberFormat="1" applyFont="1" applyFill="1" applyBorder="1" applyAlignment="1">
      <alignment vertical="top"/>
    </xf>
    <xf numFmtId="3" fontId="9" fillId="0" borderId="10" xfId="6" applyNumberFormat="1" applyFont="1" applyBorder="1" applyAlignment="1">
      <alignment horizontal="center"/>
    </xf>
    <xf numFmtId="3" fontId="28" fillId="0" borderId="10" xfId="6" applyNumberFormat="1" applyBorder="1" applyAlignment="1">
      <alignment vertical="top" wrapText="1"/>
    </xf>
    <xf numFmtId="0" fontId="28" fillId="0" borderId="9" xfId="6" applyBorder="1"/>
    <xf numFmtId="3" fontId="28" fillId="8" borderId="0" xfId="6" applyNumberFormat="1" applyFill="1" applyAlignment="1">
      <alignment vertical="top"/>
    </xf>
    <xf numFmtId="3" fontId="28" fillId="0" borderId="0" xfId="6" applyNumberFormat="1" applyAlignment="1">
      <alignment vertical="top" wrapText="1"/>
    </xf>
    <xf numFmtId="3" fontId="39" fillId="8" borderId="0" xfId="6" applyNumberFormat="1" applyFont="1" applyFill="1" applyAlignment="1">
      <alignment vertical="top"/>
    </xf>
    <xf numFmtId="3" fontId="39" fillId="0" borderId="0" xfId="6" applyNumberFormat="1" applyFont="1"/>
    <xf numFmtId="9" fontId="39" fillId="0" borderId="0" xfId="7" applyFont="1" applyBorder="1" applyAlignment="1">
      <alignment horizontal="center" vertical="top"/>
    </xf>
    <xf numFmtId="3" fontId="39" fillId="0" borderId="0" xfId="6" applyNumberFormat="1" applyFont="1" applyAlignment="1">
      <alignment vertical="top" wrapText="1"/>
    </xf>
    <xf numFmtId="3" fontId="9" fillId="0" borderId="0" xfId="6" applyNumberFormat="1" applyFont="1" applyAlignment="1">
      <alignment vertical="center"/>
    </xf>
    <xf numFmtId="9" fontId="0" fillId="0" borderId="0" xfId="7" applyFont="1" applyBorder="1" applyAlignment="1">
      <alignment horizontal="center"/>
    </xf>
    <xf numFmtId="3" fontId="26" fillId="8" borderId="0" xfId="7" applyNumberFormat="1" applyFont="1" applyFill="1" applyBorder="1" applyAlignment="1">
      <alignment horizontal="center"/>
    </xf>
    <xf numFmtId="0" fontId="26" fillId="0" borderId="0" xfId="6" applyFont="1" applyAlignment="1">
      <alignment horizontal="center"/>
    </xf>
    <xf numFmtId="0" fontId="33" fillId="0" borderId="0" xfId="6" applyFont="1" applyAlignment="1">
      <alignment vertical="top"/>
    </xf>
    <xf numFmtId="3" fontId="8" fillId="3" borderId="13" xfId="6" applyNumberFormat="1" applyFont="1" applyFill="1" applyBorder="1" applyAlignment="1">
      <alignment horizontal="center" vertical="center"/>
    </xf>
    <xf numFmtId="165" fontId="13" fillId="0" borderId="1" xfId="6" applyNumberFormat="1" applyFont="1" applyBorder="1" applyAlignment="1">
      <alignment horizontal="center" vertical="top"/>
    </xf>
    <xf numFmtId="0" fontId="8" fillId="0" borderId="0" xfId="6" applyFont="1" applyAlignment="1">
      <alignment horizontal="center" vertical="top"/>
    </xf>
    <xf numFmtId="3" fontId="8" fillId="0" borderId="21" xfId="6" applyNumberFormat="1" applyFont="1" applyBorder="1" applyAlignment="1">
      <alignment vertical="top"/>
    </xf>
    <xf numFmtId="3" fontId="28" fillId="4" borderId="4" xfId="6" applyNumberFormat="1" applyFill="1" applyBorder="1" applyAlignment="1">
      <alignment vertical="top"/>
    </xf>
    <xf numFmtId="0" fontId="8" fillId="0" borderId="1" xfId="6" applyFont="1" applyBorder="1" applyAlignment="1">
      <alignment horizontal="center" vertical="top"/>
    </xf>
    <xf numFmtId="0" fontId="8" fillId="0" borderId="0" xfId="6" applyFont="1"/>
    <xf numFmtId="3" fontId="16" fillId="0" borderId="21" xfId="6" applyNumberFormat="1" applyFont="1" applyBorder="1" applyAlignment="1">
      <alignment vertical="top"/>
    </xf>
    <xf numFmtId="3" fontId="21" fillId="0" borderId="23" xfId="6" applyNumberFormat="1" applyFont="1" applyBorder="1" applyAlignment="1">
      <alignment vertical="top" wrapText="1"/>
    </xf>
    <xf numFmtId="0" fontId="39" fillId="0" borderId="1" xfId="6" applyFont="1" applyBorder="1" applyAlignment="1">
      <alignment horizontal="center"/>
    </xf>
    <xf numFmtId="3" fontId="39" fillId="0" borderId="0" xfId="6" applyNumberFormat="1" applyFont="1" applyAlignment="1">
      <alignment horizontal="center"/>
    </xf>
    <xf numFmtId="0" fontId="16" fillId="0" borderId="10" xfId="6" applyFont="1" applyBorder="1" applyAlignment="1">
      <alignment wrapText="1"/>
    </xf>
    <xf numFmtId="3" fontId="39" fillId="4" borderId="10" xfId="6" applyNumberFormat="1" applyFont="1" applyFill="1" applyBorder="1" applyAlignment="1">
      <alignment vertical="top"/>
    </xf>
    <xf numFmtId="3" fontId="40" fillId="4" borderId="10" xfId="6" applyNumberFormat="1" applyFont="1" applyFill="1" applyBorder="1" applyAlignment="1">
      <alignment vertical="top"/>
    </xf>
    <xf numFmtId="3" fontId="39" fillId="8" borderId="10" xfId="6" applyNumberFormat="1" applyFont="1" applyFill="1" applyBorder="1" applyAlignment="1">
      <alignment vertical="top"/>
    </xf>
    <xf numFmtId="3" fontId="39" fillId="6" borderId="9" xfId="6" applyNumberFormat="1" applyFont="1" applyFill="1" applyBorder="1"/>
    <xf numFmtId="3" fontId="39" fillId="0" borderId="10" xfId="6" applyNumberFormat="1" applyFont="1" applyBorder="1"/>
    <xf numFmtId="3" fontId="39" fillId="0" borderId="4" xfId="6" applyNumberFormat="1" applyFont="1" applyBorder="1" applyAlignment="1">
      <alignment vertical="top" wrapText="1"/>
    </xf>
    <xf numFmtId="3" fontId="28" fillId="0" borderId="0" xfId="6" applyNumberFormat="1" applyAlignment="1">
      <alignment horizontal="center"/>
    </xf>
    <xf numFmtId="3" fontId="8" fillId="0" borderId="4" xfId="6" applyNumberFormat="1" applyFont="1" applyBorder="1" applyAlignment="1">
      <alignment horizontal="right" vertical="center" wrapText="1"/>
    </xf>
    <xf numFmtId="9" fontId="9" fillId="4" borderId="0" xfId="7" applyFont="1" applyFill="1" applyAlignment="1">
      <alignment horizontal="center" vertical="center"/>
    </xf>
    <xf numFmtId="3" fontId="9" fillId="4" borderId="4" xfId="6" applyNumberFormat="1" applyFont="1" applyFill="1" applyBorder="1" applyAlignment="1">
      <alignment horizontal="center" vertical="center"/>
    </xf>
    <xf numFmtId="3" fontId="9" fillId="6" borderId="0" xfId="6" applyNumberFormat="1" applyFont="1" applyFill="1" applyAlignment="1">
      <alignment vertical="center"/>
    </xf>
    <xf numFmtId="3" fontId="28" fillId="0" borderId="4" xfId="6" applyNumberFormat="1" applyBorder="1" applyAlignment="1">
      <alignment vertical="center"/>
    </xf>
    <xf numFmtId="3" fontId="28" fillId="0" borderId="9" xfId="6" applyNumberFormat="1" applyBorder="1" applyAlignment="1">
      <alignment horizontal="center"/>
    </xf>
    <xf numFmtId="9" fontId="33" fillId="4" borderId="9" xfId="7" applyFont="1" applyFill="1" applyBorder="1" applyAlignment="1">
      <alignment horizontal="right"/>
    </xf>
    <xf numFmtId="3" fontId="28" fillId="4" borderId="10" xfId="6" applyNumberFormat="1" applyFill="1" applyBorder="1" applyAlignment="1">
      <alignment vertical="top"/>
    </xf>
    <xf numFmtId="3" fontId="28" fillId="8" borderId="10" xfId="6" applyNumberFormat="1" applyFill="1" applyBorder="1" applyAlignment="1">
      <alignment vertical="top"/>
    </xf>
    <xf numFmtId="9" fontId="0" fillId="0" borderId="0" xfId="7" applyFont="1"/>
    <xf numFmtId="3" fontId="12" fillId="2" borderId="2" xfId="6" applyNumberFormat="1" applyFont="1" applyFill="1" applyBorder="1" applyAlignment="1">
      <alignment horizontal="center" vertical="center"/>
    </xf>
    <xf numFmtId="3" fontId="12" fillId="2" borderId="9" xfId="6" applyNumberFormat="1" applyFont="1" applyFill="1" applyBorder="1" applyAlignment="1">
      <alignment horizontal="center" vertical="center"/>
    </xf>
    <xf numFmtId="3" fontId="21" fillId="2" borderId="13" xfId="6" applyNumberFormat="1" applyFont="1" applyFill="1" applyBorder="1" applyAlignment="1">
      <alignment horizontal="right"/>
    </xf>
    <xf numFmtId="3" fontId="17" fillId="0" borderId="0" xfId="6" applyNumberFormat="1" applyFont="1" applyAlignment="1">
      <alignment horizontal="center" vertical="center"/>
    </xf>
    <xf numFmtId="3" fontId="16" fillId="3" borderId="13" xfId="6" applyNumberFormat="1" applyFont="1" applyFill="1" applyBorder="1" applyAlignment="1">
      <alignment horizontal="right" vertical="center"/>
    </xf>
    <xf numFmtId="3" fontId="16" fillId="4" borderId="4" xfId="6" applyNumberFormat="1" applyFont="1" applyFill="1" applyBorder="1" applyAlignment="1">
      <alignment horizontal="right" vertical="top"/>
    </xf>
    <xf numFmtId="3" fontId="16" fillId="8" borderId="16" xfId="6" applyNumberFormat="1" applyFont="1" applyFill="1" applyBorder="1" applyAlignment="1">
      <alignment horizontal="right" vertical="top"/>
    </xf>
    <xf numFmtId="0" fontId="16" fillId="0" borderId="0" xfId="6" applyFont="1" applyAlignment="1">
      <alignment horizontal="center" vertical="top"/>
    </xf>
    <xf numFmtId="49" fontId="21" fillId="0" borderId="0" xfId="6" applyNumberFormat="1" applyFont="1" applyAlignment="1">
      <alignment vertical="top"/>
    </xf>
    <xf numFmtId="3" fontId="16" fillId="6" borderId="0" xfId="6" applyNumberFormat="1" applyFont="1" applyFill="1"/>
    <xf numFmtId="0" fontId="16" fillId="0" borderId="4" xfId="6" applyFont="1" applyBorder="1" applyAlignment="1">
      <alignment vertical="top"/>
    </xf>
    <xf numFmtId="0" fontId="8" fillId="0" borderId="0" xfId="6" applyFont="1" applyAlignment="1">
      <alignment horizontal="right"/>
    </xf>
    <xf numFmtId="0" fontId="33" fillId="0" borderId="0" xfId="6" applyFont="1" applyAlignment="1">
      <alignment horizontal="center" vertical="top"/>
    </xf>
    <xf numFmtId="3" fontId="44" fillId="0" borderId="0" xfId="6" applyNumberFormat="1" applyFont="1"/>
    <xf numFmtId="3" fontId="16" fillId="6" borderId="0" xfId="6" applyNumberFormat="1" applyFont="1" applyFill="1" applyAlignment="1">
      <alignment horizontal="center" vertical="top"/>
    </xf>
    <xf numFmtId="49" fontId="22" fillId="0" borderId="0" xfId="6" applyNumberFormat="1" applyFont="1" applyAlignment="1">
      <alignment vertical="top"/>
    </xf>
    <xf numFmtId="0" fontId="22" fillId="0" borderId="0" xfId="6" applyFont="1" applyAlignment="1">
      <alignment vertical="top"/>
    </xf>
    <xf numFmtId="3" fontId="21" fillId="4" borderId="4" xfId="6" applyNumberFormat="1" applyFont="1" applyFill="1" applyBorder="1" applyAlignment="1">
      <alignment horizontal="right" vertical="top"/>
    </xf>
    <xf numFmtId="3" fontId="21" fillId="0" borderId="4" xfId="6" applyNumberFormat="1" applyFont="1" applyBorder="1" applyAlignment="1">
      <alignment vertical="top"/>
    </xf>
    <xf numFmtId="0" fontId="21" fillId="0" borderId="0" xfId="6" applyFont="1" applyAlignment="1">
      <alignment vertical="top"/>
    </xf>
    <xf numFmtId="0" fontId="40" fillId="0" borderId="10" xfId="6" applyFont="1" applyBorder="1"/>
    <xf numFmtId="9" fontId="33" fillId="4" borderId="9" xfId="7" applyFont="1" applyFill="1" applyBorder="1" applyAlignment="1">
      <alignment horizontal="center"/>
    </xf>
    <xf numFmtId="3" fontId="16" fillId="4" borderId="10" xfId="6" applyNumberFormat="1" applyFont="1" applyFill="1" applyBorder="1" applyAlignment="1">
      <alignment horizontal="right" vertical="top"/>
    </xf>
    <xf numFmtId="9" fontId="0" fillId="0" borderId="8" xfId="7" applyFont="1" applyBorder="1" applyAlignment="1">
      <alignment horizontal="center"/>
    </xf>
    <xf numFmtId="3" fontId="13" fillId="3" borderId="0" xfId="6" applyNumberFormat="1" applyFont="1" applyFill="1" applyAlignment="1">
      <alignment horizontal="right"/>
    </xf>
    <xf numFmtId="9" fontId="13" fillId="4" borderId="0" xfId="7" applyFont="1" applyFill="1" applyAlignment="1">
      <alignment horizontal="center"/>
    </xf>
    <xf numFmtId="3" fontId="13" fillId="4" borderId="4" xfId="6" applyNumberFormat="1" applyFont="1" applyFill="1" applyBorder="1" applyAlignment="1">
      <alignment horizontal="right" vertical="top"/>
    </xf>
    <xf numFmtId="3" fontId="12" fillId="0" borderId="9" xfId="6" applyNumberFormat="1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3" fontId="16" fillId="0" borderId="0" xfId="6" applyNumberFormat="1" applyFont="1" applyAlignment="1">
      <alignment horizontal="right" vertical="top"/>
    </xf>
    <xf numFmtId="0" fontId="16" fillId="0" borderId="0" xfId="6" applyFont="1" applyAlignment="1">
      <alignment horizontal="right"/>
    </xf>
    <xf numFmtId="0" fontId="16" fillId="0" borderId="0" xfId="6" applyFont="1" applyAlignment="1">
      <alignment horizontal="right" vertical="top"/>
    </xf>
    <xf numFmtId="0" fontId="16" fillId="8" borderId="0" xfId="6" applyFont="1" applyFill="1" applyAlignment="1">
      <alignment horizontal="right" vertical="top"/>
    </xf>
    <xf numFmtId="3" fontId="10" fillId="2" borderId="2" xfId="6" applyNumberFormat="1" applyFont="1" applyFill="1" applyBorder="1" applyAlignment="1">
      <alignment horizontal="center"/>
    </xf>
    <xf numFmtId="3" fontId="10" fillId="2" borderId="9" xfId="6" applyNumberFormat="1" applyFont="1" applyFill="1" applyBorder="1" applyAlignment="1">
      <alignment horizontal="center"/>
    </xf>
    <xf numFmtId="3" fontId="16" fillId="8" borderId="11" xfId="6" applyNumberFormat="1" applyFont="1" applyFill="1" applyBorder="1" applyAlignment="1">
      <alignment horizontal="center" vertical="center"/>
    </xf>
    <xf numFmtId="0" fontId="10" fillId="0" borderId="0" xfId="6" applyFont="1" applyAlignment="1">
      <alignment horizontal="center" vertical="top"/>
    </xf>
    <xf numFmtId="3" fontId="10" fillId="0" borderId="0" xfId="6" applyNumberFormat="1" applyFont="1" applyAlignment="1">
      <alignment horizontal="center"/>
    </xf>
    <xf numFmtId="3" fontId="9" fillId="6" borderId="0" xfId="6" applyNumberFormat="1" applyFont="1" applyFill="1"/>
    <xf numFmtId="3" fontId="38" fillId="0" borderId="4" xfId="6" applyNumberFormat="1" applyFont="1" applyBorder="1"/>
    <xf numFmtId="3" fontId="45" fillId="4" borderId="4" xfId="6" quotePrefix="1" applyNumberFormat="1" applyFont="1" applyFill="1" applyBorder="1" applyAlignment="1">
      <alignment horizontal="right" vertical="center"/>
    </xf>
    <xf numFmtId="3" fontId="10" fillId="0" borderId="0" xfId="6" applyNumberFormat="1" applyFont="1"/>
    <xf numFmtId="3" fontId="37" fillId="0" borderId="4" xfId="6" applyNumberFormat="1" applyFont="1" applyBorder="1" applyAlignment="1">
      <alignment horizontal="left"/>
    </xf>
    <xf numFmtId="3" fontId="39" fillId="0" borderId="4" xfId="6" applyNumberFormat="1" applyFont="1" applyBorder="1" applyAlignment="1">
      <alignment horizontal="left"/>
    </xf>
    <xf numFmtId="0" fontId="28" fillId="0" borderId="14" xfId="6" applyBorder="1" applyAlignment="1">
      <alignment horizontal="center"/>
    </xf>
    <xf numFmtId="3" fontId="10" fillId="0" borderId="14" xfId="6" applyNumberFormat="1" applyFont="1" applyBorder="1" applyAlignment="1">
      <alignment horizontal="center"/>
    </xf>
    <xf numFmtId="3" fontId="28" fillId="0" borderId="14" xfId="6" applyNumberFormat="1" applyBorder="1"/>
    <xf numFmtId="3" fontId="39" fillId="0" borderId="13" xfId="6" applyNumberFormat="1" applyFont="1" applyBorder="1"/>
    <xf numFmtId="9" fontId="9" fillId="4" borderId="14" xfId="7" applyFont="1" applyFill="1" applyBorder="1"/>
    <xf numFmtId="3" fontId="9" fillId="4" borderId="13" xfId="6" applyNumberFormat="1" applyFont="1" applyFill="1" applyBorder="1" applyAlignment="1">
      <alignment horizontal="center" vertical="center"/>
    </xf>
    <xf numFmtId="3" fontId="9" fillId="6" borderId="14" xfId="6" applyNumberFormat="1" applyFont="1" applyFill="1" applyBorder="1" applyAlignment="1">
      <alignment horizontal="center"/>
    </xf>
    <xf numFmtId="3" fontId="9" fillId="0" borderId="13" xfId="6" applyNumberFormat="1" applyFont="1" applyBorder="1" applyAlignment="1">
      <alignment horizontal="center"/>
    </xf>
    <xf numFmtId="3" fontId="28" fillId="0" borderId="13" xfId="6" applyNumberFormat="1" applyBorder="1" applyAlignment="1">
      <alignment vertical="top" wrapText="1"/>
    </xf>
    <xf numFmtId="0" fontId="28" fillId="0" borderId="14" xfId="6" applyBorder="1"/>
    <xf numFmtId="0" fontId="28" fillId="0" borderId="14" xfId="6" applyBorder="1" applyAlignment="1">
      <alignment horizontal="right"/>
    </xf>
    <xf numFmtId="0" fontId="10" fillId="0" borderId="0" xfId="6" applyFont="1" applyAlignment="1">
      <alignment horizontal="center"/>
    </xf>
    <xf numFmtId="0" fontId="23" fillId="0" borderId="0" xfId="6" applyFont="1" applyAlignment="1">
      <alignment horizontal="center"/>
    </xf>
    <xf numFmtId="165" fontId="13" fillId="0" borderId="0" xfId="6" applyNumberFormat="1" applyFont="1" applyAlignment="1">
      <alignment horizontal="center" vertical="top"/>
    </xf>
    <xf numFmtId="3" fontId="33" fillId="8" borderId="4" xfId="6" applyNumberFormat="1" applyFont="1" applyFill="1" applyBorder="1" applyAlignment="1">
      <alignment vertical="top"/>
    </xf>
    <xf numFmtId="3" fontId="16" fillId="0" borderId="0" xfId="6" applyNumberFormat="1" applyFont="1"/>
    <xf numFmtId="3" fontId="21" fillId="8" borderId="4" xfId="6" applyNumberFormat="1" applyFont="1" applyFill="1" applyBorder="1" applyAlignment="1">
      <alignment vertical="top"/>
    </xf>
    <xf numFmtId="0" fontId="16" fillId="0" borderId="0" xfId="6" applyFont="1"/>
    <xf numFmtId="0" fontId="46" fillId="0" borderId="0" xfId="6" applyFont="1" applyAlignment="1">
      <alignment vertical="top"/>
    </xf>
    <xf numFmtId="0" fontId="40" fillId="0" borderId="4" xfId="6" applyFont="1" applyBorder="1" applyAlignment="1">
      <alignment vertical="top" wrapText="1"/>
    </xf>
    <xf numFmtId="3" fontId="16" fillId="4" borderId="4" xfId="6" applyNumberFormat="1" applyFont="1" applyFill="1" applyBorder="1" applyAlignment="1">
      <alignment vertical="top"/>
    </xf>
    <xf numFmtId="0" fontId="21" fillId="0" borderId="4" xfId="6" applyFont="1" applyBorder="1" applyAlignment="1">
      <alignment vertical="top" wrapText="1"/>
    </xf>
    <xf numFmtId="0" fontId="16" fillId="0" borderId="0" xfId="6" applyFont="1" applyAlignment="1">
      <alignment horizontal="center"/>
    </xf>
    <xf numFmtId="3" fontId="16" fillId="4" borderId="10" xfId="6" applyNumberFormat="1" applyFont="1" applyFill="1" applyBorder="1" applyAlignment="1">
      <alignment vertical="top"/>
    </xf>
    <xf numFmtId="3" fontId="16" fillId="8" borderId="17" xfId="6" applyNumberFormat="1" applyFont="1" applyFill="1" applyBorder="1" applyAlignment="1">
      <alignment vertical="top"/>
    </xf>
    <xf numFmtId="3" fontId="16" fillId="6" borderId="9" xfId="6" applyNumberFormat="1" applyFont="1" applyFill="1" applyBorder="1"/>
    <xf numFmtId="3" fontId="16" fillId="0" borderId="10" xfId="6" applyNumberFormat="1" applyFont="1" applyBorder="1"/>
    <xf numFmtId="3" fontId="33" fillId="0" borderId="4" xfId="6" applyNumberFormat="1" applyFont="1" applyBorder="1" applyAlignment="1">
      <alignment horizontal="right"/>
    </xf>
    <xf numFmtId="9" fontId="13" fillId="4" borderId="0" xfId="7" applyFont="1" applyFill="1"/>
    <xf numFmtId="3" fontId="13" fillId="8" borderId="16" xfId="6" applyNumberFormat="1" applyFont="1" applyFill="1" applyBorder="1" applyAlignment="1">
      <alignment horizontal="center" vertical="top"/>
    </xf>
    <xf numFmtId="3" fontId="12" fillId="0" borderId="9" xfId="6" applyNumberFormat="1" applyFont="1" applyBorder="1" applyAlignment="1">
      <alignment horizontal="center"/>
    </xf>
    <xf numFmtId="3" fontId="33" fillId="8" borderId="17" xfId="6" applyNumberFormat="1" applyFont="1" applyFill="1" applyBorder="1" applyAlignment="1">
      <alignment vertical="top"/>
    </xf>
    <xf numFmtId="0" fontId="33" fillId="8" borderId="0" xfId="6" applyFont="1" applyFill="1" applyAlignment="1">
      <alignment vertical="top"/>
    </xf>
    <xf numFmtId="9" fontId="8" fillId="0" borderId="1" xfId="7" applyFont="1" applyBorder="1" applyAlignment="1">
      <alignment horizontal="center" vertical="top"/>
    </xf>
    <xf numFmtId="0" fontId="21" fillId="0" borderId="4" xfId="6" applyFont="1" applyBorder="1"/>
    <xf numFmtId="0" fontId="39" fillId="0" borderId="4" xfId="6" applyFont="1" applyBorder="1"/>
    <xf numFmtId="0" fontId="28" fillId="0" borderId="2" xfId="6" applyBorder="1" applyAlignment="1">
      <alignment horizontal="center"/>
    </xf>
    <xf numFmtId="3" fontId="10" fillId="0" borderId="2" xfId="6" applyNumberFormat="1" applyFont="1" applyBorder="1" applyAlignment="1">
      <alignment horizontal="center"/>
    </xf>
    <xf numFmtId="3" fontId="28" fillId="0" borderId="2" xfId="6" applyNumberFormat="1" applyBorder="1"/>
    <xf numFmtId="3" fontId="28" fillId="0" borderId="6" xfId="6" applyNumberFormat="1" applyBorder="1" applyAlignment="1">
      <alignment horizontal="right"/>
    </xf>
    <xf numFmtId="3" fontId="13" fillId="3" borderId="2" xfId="6" applyNumberFormat="1" applyFont="1" applyFill="1" applyBorder="1" applyAlignment="1">
      <alignment horizontal="center"/>
    </xf>
    <xf numFmtId="9" fontId="13" fillId="4" borderId="2" xfId="7" applyFont="1" applyFill="1" applyBorder="1"/>
    <xf numFmtId="3" fontId="13" fillId="4" borderId="6" xfId="6" applyNumberFormat="1" applyFont="1" applyFill="1" applyBorder="1" applyAlignment="1">
      <alignment horizontal="center" vertical="top"/>
    </xf>
    <xf numFmtId="3" fontId="13" fillId="8" borderId="6" xfId="6" applyNumberFormat="1" applyFont="1" applyFill="1" applyBorder="1" applyAlignment="1">
      <alignment horizontal="center" vertical="top"/>
    </xf>
    <xf numFmtId="3" fontId="9" fillId="6" borderId="2" xfId="6" applyNumberFormat="1" applyFont="1" applyFill="1" applyBorder="1" applyAlignment="1">
      <alignment horizontal="center"/>
    </xf>
    <xf numFmtId="3" fontId="9" fillId="0" borderId="6" xfId="6" applyNumberFormat="1" applyFont="1" applyBorder="1" applyAlignment="1">
      <alignment horizontal="center"/>
    </xf>
    <xf numFmtId="0" fontId="28" fillId="0" borderId="2" xfId="6" applyBorder="1"/>
    <xf numFmtId="0" fontId="28" fillId="0" borderId="9" xfId="6" applyBorder="1" applyAlignment="1">
      <alignment horizontal="center"/>
    </xf>
    <xf numFmtId="3" fontId="10" fillId="0" borderId="9" xfId="6" applyNumberFormat="1" applyFont="1" applyBorder="1" applyAlignment="1">
      <alignment horizontal="center"/>
    </xf>
    <xf numFmtId="3" fontId="33" fillId="8" borderId="10" xfId="6" applyNumberFormat="1" applyFont="1" applyFill="1" applyBorder="1" applyAlignment="1">
      <alignment vertical="top"/>
    </xf>
    <xf numFmtId="3" fontId="28" fillId="6" borderId="9" xfId="6" applyNumberFormat="1" applyFill="1" applyBorder="1"/>
    <xf numFmtId="0" fontId="33" fillId="0" borderId="1" xfId="6" applyFont="1" applyBorder="1" applyAlignment="1">
      <alignment horizontal="center"/>
    </xf>
    <xf numFmtId="0" fontId="45" fillId="0" borderId="0" xfId="6" applyFont="1" applyAlignment="1">
      <alignment vertical="top"/>
    </xf>
    <xf numFmtId="0" fontId="46" fillId="0" borderId="9" xfId="6" applyFont="1" applyBorder="1" applyAlignment="1">
      <alignment vertical="top"/>
    </xf>
    <xf numFmtId="3" fontId="40" fillId="0" borderId="10" xfId="6" applyNumberFormat="1" applyFont="1" applyBorder="1" applyAlignment="1">
      <alignment vertical="top" wrapText="1"/>
    </xf>
    <xf numFmtId="3" fontId="16" fillId="6" borderId="9" xfId="6" applyNumberFormat="1" applyFont="1" applyFill="1" applyBorder="1" applyAlignment="1">
      <alignment vertical="top"/>
    </xf>
    <xf numFmtId="3" fontId="13" fillId="8" borderId="4" xfId="6" applyNumberFormat="1" applyFont="1" applyFill="1" applyBorder="1" applyAlignment="1">
      <alignment horizontal="center" vertical="top"/>
    </xf>
    <xf numFmtId="0" fontId="48" fillId="0" borderId="0" xfId="6" applyFont="1"/>
    <xf numFmtId="0" fontId="17" fillId="0" borderId="0" xfId="6" applyFont="1" applyAlignment="1" applyProtection="1">
      <alignment horizontal="center" vertical="top"/>
      <protection locked="0"/>
    </xf>
    <xf numFmtId="3" fontId="16" fillId="0" borderId="0" xfId="6" applyNumberFormat="1" applyFont="1" applyAlignment="1">
      <alignment vertical="center"/>
    </xf>
    <xf numFmtId="0" fontId="13" fillId="0" borderId="1" xfId="6" applyFont="1" applyBorder="1" applyAlignment="1" applyProtection="1">
      <alignment horizontal="center" vertical="top"/>
      <protection locked="0"/>
    </xf>
    <xf numFmtId="3" fontId="13" fillId="0" borderId="4" xfId="6" applyNumberFormat="1" applyFont="1" applyBorder="1" applyAlignment="1" applyProtection="1">
      <alignment horizontal="right" vertical="top"/>
      <protection locked="0"/>
    </xf>
    <xf numFmtId="3" fontId="13" fillId="0" borderId="4" xfId="6" applyNumberFormat="1" applyFont="1" applyBorder="1" applyAlignment="1">
      <alignment vertical="top" wrapText="1"/>
    </xf>
    <xf numFmtId="0" fontId="16" fillId="0" borderId="1" xfId="6" applyFont="1" applyBorder="1" applyAlignment="1" applyProtection="1">
      <alignment horizontal="center"/>
      <protection locked="0"/>
    </xf>
    <xf numFmtId="3" fontId="16" fillId="0" borderId="0" xfId="6" applyNumberFormat="1" applyFont="1" applyProtection="1">
      <protection locked="0"/>
    </xf>
    <xf numFmtId="0" fontId="40" fillId="0" borderId="10" xfId="6" applyFont="1" applyBorder="1" applyProtection="1">
      <protection locked="0"/>
    </xf>
    <xf numFmtId="3" fontId="13" fillId="8" borderId="3" xfId="6" applyNumberFormat="1" applyFont="1" applyFill="1" applyBorder="1" applyAlignment="1">
      <alignment horizontal="right" vertical="top"/>
    </xf>
    <xf numFmtId="3" fontId="12" fillId="0" borderId="9" xfId="6" applyNumberFormat="1" applyFont="1" applyBorder="1" applyAlignment="1" applyProtection="1">
      <alignment horizontal="center"/>
      <protection locked="0"/>
    </xf>
    <xf numFmtId="3" fontId="33" fillId="0" borderId="10" xfId="6" applyNumberFormat="1" applyFont="1" applyBorder="1" applyProtection="1">
      <protection locked="0"/>
    </xf>
    <xf numFmtId="0" fontId="28" fillId="0" borderId="4" xfId="6" applyBorder="1"/>
    <xf numFmtId="3" fontId="33" fillId="8" borderId="4" xfId="6" applyNumberFormat="1" applyFont="1" applyFill="1" applyBorder="1" applyAlignment="1">
      <alignment horizontal="left" vertical="top"/>
    </xf>
    <xf numFmtId="3" fontId="21" fillId="8" borderId="4" xfId="6" applyNumberFormat="1" applyFont="1" applyFill="1" applyBorder="1" applyAlignment="1">
      <alignment horizontal="left" vertical="center"/>
    </xf>
    <xf numFmtId="3" fontId="16" fillId="8" borderId="17" xfId="6" applyNumberFormat="1" applyFont="1" applyFill="1" applyBorder="1" applyAlignment="1">
      <alignment horizontal="left" vertical="top"/>
    </xf>
    <xf numFmtId="3" fontId="13" fillId="8" borderId="16" xfId="6" applyNumberFormat="1" applyFont="1" applyFill="1" applyBorder="1" applyAlignment="1">
      <alignment horizontal="left" vertical="top"/>
    </xf>
    <xf numFmtId="0" fontId="38" fillId="0" borderId="0" xfId="6" applyFont="1" applyAlignment="1">
      <alignment horizontal="center" wrapText="1"/>
    </xf>
    <xf numFmtId="167" fontId="28" fillId="0" borderId="0" xfId="1" applyNumberFormat="1" applyFont="1" applyAlignment="1">
      <alignment vertical="center"/>
    </xf>
    <xf numFmtId="167" fontId="38" fillId="0" borderId="0" xfId="1" applyNumberFormat="1" applyFont="1" applyAlignment="1">
      <alignment vertical="center"/>
    </xf>
    <xf numFmtId="0" fontId="33" fillId="8" borderId="1" xfId="6" applyFont="1" applyFill="1" applyBorder="1" applyAlignment="1">
      <alignment horizontal="center"/>
    </xf>
    <xf numFmtId="0" fontId="33" fillId="8" borderId="1" xfId="6" applyFont="1" applyFill="1" applyBorder="1" applyAlignment="1">
      <alignment horizontal="center" vertical="center"/>
    </xf>
    <xf numFmtId="3" fontId="33" fillId="6" borderId="0" xfId="6" applyNumberFormat="1" applyFont="1" applyFill="1" applyAlignment="1">
      <alignment vertical="top"/>
    </xf>
    <xf numFmtId="3" fontId="55" fillId="4" borderId="4" xfId="6" quotePrefix="1" applyNumberFormat="1" applyFont="1" applyFill="1" applyBorder="1" applyAlignment="1">
      <alignment vertical="top"/>
    </xf>
    <xf numFmtId="167" fontId="55" fillId="0" borderId="0" xfId="1" applyNumberFormat="1" applyFont="1" applyAlignment="1">
      <alignment vertical="center"/>
    </xf>
    <xf numFmtId="0" fontId="55" fillId="0" borderId="0" xfId="6" applyFont="1"/>
    <xf numFmtId="3" fontId="55" fillId="3" borderId="0" xfId="6" quotePrefix="1" applyNumberFormat="1" applyFont="1" applyFill="1" applyAlignment="1">
      <alignment horizontal="right" vertical="top"/>
    </xf>
    <xf numFmtId="0" fontId="55" fillId="8" borderId="1" xfId="6" applyFont="1" applyFill="1" applyBorder="1" applyAlignment="1">
      <alignment horizontal="center"/>
    </xf>
    <xf numFmtId="3" fontId="55" fillId="6" borderId="0" xfId="6" applyNumberFormat="1" applyFont="1" applyFill="1" applyAlignment="1">
      <alignment vertical="top"/>
    </xf>
    <xf numFmtId="3" fontId="55" fillId="8" borderId="0" xfId="6" applyNumberFormat="1" applyFont="1" applyFill="1"/>
    <xf numFmtId="3" fontId="55" fillId="8" borderId="4" xfId="6" applyNumberFormat="1" applyFont="1" applyFill="1" applyBorder="1" applyAlignment="1">
      <alignment vertical="top" wrapText="1"/>
    </xf>
    <xf numFmtId="3" fontId="12" fillId="0" borderId="0" xfId="6" applyNumberFormat="1" applyFont="1" applyAlignment="1" applyProtection="1">
      <alignment horizontal="center" vertical="top"/>
      <protection locked="0"/>
    </xf>
    <xf numFmtId="0" fontId="53" fillId="0" borderId="0" xfId="6" applyFont="1" applyAlignment="1">
      <alignment vertical="top"/>
    </xf>
    <xf numFmtId="0" fontId="22" fillId="0" borderId="1" xfId="6" applyFont="1" applyBorder="1" applyAlignment="1" applyProtection="1">
      <alignment horizontal="center" vertical="top"/>
      <protection locked="0"/>
    </xf>
    <xf numFmtId="3" fontId="22" fillId="0" borderId="0" xfId="6" applyNumberFormat="1" applyFont="1" applyAlignment="1" applyProtection="1">
      <alignment horizontal="center" vertical="top"/>
      <protection locked="0"/>
    </xf>
    <xf numFmtId="3" fontId="22" fillId="0" borderId="0" xfId="6" applyNumberFormat="1" applyFont="1"/>
    <xf numFmtId="0" fontId="22" fillId="0" borderId="0" xfId="6" applyFont="1"/>
    <xf numFmtId="3" fontId="56" fillId="4" borderId="4" xfId="6" quotePrefix="1" applyNumberFormat="1" applyFont="1" applyFill="1" applyBorder="1" applyAlignment="1">
      <alignment vertical="top"/>
    </xf>
    <xf numFmtId="3" fontId="33" fillId="0" borderId="4" xfId="6" applyNumberFormat="1" applyFont="1" applyBorder="1" applyAlignment="1">
      <alignment vertical="top"/>
    </xf>
    <xf numFmtId="3" fontId="22" fillId="6" borderId="0" xfId="6" applyNumberFormat="1" applyFont="1" applyFill="1" applyAlignment="1">
      <alignment vertical="top"/>
    </xf>
    <xf numFmtId="0" fontId="27" fillId="0" borderId="0" xfId="6" applyFont="1" applyAlignment="1">
      <alignment horizontal="center" vertical="center" wrapText="1"/>
    </xf>
    <xf numFmtId="0" fontId="59" fillId="0" borderId="0" xfId="0" applyFont="1"/>
    <xf numFmtId="0" fontId="60" fillId="0" borderId="0" xfId="0" applyFont="1"/>
    <xf numFmtId="3" fontId="21" fillId="4" borderId="4" xfId="6" quotePrefix="1" applyNumberFormat="1" applyFont="1" applyFill="1" applyBorder="1" applyAlignment="1">
      <alignment horizontal="right" vertical="center"/>
    </xf>
    <xf numFmtId="3" fontId="22" fillId="6" borderId="1" xfId="6" applyNumberFormat="1" applyFont="1" applyFill="1" applyBorder="1" applyAlignment="1">
      <alignment vertical="center"/>
    </xf>
    <xf numFmtId="3" fontId="45" fillId="6" borderId="0" xfId="6" applyNumberFormat="1" applyFont="1" applyFill="1" applyAlignment="1">
      <alignment vertical="center"/>
    </xf>
    <xf numFmtId="3" fontId="45" fillId="8" borderId="0" xfId="6" applyNumberFormat="1" applyFont="1" applyFill="1" applyAlignment="1">
      <alignment vertical="center"/>
    </xf>
    <xf numFmtId="3" fontId="45" fillId="8" borderId="4" xfId="6" applyNumberFormat="1" applyFont="1" applyFill="1" applyBorder="1" applyAlignment="1">
      <alignment vertical="center" wrapText="1"/>
    </xf>
    <xf numFmtId="0" fontId="45" fillId="0" borderId="0" xfId="6" applyFont="1"/>
    <xf numFmtId="167" fontId="45" fillId="0" borderId="0" xfId="1" applyNumberFormat="1" applyFont="1" applyAlignment="1">
      <alignment vertical="center"/>
    </xf>
    <xf numFmtId="0" fontId="45" fillId="8" borderId="1" xfId="6" applyFont="1" applyFill="1" applyBorder="1" applyAlignment="1">
      <alignment horizontal="center" vertical="center"/>
    </xf>
    <xf numFmtId="3" fontId="28" fillId="6" borderId="0" xfId="6" applyNumberFormat="1" applyFill="1" applyAlignment="1">
      <alignment vertical="top"/>
    </xf>
    <xf numFmtId="3" fontId="28" fillId="8" borderId="0" xfId="6" applyNumberFormat="1" applyFill="1"/>
    <xf numFmtId="3" fontId="28" fillId="6" borderId="0" xfId="6" applyNumberFormat="1" applyFill="1" applyAlignment="1">
      <alignment vertical="center"/>
    </xf>
    <xf numFmtId="3" fontId="28" fillId="8" borderId="0" xfId="6" applyNumberFormat="1" applyFill="1" applyAlignment="1">
      <alignment vertical="center"/>
    </xf>
    <xf numFmtId="0" fontId="28" fillId="8" borderId="1" xfId="6" applyFill="1" applyBorder="1" applyAlignment="1">
      <alignment horizontal="center" vertical="center"/>
    </xf>
    <xf numFmtId="3" fontId="45" fillId="0" borderId="4" xfId="6" applyNumberFormat="1" applyFont="1" applyBorder="1"/>
    <xf numFmtId="3" fontId="45" fillId="0" borderId="0" xfId="6" applyNumberFormat="1" applyFont="1"/>
    <xf numFmtId="3" fontId="45" fillId="0" borderId="4" xfId="6" applyNumberFormat="1" applyFont="1" applyBorder="1" applyAlignment="1">
      <alignment vertical="top" wrapText="1"/>
    </xf>
    <xf numFmtId="0" fontId="45" fillId="0" borderId="1" xfId="6" applyFont="1" applyBorder="1" applyAlignment="1">
      <alignment horizontal="center" vertical="center"/>
    </xf>
    <xf numFmtId="3" fontId="45" fillId="0" borderId="4" xfId="6" applyNumberFormat="1" applyFont="1" applyBorder="1" applyAlignment="1">
      <alignment vertical="center"/>
    </xf>
    <xf numFmtId="3" fontId="45" fillId="0" borderId="0" xfId="6" applyNumberFormat="1" applyFont="1" applyAlignment="1">
      <alignment vertical="center"/>
    </xf>
    <xf numFmtId="0" fontId="45" fillId="0" borderId="0" xfId="6" applyFont="1" applyAlignment="1">
      <alignment vertical="center"/>
    </xf>
    <xf numFmtId="3" fontId="12" fillId="11" borderId="0" xfId="6" applyNumberFormat="1" applyFont="1" applyFill="1" applyAlignment="1">
      <alignment horizontal="center" vertical="top"/>
    </xf>
    <xf numFmtId="3" fontId="10" fillId="11" borderId="0" xfId="6" applyNumberFormat="1" applyFont="1" applyFill="1" applyAlignment="1">
      <alignment horizontal="center" vertical="top"/>
    </xf>
    <xf numFmtId="3" fontId="22" fillId="4" borderId="4" xfId="6" quotePrefix="1" applyNumberFormat="1" applyFont="1" applyFill="1" applyBorder="1" applyAlignment="1">
      <alignment horizontal="right" vertical="center"/>
    </xf>
    <xf numFmtId="3" fontId="22" fillId="0" borderId="4" xfId="6" applyNumberFormat="1" applyFont="1" applyBorder="1" applyAlignment="1">
      <alignment vertical="top"/>
    </xf>
    <xf numFmtId="3" fontId="8" fillId="3" borderId="4" xfId="6" applyNumberFormat="1" applyFont="1" applyFill="1" applyBorder="1" applyAlignment="1">
      <alignment vertical="top"/>
    </xf>
    <xf numFmtId="3" fontId="8" fillId="3" borderId="10" xfId="6" applyNumberFormat="1" applyFont="1" applyFill="1" applyBorder="1" applyAlignment="1">
      <alignment vertical="top"/>
    </xf>
    <xf numFmtId="3" fontId="8" fillId="4" borderId="4" xfId="6" quotePrefix="1" applyNumberFormat="1" applyFont="1" applyFill="1" applyBorder="1" applyAlignment="1">
      <alignment vertical="top"/>
    </xf>
    <xf numFmtId="167" fontId="8" fillId="0" borderId="0" xfId="1" applyNumberFormat="1" applyFont="1" applyAlignment="1">
      <alignment vertical="center"/>
    </xf>
    <xf numFmtId="0" fontId="53" fillId="0" borderId="1" xfId="6" applyFont="1" applyBorder="1" applyAlignment="1">
      <alignment horizontal="center" vertical="center"/>
    </xf>
    <xf numFmtId="3" fontId="53" fillId="4" borderId="4" xfId="6" quotePrefix="1" applyNumberFormat="1" applyFont="1" applyFill="1" applyBorder="1" applyAlignment="1">
      <alignment vertical="top"/>
    </xf>
    <xf numFmtId="3" fontId="53" fillId="3" borderId="4" xfId="6" quotePrefix="1" applyNumberFormat="1" applyFont="1" applyFill="1" applyBorder="1" applyAlignment="1">
      <alignment vertical="top"/>
    </xf>
    <xf numFmtId="3" fontId="53" fillId="0" borderId="0" xfId="6" applyNumberFormat="1" applyFont="1"/>
    <xf numFmtId="3" fontId="53" fillId="0" borderId="4" xfId="6" applyNumberFormat="1" applyFont="1" applyBorder="1"/>
    <xf numFmtId="3" fontId="53" fillId="0" borderId="0" xfId="6" applyNumberFormat="1" applyFont="1" applyAlignment="1">
      <alignment vertical="center"/>
    </xf>
    <xf numFmtId="0" fontId="53" fillId="0" borderId="0" xfId="6" applyFont="1"/>
    <xf numFmtId="167" fontId="53" fillId="0" borderId="0" xfId="1" applyNumberFormat="1" applyFont="1" applyAlignment="1">
      <alignment vertical="center"/>
    </xf>
    <xf numFmtId="0" fontId="53" fillId="0" borderId="0" xfId="6" applyFont="1" applyAlignment="1">
      <alignment vertical="center"/>
    </xf>
    <xf numFmtId="167" fontId="20" fillId="0" borderId="0" xfId="1" applyNumberFormat="1" applyFont="1" applyAlignment="1">
      <alignment vertical="center"/>
    </xf>
    <xf numFmtId="0" fontId="53" fillId="0" borderId="1" xfId="6" applyFont="1" applyBorder="1" applyAlignment="1">
      <alignment horizontal="center"/>
    </xf>
    <xf numFmtId="3" fontId="53" fillId="6" borderId="0" xfId="6" applyNumberFormat="1" applyFont="1" applyFill="1" applyAlignment="1">
      <alignment vertical="top"/>
    </xf>
    <xf numFmtId="3" fontId="53" fillId="3" borderId="4" xfId="6" applyNumberFormat="1" applyFont="1" applyFill="1" applyBorder="1" applyAlignment="1">
      <alignment vertical="top"/>
    </xf>
    <xf numFmtId="9" fontId="16" fillId="4" borderId="11" xfId="9" applyFont="1" applyFill="1" applyBorder="1" applyAlignment="1">
      <alignment horizontal="center" vertical="center"/>
    </xf>
    <xf numFmtId="9" fontId="8" fillId="4" borderId="4" xfId="9" applyFont="1" applyFill="1" applyBorder="1" applyAlignment="1">
      <alignment vertical="top"/>
    </xf>
    <xf numFmtId="9" fontId="8" fillId="4" borderId="4" xfId="9" quotePrefix="1" applyFont="1" applyFill="1" applyBorder="1" applyAlignment="1">
      <alignment vertical="top"/>
    </xf>
    <xf numFmtId="9" fontId="53" fillId="4" borderId="4" xfId="9" quotePrefix="1" applyFont="1" applyFill="1" applyBorder="1" applyAlignment="1">
      <alignment vertical="top"/>
    </xf>
    <xf numFmtId="9" fontId="53" fillId="4" borderId="4" xfId="9" applyFont="1" applyFill="1" applyBorder="1" applyAlignment="1">
      <alignment vertical="top"/>
    </xf>
    <xf numFmtId="9" fontId="8" fillId="4" borderId="10" xfId="9" applyFont="1" applyFill="1" applyBorder="1" applyAlignment="1">
      <alignment vertical="top"/>
    </xf>
    <xf numFmtId="9" fontId="42" fillId="0" borderId="0" xfId="9" applyFont="1" applyAlignment="1">
      <alignment vertical="top"/>
    </xf>
    <xf numFmtId="9" fontId="28" fillId="0" borderId="0" xfId="9" applyFont="1" applyAlignment="1">
      <alignment vertical="top"/>
    </xf>
    <xf numFmtId="0" fontId="13" fillId="0" borderId="4" xfId="6" applyFont="1" applyBorder="1" applyAlignment="1">
      <alignment vertical="center"/>
    </xf>
    <xf numFmtId="3" fontId="13" fillId="0" borderId="4" xfId="6" applyNumberFormat="1" applyFont="1" applyBorder="1" applyAlignment="1">
      <alignment vertical="center"/>
    </xf>
    <xf numFmtId="3" fontId="52" fillId="6" borderId="0" xfId="6" applyNumberFormat="1" applyFont="1" applyFill="1" applyAlignment="1">
      <alignment vertical="center"/>
    </xf>
    <xf numFmtId="0" fontId="8" fillId="0" borderId="0" xfId="6" applyFont="1" applyAlignment="1">
      <alignment horizontal="center"/>
    </xf>
    <xf numFmtId="3" fontId="9" fillId="8" borderId="0" xfId="6" applyNumberFormat="1" applyFont="1" applyFill="1" applyAlignment="1">
      <alignment horizontal="right"/>
    </xf>
    <xf numFmtId="3" fontId="13" fillId="8" borderId="0" xfId="6" applyNumberFormat="1" applyFont="1" applyFill="1" applyAlignment="1">
      <alignment horizontal="center"/>
    </xf>
    <xf numFmtId="3" fontId="8" fillId="0" borderId="0" xfId="6" applyNumberFormat="1" applyFont="1" applyAlignment="1">
      <alignment vertical="top" wrapText="1"/>
    </xf>
    <xf numFmtId="3" fontId="52" fillId="3" borderId="16" xfId="6" quotePrefix="1" applyNumberFormat="1" applyFont="1" applyFill="1" applyBorder="1" applyAlignment="1">
      <alignment horizontal="right" vertical="top"/>
    </xf>
    <xf numFmtId="0" fontId="62" fillId="0" borderId="1" xfId="6" applyFont="1" applyBorder="1" applyAlignment="1">
      <alignment horizontal="center" vertical="top"/>
    </xf>
    <xf numFmtId="3" fontId="62" fillId="0" borderId="4" xfId="6" applyNumberFormat="1" applyFont="1" applyBorder="1" applyAlignment="1">
      <alignment vertical="top" wrapText="1"/>
    </xf>
    <xf numFmtId="0" fontId="45" fillId="0" borderId="1" xfId="6" applyFont="1" applyBorder="1" applyAlignment="1">
      <alignment horizontal="center"/>
    </xf>
    <xf numFmtId="9" fontId="16" fillId="4" borderId="11" xfId="7" applyFont="1" applyFill="1" applyBorder="1" applyAlignment="1">
      <alignment horizontal="right" vertical="center"/>
    </xf>
    <xf numFmtId="9" fontId="42" fillId="0" borderId="0" xfId="7" applyFont="1" applyAlignment="1">
      <alignment horizontal="right"/>
    </xf>
    <xf numFmtId="9" fontId="0" fillId="0" borderId="0" xfId="7" applyFont="1" applyAlignment="1">
      <alignment horizontal="right"/>
    </xf>
    <xf numFmtId="10" fontId="0" fillId="3" borderId="3" xfId="7" applyNumberFormat="1" applyFont="1" applyFill="1" applyBorder="1" applyAlignment="1">
      <alignment horizontal="right"/>
    </xf>
    <xf numFmtId="10" fontId="0" fillId="3" borderId="16" xfId="7" applyNumberFormat="1" applyFont="1" applyFill="1" applyBorder="1" applyAlignment="1">
      <alignment horizontal="right"/>
    </xf>
    <xf numFmtId="10" fontId="0" fillId="3" borderId="17" xfId="7" applyNumberFormat="1" applyFont="1" applyFill="1" applyBorder="1" applyAlignment="1">
      <alignment horizontal="right"/>
    </xf>
    <xf numFmtId="9" fontId="33" fillId="0" borderId="0" xfId="7" applyFont="1" applyAlignment="1">
      <alignment horizontal="right"/>
    </xf>
    <xf numFmtId="0" fontId="22" fillId="0" borderId="0" xfId="6" applyFont="1" applyAlignment="1">
      <alignment horizontal="center" vertical="top"/>
    </xf>
    <xf numFmtId="3" fontId="22" fillId="6" borderId="0" xfId="6" applyNumberFormat="1" applyFont="1" applyFill="1"/>
    <xf numFmtId="9" fontId="45" fillId="0" borderId="1" xfId="7" quotePrefix="1" applyFont="1" applyFill="1" applyBorder="1" applyAlignment="1">
      <alignment vertical="center"/>
    </xf>
    <xf numFmtId="0" fontId="45" fillId="0" borderId="0" xfId="6" applyFont="1" applyAlignment="1">
      <alignment horizontal="center"/>
    </xf>
    <xf numFmtId="3" fontId="63" fillId="8" borderId="4" xfId="6" applyNumberFormat="1" applyFont="1" applyFill="1" applyBorder="1" applyAlignment="1">
      <alignment horizontal="center" vertical="center"/>
    </xf>
    <xf numFmtId="3" fontId="45" fillId="0" borderId="4" xfId="6" applyNumberFormat="1" applyFont="1" applyBorder="1" applyAlignment="1">
      <alignment vertical="top"/>
    </xf>
    <xf numFmtId="3" fontId="22" fillId="8" borderId="4" xfId="6" applyNumberFormat="1" applyFont="1" applyFill="1" applyBorder="1" applyAlignment="1">
      <alignment vertical="top"/>
    </xf>
    <xf numFmtId="0" fontId="45" fillId="0" borderId="0" xfId="6" applyFont="1" applyAlignment="1">
      <alignment horizontal="center" vertical="top"/>
    </xf>
    <xf numFmtId="9" fontId="45" fillId="0" borderId="1" xfId="7" applyFont="1" applyBorder="1" applyAlignment="1">
      <alignment horizontal="center" vertical="top"/>
    </xf>
    <xf numFmtId="0" fontId="22" fillId="0" borderId="1" xfId="6" applyFont="1" applyBorder="1" applyAlignment="1">
      <alignment horizontal="center"/>
    </xf>
    <xf numFmtId="3" fontId="22" fillId="4" borderId="4" xfId="6" applyNumberFormat="1" applyFont="1" applyFill="1" applyBorder="1" applyAlignment="1">
      <alignment horizontal="right" vertical="center"/>
    </xf>
    <xf numFmtId="0" fontId="22" fillId="0" borderId="4" xfId="6" applyFont="1" applyBorder="1"/>
    <xf numFmtId="3" fontId="22" fillId="0" borderId="0" xfId="6" applyNumberFormat="1" applyFont="1" applyAlignment="1">
      <alignment vertical="center"/>
    </xf>
    <xf numFmtId="0" fontId="58" fillId="0" borderId="1" xfId="6" applyFont="1" applyBorder="1" applyAlignment="1" applyProtection="1">
      <alignment horizontal="center" vertical="top"/>
      <protection locked="0"/>
    </xf>
    <xf numFmtId="3" fontId="58" fillId="0" borderId="0" xfId="6" applyNumberFormat="1" applyFont="1" applyAlignment="1" applyProtection="1">
      <alignment horizontal="center" vertical="top"/>
      <protection locked="0"/>
    </xf>
    <xf numFmtId="3" fontId="58" fillId="0" borderId="0" xfId="6" applyNumberFormat="1" applyFont="1"/>
    <xf numFmtId="3" fontId="58" fillId="0" borderId="4" xfId="6" applyNumberFormat="1" applyFont="1" applyBorder="1" applyAlignment="1">
      <alignment vertical="top" wrapText="1"/>
    </xf>
    <xf numFmtId="0" fontId="58" fillId="0" borderId="0" xfId="6" applyFont="1"/>
    <xf numFmtId="3" fontId="64" fillId="8" borderId="4" xfId="6" applyNumberFormat="1" applyFont="1" applyFill="1" applyBorder="1" applyAlignment="1" applyProtection="1">
      <alignment vertical="top"/>
      <protection locked="0"/>
    </xf>
    <xf numFmtId="169" fontId="28" fillId="3" borderId="3" xfId="6" applyNumberFormat="1" applyFill="1" applyBorder="1"/>
    <xf numFmtId="169" fontId="28" fillId="3" borderId="16" xfId="6" applyNumberFormat="1" applyFill="1" applyBorder="1"/>
    <xf numFmtId="169" fontId="28" fillId="3" borderId="17" xfId="6" applyNumberFormat="1" applyFill="1" applyBorder="1"/>
    <xf numFmtId="3" fontId="27" fillId="6" borderId="0" xfId="6" applyNumberFormat="1" applyFont="1" applyFill="1"/>
    <xf numFmtId="9" fontId="7" fillId="0" borderId="1" xfId="7" quotePrefix="1" applyFont="1" applyFill="1" applyBorder="1" applyAlignment="1">
      <alignment vertical="center"/>
    </xf>
    <xf numFmtId="3" fontId="7" fillId="0" borderId="4" xfId="6" applyNumberFormat="1" applyFont="1" applyBorder="1" applyAlignment="1">
      <alignment vertical="center"/>
    </xf>
    <xf numFmtId="3" fontId="6" fillId="0" borderId="4" xfId="6" applyNumberFormat="1" applyFont="1" applyBorder="1"/>
    <xf numFmtId="3" fontId="6" fillId="0" borderId="4" xfId="6" applyNumberFormat="1" applyFont="1" applyBorder="1" applyAlignment="1">
      <alignment vertical="top"/>
    </xf>
    <xf numFmtId="3" fontId="38" fillId="6" borderId="0" xfId="6" applyNumberFormat="1" applyFont="1" applyFill="1"/>
    <xf numFmtId="3" fontId="45" fillId="6" borderId="0" xfId="6" applyNumberFormat="1" applyFont="1" applyFill="1"/>
    <xf numFmtId="3" fontId="27" fillId="6" borderId="0" xfId="6" applyNumberFormat="1" applyFont="1" applyFill="1" applyAlignment="1">
      <alignment horizontal="center" vertical="top"/>
    </xf>
    <xf numFmtId="3" fontId="27" fillId="6" borderId="0" xfId="6" applyNumberFormat="1" applyFont="1" applyFill="1" applyAlignment="1">
      <alignment horizontal="center" vertical="center"/>
    </xf>
    <xf numFmtId="3" fontId="43" fillId="0" borderId="4" xfId="6" applyNumberFormat="1" applyFont="1" applyBorder="1" applyAlignment="1">
      <alignment vertical="top" wrapText="1"/>
    </xf>
    <xf numFmtId="3" fontId="24" fillId="0" borderId="9" xfId="6" applyNumberFormat="1" applyFont="1" applyBorder="1" applyAlignment="1">
      <alignment horizontal="center"/>
    </xf>
    <xf numFmtId="3" fontId="0" fillId="6" borderId="9" xfId="6" applyNumberFormat="1" applyFont="1" applyFill="1" applyBorder="1"/>
    <xf numFmtId="3" fontId="0" fillId="0" borderId="10" xfId="6" applyNumberFormat="1" applyFont="1" applyBorder="1"/>
    <xf numFmtId="3" fontId="0" fillId="6" borderId="12" xfId="6" applyNumberFormat="1" applyFont="1" applyFill="1" applyBorder="1"/>
    <xf numFmtId="0" fontId="28" fillId="3" borderId="6" xfId="6" applyFill="1" applyBorder="1"/>
    <xf numFmtId="0" fontId="28" fillId="3" borderId="4" xfId="6" applyFill="1" applyBorder="1"/>
    <xf numFmtId="0" fontId="28" fillId="3" borderId="10" xfId="6" applyFill="1" applyBorder="1"/>
    <xf numFmtId="3" fontId="18" fillId="0" borderId="4" xfId="6" applyNumberFormat="1" applyFont="1" applyBorder="1" applyAlignment="1">
      <alignment vertical="top" wrapText="1"/>
    </xf>
    <xf numFmtId="3" fontId="66" fillId="0" borderId="4" xfId="6" applyNumberFormat="1" applyFont="1" applyBorder="1" applyAlignment="1">
      <alignment vertical="center" wrapText="1"/>
    </xf>
    <xf numFmtId="3" fontId="66" fillId="0" borderId="4" xfId="6" applyNumberFormat="1" applyFont="1" applyBorder="1" applyAlignment="1">
      <alignment vertical="top" wrapText="1"/>
    </xf>
    <xf numFmtId="3" fontId="18" fillId="0" borderId="10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horizontal="center"/>
    </xf>
    <xf numFmtId="0" fontId="9" fillId="0" borderId="14" xfId="6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9" fontId="8" fillId="2" borderId="8" xfId="7" applyFont="1" applyFill="1" applyBorder="1" applyAlignment="1">
      <alignment horizontal="center"/>
    </xf>
    <xf numFmtId="9" fontId="0" fillId="0" borderId="1" xfId="7" applyFont="1" applyBorder="1" applyAlignment="1">
      <alignment horizontal="center"/>
    </xf>
    <xf numFmtId="9" fontId="0" fillId="0" borderId="1" xfId="7" applyFont="1" applyBorder="1" applyAlignment="1">
      <alignment horizontal="center" vertical="top"/>
    </xf>
    <xf numFmtId="9" fontId="28" fillId="3" borderId="3" xfId="9" applyFont="1" applyFill="1" applyBorder="1"/>
    <xf numFmtId="9" fontId="28" fillId="3" borderId="16" xfId="9" applyFont="1" applyFill="1" applyBorder="1"/>
    <xf numFmtId="9" fontId="28" fillId="3" borderId="17" xfId="9" applyFont="1" applyFill="1" applyBorder="1"/>
    <xf numFmtId="3" fontId="52" fillId="0" borderId="4" xfId="6" applyNumberFormat="1" applyFont="1" applyBorder="1"/>
    <xf numFmtId="9" fontId="0" fillId="0" borderId="1" xfId="7" applyFont="1" applyFill="1" applyBorder="1" applyAlignment="1">
      <alignment horizontal="center"/>
    </xf>
    <xf numFmtId="9" fontId="0" fillId="0" borderId="1" xfId="7" applyFont="1" applyFill="1" applyBorder="1" applyAlignment="1">
      <alignment horizontal="center" vertical="top"/>
    </xf>
    <xf numFmtId="3" fontId="38" fillId="0" borderId="4" xfId="6" applyNumberFormat="1" applyFont="1" applyBorder="1" applyAlignment="1">
      <alignment vertical="center"/>
    </xf>
    <xf numFmtId="3" fontId="8" fillId="0" borderId="4" xfId="6" applyNumberFormat="1" applyFont="1" applyBorder="1" applyAlignment="1">
      <alignment vertical="top"/>
    </xf>
    <xf numFmtId="3" fontId="27" fillId="0" borderId="4" xfId="6" applyNumberFormat="1" applyFont="1" applyBorder="1" applyAlignment="1">
      <alignment vertical="top"/>
    </xf>
    <xf numFmtId="3" fontId="37" fillId="0" borderId="4" xfId="6" applyNumberFormat="1" applyFont="1" applyBorder="1" applyAlignment="1">
      <alignment vertical="top"/>
    </xf>
    <xf numFmtId="3" fontId="21" fillId="0" borderId="10" xfId="6" applyNumberFormat="1" applyFont="1" applyBorder="1" applyAlignment="1">
      <alignment vertical="top"/>
    </xf>
    <xf numFmtId="3" fontId="22" fillId="0" borderId="4" xfId="6" applyNumberFormat="1" applyFont="1" applyBorder="1" applyAlignment="1">
      <alignment vertical="center"/>
    </xf>
    <xf numFmtId="3" fontId="16" fillId="0" borderId="4" xfId="6" applyNumberFormat="1" applyFont="1" applyBorder="1" applyAlignment="1">
      <alignment vertical="center"/>
    </xf>
    <xf numFmtId="0" fontId="16" fillId="0" borderId="4" xfId="6" applyFont="1" applyBorder="1" applyAlignment="1">
      <alignment vertical="center"/>
    </xf>
    <xf numFmtId="3" fontId="13" fillId="0" borderId="6" xfId="6" applyNumberFormat="1" applyFont="1" applyBorder="1" applyAlignment="1">
      <alignment horizontal="center"/>
    </xf>
    <xf numFmtId="9" fontId="8" fillId="8" borderId="1" xfId="7" applyFont="1" applyFill="1" applyBorder="1" applyAlignment="1">
      <alignment horizontal="center"/>
    </xf>
    <xf numFmtId="173" fontId="29" fillId="2" borderId="6" xfId="6" applyNumberFormat="1" applyFont="1" applyFill="1" applyBorder="1" applyAlignment="1">
      <alignment horizontal="center" vertical="center"/>
    </xf>
    <xf numFmtId="3" fontId="16" fillId="8" borderId="4" xfId="6" applyNumberFormat="1" applyFont="1" applyFill="1" applyBorder="1" applyAlignment="1" applyProtection="1">
      <alignment vertical="top" wrapText="1"/>
      <protection locked="0"/>
    </xf>
    <xf numFmtId="3" fontId="8" fillId="3" borderId="0" xfId="6" quotePrefix="1" applyNumberFormat="1" applyFont="1" applyFill="1" applyAlignment="1" applyProtection="1">
      <alignment horizontal="right" vertical="top"/>
      <protection locked="0"/>
    </xf>
    <xf numFmtId="3" fontId="20" fillId="8" borderId="4" xfId="6" quotePrefix="1" applyNumberFormat="1" applyFont="1" applyFill="1" applyBorder="1" applyAlignment="1" applyProtection="1">
      <alignment vertical="top"/>
      <protection locked="0"/>
    </xf>
    <xf numFmtId="3" fontId="33" fillId="3" borderId="0" xfId="6" quotePrefix="1" applyNumberFormat="1" applyFont="1" applyFill="1" applyAlignment="1">
      <alignment horizontal="right" vertical="top"/>
    </xf>
    <xf numFmtId="3" fontId="13" fillId="3" borderId="0" xfId="6" quotePrefix="1" applyNumberFormat="1" applyFont="1" applyFill="1" applyAlignment="1">
      <alignment horizontal="right" vertical="top"/>
    </xf>
    <xf numFmtId="3" fontId="52" fillId="3" borderId="0" xfId="6" quotePrefix="1" applyNumberFormat="1" applyFont="1" applyFill="1" applyAlignment="1">
      <alignment horizontal="right" vertical="top"/>
    </xf>
    <xf numFmtId="0" fontId="8" fillId="0" borderId="0" xfId="6" applyFont="1" applyAlignment="1">
      <alignment vertical="top"/>
    </xf>
    <xf numFmtId="3" fontId="51" fillId="0" borderId="4" xfId="6" applyNumberFormat="1" applyFont="1" applyBorder="1" applyAlignment="1">
      <alignment vertical="top" wrapText="1"/>
    </xf>
    <xf numFmtId="3" fontId="54" fillId="0" borderId="7" xfId="6" applyNumberFormat="1" applyFont="1" applyBorder="1" applyAlignment="1">
      <alignment vertical="top" wrapText="1"/>
    </xf>
    <xf numFmtId="0" fontId="67" fillId="0" borderId="0" xfId="6" applyFont="1" applyAlignment="1">
      <alignment vertical="top"/>
    </xf>
    <xf numFmtId="3" fontId="22" fillId="0" borderId="4" xfId="6" applyNumberFormat="1" applyFont="1" applyBorder="1" applyAlignment="1" applyProtection="1">
      <alignment vertical="top" wrapText="1"/>
      <protection locked="0"/>
    </xf>
    <xf numFmtId="3" fontId="8" fillId="4" borderId="4" xfId="6" quotePrefix="1" applyNumberFormat="1" applyFont="1" applyFill="1" applyBorder="1" applyAlignment="1" applyProtection="1">
      <alignment vertical="top"/>
      <protection locked="0"/>
    </xf>
    <xf numFmtId="3" fontId="16" fillId="3" borderId="12" xfId="6" applyNumberFormat="1" applyFont="1" applyFill="1" applyBorder="1" applyAlignment="1">
      <alignment horizontal="right" vertical="center"/>
    </xf>
    <xf numFmtId="3" fontId="16" fillId="4" borderId="13" xfId="6" applyNumberFormat="1" applyFont="1" applyFill="1" applyBorder="1" applyAlignment="1">
      <alignment horizontal="right" vertical="center"/>
    </xf>
    <xf numFmtId="9" fontId="8" fillId="4" borderId="16" xfId="7" applyFont="1" applyFill="1" applyBorder="1" applyAlignment="1">
      <alignment horizontal="center"/>
    </xf>
    <xf numFmtId="9" fontId="55" fillId="4" borderId="16" xfId="7" quotePrefix="1" applyFont="1" applyFill="1" applyBorder="1" applyAlignment="1" applyProtection="1">
      <alignment horizontal="center" vertical="top"/>
      <protection locked="0"/>
    </xf>
    <xf numFmtId="9" fontId="55" fillId="4" borderId="16" xfId="7" quotePrefix="1" applyFont="1" applyFill="1" applyBorder="1" applyAlignment="1">
      <alignment horizontal="center" vertical="top"/>
    </xf>
    <xf numFmtId="9" fontId="8" fillId="4" borderId="17" xfId="7" applyFont="1" applyFill="1" applyBorder="1" applyAlignment="1">
      <alignment horizontal="center" vertical="top"/>
    </xf>
    <xf numFmtId="3" fontId="67" fillId="0" borderId="4" xfId="6" applyNumberFormat="1" applyFont="1" applyBorder="1"/>
    <xf numFmtId="3" fontId="8" fillId="8" borderId="4" xfId="6" applyNumberFormat="1" applyFont="1" applyFill="1" applyBorder="1" applyAlignment="1" applyProtection="1">
      <alignment vertical="top"/>
      <protection locked="0"/>
    </xf>
    <xf numFmtId="3" fontId="53" fillId="8" borderId="4" xfId="6" quotePrefix="1" applyNumberFormat="1" applyFont="1" applyFill="1" applyBorder="1" applyAlignment="1" applyProtection="1">
      <alignment vertical="top"/>
      <protection locked="0"/>
    </xf>
    <xf numFmtId="3" fontId="45" fillId="8" borderId="4" xfId="6" quotePrefix="1" applyNumberFormat="1" applyFont="1" applyFill="1" applyBorder="1" applyAlignment="1" applyProtection="1">
      <alignment vertical="top"/>
      <protection locked="0"/>
    </xf>
    <xf numFmtId="3" fontId="53" fillId="8" borderId="4" xfId="6" applyNumberFormat="1" applyFont="1" applyFill="1" applyBorder="1" applyAlignment="1" applyProtection="1">
      <alignment vertical="top"/>
      <protection locked="0"/>
    </xf>
    <xf numFmtId="3" fontId="65" fillId="0" borderId="4" xfId="6" applyNumberFormat="1" applyFont="1" applyBorder="1" applyAlignment="1">
      <alignment vertical="center" wrapText="1"/>
    </xf>
    <xf numFmtId="3" fontId="58" fillId="0" borderId="7" xfId="6" applyNumberFormat="1" applyFont="1" applyBorder="1" applyAlignment="1" applyProtection="1">
      <alignment vertical="top" wrapText="1"/>
      <protection locked="0"/>
    </xf>
    <xf numFmtId="0" fontId="38" fillId="0" borderId="1" xfId="6" applyFont="1" applyBorder="1" applyAlignment="1">
      <alignment horizontal="center" vertical="top"/>
    </xf>
    <xf numFmtId="3" fontId="22" fillId="0" borderId="23" xfId="6" applyNumberFormat="1" applyFont="1" applyBorder="1" applyAlignment="1" applyProtection="1">
      <alignment vertical="top" wrapText="1"/>
      <protection locked="0"/>
    </xf>
    <xf numFmtId="9" fontId="52" fillId="4" borderId="16" xfId="7" quotePrefix="1" applyFont="1" applyFill="1" applyBorder="1" applyAlignment="1">
      <alignment horizontal="center" vertical="top"/>
    </xf>
    <xf numFmtId="9" fontId="9" fillId="4" borderId="4" xfId="9" quotePrefix="1" applyFont="1" applyFill="1" applyBorder="1" applyAlignment="1">
      <alignment vertical="top"/>
    </xf>
    <xf numFmtId="3" fontId="13" fillId="3" borderId="16" xfId="6" quotePrefix="1" applyNumberFormat="1" applyFont="1" applyFill="1" applyBorder="1" applyAlignment="1">
      <alignment horizontal="right" vertical="top"/>
    </xf>
    <xf numFmtId="3" fontId="12" fillId="11" borderId="0" xfId="6" applyNumberFormat="1" applyFont="1" applyFill="1" applyAlignment="1" applyProtection="1">
      <alignment horizontal="center" vertical="top"/>
      <protection locked="0"/>
    </xf>
    <xf numFmtId="3" fontId="28" fillId="8" borderId="4" xfId="6" applyNumberFormat="1" applyFill="1" applyBorder="1" applyAlignment="1" applyProtection="1">
      <alignment vertical="top"/>
      <protection locked="0"/>
    </xf>
    <xf numFmtId="3" fontId="58" fillId="8" borderId="4" xfId="6" applyNumberFormat="1" applyFont="1" applyFill="1" applyBorder="1" applyAlignment="1" applyProtection="1">
      <alignment horizontal="left" vertical="center"/>
      <protection locked="0"/>
    </xf>
    <xf numFmtId="3" fontId="45" fillId="8" borderId="4" xfId="6" applyNumberFormat="1" applyFont="1" applyFill="1" applyBorder="1" applyAlignment="1" applyProtection="1">
      <alignment vertical="top"/>
      <protection locked="0"/>
    </xf>
    <xf numFmtId="0" fontId="12" fillId="0" borderId="0" xfId="6" applyFont="1" applyAlignment="1" applyProtection="1">
      <alignment horizontal="center" vertical="top"/>
      <protection locked="0"/>
    </xf>
    <xf numFmtId="3" fontId="21" fillId="8" borderId="16" xfId="6" applyNumberFormat="1" applyFont="1" applyFill="1" applyBorder="1" applyAlignment="1" applyProtection="1">
      <alignment horizontal="left" vertical="top"/>
      <protection locked="0"/>
    </xf>
    <xf numFmtId="3" fontId="16" fillId="8" borderId="16" xfId="6" applyNumberFormat="1" applyFont="1" applyFill="1" applyBorder="1" applyAlignment="1" applyProtection="1">
      <alignment horizontal="left" vertical="top"/>
      <protection locked="0"/>
    </xf>
    <xf numFmtId="3" fontId="22" fillId="8" borderId="16" xfId="6" applyNumberFormat="1" applyFont="1" applyFill="1" applyBorder="1" applyAlignment="1" applyProtection="1">
      <alignment horizontal="left" vertical="top"/>
      <protection locked="0"/>
    </xf>
    <xf numFmtId="165" fontId="9" fillId="0" borderId="0" xfId="6" applyNumberFormat="1" applyFont="1" applyAlignment="1">
      <alignment horizontal="center" vertical="top"/>
    </xf>
    <xf numFmtId="3" fontId="10" fillId="0" borderId="0" xfId="6" applyNumberFormat="1" applyFont="1" applyAlignment="1" applyProtection="1">
      <alignment horizontal="center" vertical="top"/>
      <protection locked="0"/>
    </xf>
    <xf numFmtId="3" fontId="45" fillId="0" borderId="0" xfId="6" applyNumberFormat="1" applyFont="1" applyAlignment="1" applyProtection="1">
      <alignment horizontal="center" vertical="top"/>
      <protection locked="0"/>
    </xf>
    <xf numFmtId="3" fontId="16" fillId="8" borderId="4" xfId="6" applyNumberFormat="1" applyFont="1" applyFill="1" applyBorder="1" applyAlignment="1" applyProtection="1">
      <alignment vertical="top"/>
      <protection locked="0"/>
    </xf>
    <xf numFmtId="3" fontId="22" fillId="8" borderId="4" xfId="6" applyNumberFormat="1" applyFont="1" applyFill="1" applyBorder="1" applyAlignment="1" applyProtection="1">
      <alignment vertical="top"/>
      <protection locked="0"/>
    </xf>
    <xf numFmtId="3" fontId="47" fillId="11" borderId="0" xfId="6" applyNumberFormat="1" applyFont="1" applyFill="1" applyAlignment="1" applyProtection="1">
      <alignment horizontal="center" vertical="top" wrapText="1"/>
      <protection locked="0"/>
    </xf>
    <xf numFmtId="3" fontId="6" fillId="0" borderId="4" xfId="6" applyNumberFormat="1" applyFont="1" applyBorder="1" applyAlignment="1">
      <alignment vertical="center"/>
    </xf>
    <xf numFmtId="0" fontId="8" fillId="0" borderId="4" xfId="6" applyFont="1" applyBorder="1" applyAlignment="1">
      <alignment vertical="top" wrapText="1"/>
    </xf>
    <xf numFmtId="3" fontId="38" fillId="0" borderId="4" xfId="6" applyNumberFormat="1" applyFont="1" applyBorder="1" applyAlignment="1">
      <alignment vertical="top"/>
    </xf>
    <xf numFmtId="0" fontId="45" fillId="0" borderId="4" xfId="6" applyFont="1" applyBorder="1" applyAlignment="1">
      <alignment vertical="top" wrapText="1"/>
    </xf>
    <xf numFmtId="3" fontId="6" fillId="0" borderId="0" xfId="6" applyNumberFormat="1" applyFont="1"/>
    <xf numFmtId="3" fontId="6" fillId="0" borderId="4" xfId="6" applyNumberFormat="1" applyFont="1" applyBorder="1" applyAlignment="1">
      <alignment vertical="top" wrapText="1"/>
    </xf>
    <xf numFmtId="3" fontId="16" fillId="8" borderId="4" xfId="6" applyNumberFormat="1" applyFont="1" applyFill="1" applyBorder="1" applyAlignment="1" applyProtection="1">
      <alignment horizontal="left" vertical="center"/>
      <protection locked="0"/>
    </xf>
    <xf numFmtId="3" fontId="22" fillId="0" borderId="4" xfId="6" applyNumberFormat="1" applyFont="1" applyBorder="1" applyAlignment="1" applyProtection="1">
      <alignment horizontal="left" vertical="top" indent="2"/>
      <protection locked="0"/>
    </xf>
    <xf numFmtId="3" fontId="16" fillId="8" borderId="4" xfId="6" applyNumberFormat="1" applyFont="1" applyFill="1" applyBorder="1" applyAlignment="1" applyProtection="1">
      <alignment horizontal="left" vertical="top"/>
      <protection locked="0"/>
    </xf>
    <xf numFmtId="3" fontId="22" fillId="8" borderId="4" xfId="6" applyNumberFormat="1" applyFont="1" applyFill="1" applyBorder="1" applyAlignment="1" applyProtection="1">
      <alignment horizontal="left" vertical="center"/>
      <protection locked="0"/>
    </xf>
    <xf numFmtId="3" fontId="13" fillId="8" borderId="16" xfId="6" applyNumberFormat="1" applyFont="1" applyFill="1" applyBorder="1" applyAlignment="1" applyProtection="1">
      <alignment horizontal="left" vertical="center"/>
      <protection locked="0"/>
    </xf>
    <xf numFmtId="0" fontId="16" fillId="0" borderId="16" xfId="6" applyFont="1" applyBorder="1" applyProtection="1">
      <protection locked="0"/>
    </xf>
    <xf numFmtId="3" fontId="22" fillId="8" borderId="16" xfId="6" applyNumberFormat="1" applyFont="1" applyFill="1" applyBorder="1" applyAlignment="1" applyProtection="1">
      <alignment horizontal="left" vertical="center"/>
      <protection locked="0"/>
    </xf>
    <xf numFmtId="3" fontId="58" fillId="8" borderId="16" xfId="6" applyNumberFormat="1" applyFont="1" applyFill="1" applyBorder="1" applyAlignment="1" applyProtection="1">
      <alignment horizontal="left" vertical="center"/>
      <protection locked="0"/>
    </xf>
    <xf numFmtId="3" fontId="21" fillId="8" borderId="16" xfId="6" applyNumberFormat="1" applyFont="1" applyFill="1" applyBorder="1" applyAlignment="1" applyProtection="1">
      <alignment horizontal="left" vertical="center"/>
      <protection locked="0"/>
    </xf>
    <xf numFmtId="3" fontId="21" fillId="8" borderId="4" xfId="6" applyNumberFormat="1" applyFont="1" applyFill="1" applyBorder="1" applyAlignment="1" applyProtection="1">
      <alignment horizontal="left" vertical="center"/>
      <protection locked="0"/>
    </xf>
    <xf numFmtId="3" fontId="58" fillId="0" borderId="16" xfId="6" applyNumberFormat="1" applyFont="1" applyBorder="1" applyAlignment="1" applyProtection="1">
      <alignment horizontal="left" vertical="center"/>
      <protection locked="0"/>
    </xf>
    <xf numFmtId="3" fontId="22" fillId="6" borderId="1" xfId="6" applyNumberFormat="1" applyFont="1" applyFill="1" applyBorder="1" applyAlignment="1" applyProtection="1">
      <alignment vertical="center"/>
      <protection locked="0"/>
    </xf>
    <xf numFmtId="0" fontId="12" fillId="8" borderId="0" xfId="6" applyFont="1" applyFill="1" applyAlignment="1" applyProtection="1">
      <alignment horizontal="center" vertical="top"/>
      <protection locked="0"/>
    </xf>
    <xf numFmtId="3" fontId="33" fillId="8" borderId="4" xfId="6" applyNumberFormat="1" applyFont="1" applyFill="1" applyBorder="1" applyAlignment="1" applyProtection="1">
      <alignment vertical="top" wrapText="1"/>
      <protection locked="0"/>
    </xf>
    <xf numFmtId="3" fontId="28" fillId="8" borderId="4" xfId="6" quotePrefix="1" applyNumberFormat="1" applyFill="1" applyBorder="1" applyAlignment="1" applyProtection="1">
      <alignment vertical="top"/>
      <protection locked="0"/>
    </xf>
    <xf numFmtId="3" fontId="45" fillId="8" borderId="4" xfId="6" quotePrefix="1" applyNumberFormat="1" applyFont="1" applyFill="1" applyBorder="1" applyAlignment="1" applyProtection="1">
      <alignment vertical="top" wrapText="1"/>
      <protection locked="0"/>
    </xf>
    <xf numFmtId="3" fontId="28" fillId="8" borderId="4" xfId="6" quotePrefix="1" applyNumberFormat="1" applyFill="1" applyBorder="1" applyAlignment="1" applyProtection="1">
      <alignment vertical="top" wrapText="1"/>
      <protection locked="0"/>
    </xf>
    <xf numFmtId="3" fontId="55" fillId="8" borderId="4" xfId="6" quotePrefix="1" applyNumberFormat="1" applyFont="1" applyFill="1" applyBorder="1" applyAlignment="1" applyProtection="1">
      <alignment vertical="top"/>
      <protection locked="0"/>
    </xf>
    <xf numFmtId="3" fontId="55" fillId="8" borderId="4" xfId="6" applyNumberFormat="1" applyFont="1" applyFill="1" applyBorder="1" applyAlignment="1" applyProtection="1">
      <alignment vertical="top"/>
      <protection locked="0"/>
    </xf>
    <xf numFmtId="3" fontId="31" fillId="2" borderId="11" xfId="6" applyNumberFormat="1" applyFont="1" applyFill="1" applyBorder="1" applyAlignment="1">
      <alignment horizontal="center" vertical="center" wrapText="1"/>
    </xf>
    <xf numFmtId="3" fontId="29" fillId="2" borderId="13" xfId="6" applyNumberFormat="1" applyFont="1" applyFill="1" applyBorder="1" applyAlignment="1">
      <alignment horizontal="center" vertical="center" wrapText="1"/>
    </xf>
    <xf numFmtId="9" fontId="29" fillId="2" borderId="13" xfId="7" applyFont="1" applyFill="1" applyBorder="1" applyAlignment="1" applyProtection="1">
      <alignment horizontal="center" vertical="center" wrapText="1"/>
    </xf>
    <xf numFmtId="168" fontId="19" fillId="0" borderId="0" xfId="6" applyNumberFormat="1" applyFont="1"/>
    <xf numFmtId="0" fontId="19" fillId="0" borderId="0" xfId="6" applyFont="1"/>
    <xf numFmtId="3" fontId="16" fillId="2" borderId="11" xfId="6" applyNumberFormat="1" applyFont="1" applyFill="1" applyBorder="1" applyAlignment="1">
      <alignment horizontal="center"/>
    </xf>
    <xf numFmtId="3" fontId="21" fillId="2" borderId="10" xfId="6" applyNumberFormat="1" applyFont="1" applyFill="1" applyBorder="1" applyAlignment="1">
      <alignment horizontal="center"/>
    </xf>
    <xf numFmtId="3" fontId="16" fillId="2" borderId="10" xfId="6" applyNumberFormat="1" applyFont="1" applyFill="1" applyBorder="1" applyAlignment="1">
      <alignment horizontal="center"/>
    </xf>
    <xf numFmtId="3" fontId="16" fillId="2" borderId="13" xfId="6" applyNumberFormat="1" applyFont="1" applyFill="1" applyBorder="1" applyAlignment="1">
      <alignment horizontal="center"/>
    </xf>
    <xf numFmtId="3" fontId="16" fillId="2" borderId="14" xfId="6" applyNumberFormat="1" applyFont="1" applyFill="1" applyBorder="1" applyAlignment="1">
      <alignment horizontal="center"/>
    </xf>
    <xf numFmtId="3" fontId="16" fillId="2" borderId="17" xfId="6" applyNumberFormat="1" applyFont="1" applyFill="1" applyBorder="1" applyAlignment="1">
      <alignment horizontal="center"/>
    </xf>
    <xf numFmtId="0" fontId="33" fillId="0" borderId="1" xfId="6" applyFont="1" applyBorder="1"/>
    <xf numFmtId="49" fontId="27" fillId="0" borderId="0" xfId="6" applyNumberFormat="1" applyFont="1" applyAlignment="1">
      <alignment horizontal="center"/>
    </xf>
    <xf numFmtId="3" fontId="13" fillId="5" borderId="11" xfId="6" applyNumberFormat="1" applyFont="1" applyFill="1" applyBorder="1" applyAlignment="1">
      <alignment horizontal="center" vertical="center"/>
    </xf>
    <xf numFmtId="3" fontId="13" fillId="5" borderId="16" xfId="6" applyNumberFormat="1" applyFont="1" applyFill="1" applyBorder="1" applyAlignment="1">
      <alignment horizontal="center" vertical="center"/>
    </xf>
    <xf numFmtId="3" fontId="33" fillId="6" borderId="4" xfId="6" applyNumberFormat="1" applyFont="1" applyFill="1" applyBorder="1"/>
    <xf numFmtId="3" fontId="33" fillId="6" borderId="16" xfId="6" applyNumberFormat="1" applyFont="1" applyFill="1" applyBorder="1"/>
    <xf numFmtId="49" fontId="13" fillId="0" borderId="0" xfId="6" applyNumberFormat="1" applyFont="1" applyAlignment="1">
      <alignment horizontal="center" vertical="center"/>
    </xf>
    <xf numFmtId="3" fontId="13" fillId="4" borderId="4" xfId="6" applyNumberFormat="1" applyFont="1" applyFill="1" applyBorder="1" applyAlignment="1">
      <alignment horizontal="center" vertical="center"/>
    </xf>
    <xf numFmtId="3" fontId="13" fillId="3" borderId="1" xfId="6" applyNumberFormat="1" applyFont="1" applyFill="1" applyBorder="1" applyAlignment="1">
      <alignment horizontal="center" vertical="center"/>
    </xf>
    <xf numFmtId="3" fontId="13" fillId="5" borderId="4" xfId="6" applyNumberFormat="1" applyFont="1" applyFill="1" applyBorder="1" applyAlignment="1">
      <alignment horizontal="center" vertical="center"/>
    </xf>
    <xf numFmtId="3" fontId="13" fillId="6" borderId="4" xfId="6" applyNumberFormat="1" applyFont="1" applyFill="1" applyBorder="1" applyAlignment="1">
      <alignment horizontal="center" vertical="center"/>
    </xf>
    <xf numFmtId="3" fontId="13" fillId="6" borderId="16" xfId="6" applyNumberFormat="1" applyFont="1" applyFill="1" applyBorder="1" applyAlignment="1">
      <alignment horizontal="center" vertical="center"/>
    </xf>
    <xf numFmtId="165" fontId="16" fillId="0" borderId="1" xfId="6" applyNumberFormat="1" applyFont="1" applyBorder="1" applyAlignment="1">
      <alignment horizontal="center" vertical="center"/>
    </xf>
    <xf numFmtId="3" fontId="12" fillId="0" borderId="4" xfId="6" applyNumberFormat="1" applyFont="1" applyBorder="1" applyAlignment="1">
      <alignment horizontal="left" wrapText="1" indent="1"/>
    </xf>
    <xf numFmtId="3" fontId="12" fillId="3" borderId="0" xfId="6" applyNumberFormat="1" applyFont="1" applyFill="1" applyAlignment="1">
      <alignment horizontal="center" vertical="center"/>
    </xf>
    <xf numFmtId="3" fontId="12" fillId="4" borderId="4" xfId="6" applyNumberFormat="1" applyFont="1" applyFill="1" applyBorder="1" applyAlignment="1">
      <alignment horizontal="center" vertical="center"/>
    </xf>
    <xf numFmtId="3" fontId="16" fillId="5" borderId="4" xfId="6" applyNumberFormat="1" applyFont="1" applyFill="1" applyBorder="1" applyAlignment="1">
      <alignment horizontal="center" vertical="center"/>
    </xf>
    <xf numFmtId="3" fontId="16" fillId="5" borderId="16" xfId="6" applyNumberFormat="1" applyFont="1" applyFill="1" applyBorder="1" applyAlignment="1">
      <alignment horizontal="center" vertical="center"/>
    </xf>
    <xf numFmtId="3" fontId="12" fillId="0" borderId="4" xfId="6" applyNumberFormat="1" applyFont="1" applyBorder="1" applyAlignment="1">
      <alignment horizontal="center" vertical="center"/>
    </xf>
    <xf numFmtId="3" fontId="12" fillId="7" borderId="4" xfId="6" applyNumberFormat="1" applyFont="1" applyFill="1" applyBorder="1" applyAlignment="1">
      <alignment horizontal="center" vertical="center"/>
    </xf>
    <xf numFmtId="3" fontId="12" fillId="7" borderId="0" xfId="6" applyNumberFormat="1" applyFont="1" applyFill="1" applyAlignment="1">
      <alignment horizontal="center" vertical="center"/>
    </xf>
    <xf numFmtId="3" fontId="12" fillId="7" borderId="16" xfId="6" applyNumberFormat="1" applyFont="1" applyFill="1" applyBorder="1" applyAlignment="1">
      <alignment horizontal="center" vertical="center"/>
    </xf>
    <xf numFmtId="165" fontId="18" fillId="0" borderId="1" xfId="6" applyNumberFormat="1" applyFont="1" applyBorder="1" applyAlignment="1">
      <alignment horizontal="center" vertical="center"/>
    </xf>
    <xf numFmtId="3" fontId="10" fillId="0" borderId="4" xfId="6" applyNumberFormat="1" applyFont="1" applyBorder="1" applyAlignment="1">
      <alignment horizontal="left" wrapText="1" indent="1"/>
    </xf>
    <xf numFmtId="3" fontId="10" fillId="3" borderId="0" xfId="6" applyNumberFormat="1" applyFont="1" applyFill="1" applyAlignment="1">
      <alignment horizontal="center" vertical="center"/>
    </xf>
    <xf numFmtId="3" fontId="10" fillId="4" borderId="4" xfId="6" applyNumberFormat="1" applyFont="1" applyFill="1" applyBorder="1" applyAlignment="1">
      <alignment horizontal="center" vertical="center"/>
    </xf>
    <xf numFmtId="3" fontId="15" fillId="3" borderId="0" xfId="6" applyNumberFormat="1" applyFont="1" applyFill="1" applyAlignment="1">
      <alignment horizontal="center" vertical="center"/>
    </xf>
    <xf numFmtId="3" fontId="15" fillId="4" borderId="4" xfId="6" applyNumberFormat="1" applyFont="1" applyFill="1" applyBorder="1" applyAlignment="1">
      <alignment horizontal="center" vertical="center"/>
    </xf>
    <xf numFmtId="3" fontId="24" fillId="3" borderId="0" xfId="6" applyNumberFormat="1" applyFont="1" applyFill="1" applyAlignment="1">
      <alignment horizontal="center" vertical="center"/>
    </xf>
    <xf numFmtId="3" fontId="24" fillId="4" borderId="4" xfId="6" applyNumberFormat="1" applyFont="1" applyFill="1" applyBorder="1" applyAlignment="1">
      <alignment horizontal="center" vertical="center"/>
    </xf>
    <xf numFmtId="3" fontId="18" fillId="5" borderId="4" xfId="6" applyNumberFormat="1" applyFont="1" applyFill="1" applyBorder="1" applyAlignment="1">
      <alignment horizontal="center" vertical="center"/>
    </xf>
    <xf numFmtId="3" fontId="13" fillId="6" borderId="4" xfId="6" applyNumberFormat="1" applyFont="1" applyFill="1" applyBorder="1"/>
    <xf numFmtId="3" fontId="33" fillId="0" borderId="4" xfId="6" applyNumberFormat="1" applyFont="1" applyBorder="1" applyAlignment="1">
      <alignment horizontal="center"/>
    </xf>
    <xf numFmtId="3" fontId="23" fillId="7" borderId="4" xfId="6" applyNumberFormat="1" applyFont="1" applyFill="1" applyBorder="1" applyAlignment="1">
      <alignment horizontal="center" vertical="center"/>
    </xf>
    <xf numFmtId="3" fontId="23" fillId="7" borderId="0" xfId="6" applyNumberFormat="1" applyFont="1" applyFill="1" applyAlignment="1">
      <alignment horizontal="center" vertical="center"/>
    </xf>
    <xf numFmtId="3" fontId="23" fillId="7" borderId="16" xfId="6" applyNumberFormat="1" applyFont="1" applyFill="1" applyBorder="1" applyAlignment="1">
      <alignment horizontal="center" vertical="center"/>
    </xf>
    <xf numFmtId="0" fontId="15" fillId="0" borderId="0" xfId="6" applyFont="1" applyAlignment="1">
      <alignment vertical="center"/>
    </xf>
    <xf numFmtId="3" fontId="12" fillId="6" borderId="4" xfId="6" applyNumberFormat="1" applyFont="1" applyFill="1" applyBorder="1" applyAlignment="1">
      <alignment horizontal="center" vertical="center"/>
    </xf>
    <xf numFmtId="3" fontId="12" fillId="6" borderId="16" xfId="6" applyNumberFormat="1" applyFont="1" applyFill="1" applyBorder="1" applyAlignment="1">
      <alignment horizontal="center" vertical="center"/>
    </xf>
    <xf numFmtId="165" fontId="34" fillId="0" borderId="1" xfId="6" applyNumberFormat="1" applyFont="1" applyBorder="1" applyAlignment="1">
      <alignment horizontal="center" vertical="center"/>
    </xf>
    <xf numFmtId="3" fontId="35" fillId="0" borderId="4" xfId="6" applyNumberFormat="1" applyFont="1" applyBorder="1" applyAlignment="1">
      <alignment horizontal="left" wrapText="1" indent="1"/>
    </xf>
    <xf numFmtId="3" fontId="35" fillId="3" borderId="0" xfId="6" applyNumberFormat="1" applyFont="1" applyFill="1" applyAlignment="1">
      <alignment horizontal="center" vertical="center"/>
    </xf>
    <xf numFmtId="3" fontId="35" fillId="4" borderId="4" xfId="6" applyNumberFormat="1" applyFont="1" applyFill="1" applyBorder="1" applyAlignment="1">
      <alignment horizontal="center" vertical="center"/>
    </xf>
    <xf numFmtId="3" fontId="34" fillId="3" borderId="0" xfId="6" applyNumberFormat="1" applyFont="1" applyFill="1" applyAlignment="1">
      <alignment horizontal="center" vertical="center"/>
    </xf>
    <xf numFmtId="3" fontId="34" fillId="5" borderId="4" xfId="6" applyNumberFormat="1" applyFont="1" applyFill="1" applyBorder="1" applyAlignment="1">
      <alignment horizontal="center" vertical="center"/>
    </xf>
    <xf numFmtId="3" fontId="34" fillId="5" borderId="16" xfId="6" applyNumberFormat="1" applyFont="1" applyFill="1" applyBorder="1" applyAlignment="1">
      <alignment horizontal="center" vertical="center"/>
    </xf>
    <xf numFmtId="3" fontId="17" fillId="6" borderId="4" xfId="6" applyNumberFormat="1" applyFont="1" applyFill="1" applyBorder="1" applyAlignment="1">
      <alignment horizontal="center" vertical="center"/>
    </xf>
    <xf numFmtId="3" fontId="17" fillId="6" borderId="16" xfId="6" applyNumberFormat="1" applyFont="1" applyFill="1" applyBorder="1" applyAlignment="1">
      <alignment horizontal="center" vertical="center"/>
    </xf>
    <xf numFmtId="0" fontId="34" fillId="0" borderId="0" xfId="6" applyFont="1" applyAlignment="1">
      <alignment vertical="center"/>
    </xf>
    <xf numFmtId="0" fontId="16" fillId="0" borderId="1" xfId="6" applyFont="1" applyBorder="1"/>
    <xf numFmtId="49" fontId="13" fillId="0" borderId="0" xfId="6" applyNumberFormat="1" applyFont="1" applyAlignment="1">
      <alignment horizontal="center"/>
    </xf>
    <xf numFmtId="0" fontId="16" fillId="0" borderId="4" xfId="6" applyFont="1" applyBorder="1"/>
    <xf numFmtId="3" fontId="13" fillId="4" borderId="4" xfId="6" applyNumberFormat="1" applyFont="1" applyFill="1" applyBorder="1" applyAlignment="1">
      <alignment horizontal="center"/>
    </xf>
    <xf numFmtId="3" fontId="16" fillId="3" borderId="1" xfId="6" applyNumberFormat="1" applyFont="1" applyFill="1" applyBorder="1" applyAlignment="1">
      <alignment horizontal="center" vertical="center"/>
    </xf>
    <xf numFmtId="3" fontId="16" fillId="4" borderId="4" xfId="6" applyNumberFormat="1" applyFont="1" applyFill="1" applyBorder="1" applyAlignment="1">
      <alignment horizontal="center" vertical="center"/>
    </xf>
    <xf numFmtId="0" fontId="13" fillId="0" borderId="4" xfId="6" applyFont="1" applyBorder="1"/>
    <xf numFmtId="165" fontId="13" fillId="0" borderId="1" xfId="6" applyNumberFormat="1" applyFont="1" applyBorder="1" applyAlignment="1">
      <alignment horizontal="center"/>
    </xf>
    <xf numFmtId="3" fontId="13" fillId="6" borderId="4" xfId="6" applyNumberFormat="1" applyFont="1" applyFill="1" applyBorder="1" applyAlignment="1">
      <alignment horizontal="center"/>
    </xf>
    <xf numFmtId="3" fontId="13" fillId="6" borderId="16" xfId="6" applyNumberFormat="1" applyFont="1" applyFill="1" applyBorder="1" applyAlignment="1">
      <alignment horizontal="center"/>
    </xf>
    <xf numFmtId="3" fontId="12" fillId="3" borderId="1" xfId="6" applyNumberFormat="1" applyFont="1" applyFill="1" applyBorder="1" applyAlignment="1">
      <alignment horizontal="center" vertical="center"/>
    </xf>
    <xf numFmtId="3" fontId="12" fillId="6" borderId="4" xfId="6" applyNumberFormat="1" applyFont="1" applyFill="1" applyBorder="1" applyAlignment="1">
      <alignment horizontal="center"/>
    </xf>
    <xf numFmtId="3" fontId="12" fillId="6" borderId="16" xfId="6" applyNumberFormat="1" applyFont="1" applyFill="1" applyBorder="1" applyAlignment="1">
      <alignment horizontal="center"/>
    </xf>
    <xf numFmtId="0" fontId="34" fillId="0" borderId="1" xfId="6" applyFont="1" applyBorder="1"/>
    <xf numFmtId="3" fontId="36" fillId="3" borderId="0" xfId="6" applyNumberFormat="1" applyFont="1" applyFill="1" applyAlignment="1">
      <alignment horizontal="center" vertical="center"/>
    </xf>
    <xf numFmtId="0" fontId="36" fillId="0" borderId="0" xfId="6" applyFont="1"/>
    <xf numFmtId="0" fontId="13" fillId="0" borderId="0" xfId="6" applyFont="1" applyAlignment="1">
      <alignment horizontal="center"/>
    </xf>
    <xf numFmtId="0" fontId="10" fillId="0" borderId="15" xfId="6" applyFont="1" applyBorder="1" applyAlignment="1">
      <alignment horizontal="left" vertical="center"/>
    </xf>
    <xf numFmtId="3" fontId="12" fillId="0" borderId="15" xfId="6" applyNumberFormat="1" applyFont="1" applyBorder="1" applyAlignment="1">
      <alignment vertical="center"/>
    </xf>
    <xf numFmtId="3" fontId="12" fillId="0" borderId="15" xfId="6" applyNumberFormat="1" applyFont="1" applyBorder="1" applyAlignment="1">
      <alignment horizontal="left" vertical="center"/>
    </xf>
    <xf numFmtId="0" fontId="10" fillId="0" borderId="4" xfId="6" applyFont="1" applyBorder="1" applyAlignment="1">
      <alignment horizontal="left" vertical="center"/>
    </xf>
    <xf numFmtId="3" fontId="35" fillId="3" borderId="1" xfId="6" applyNumberFormat="1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/>
    </xf>
    <xf numFmtId="3" fontId="16" fillId="0" borderId="4" xfId="6" applyNumberFormat="1" applyFont="1" applyBorder="1" applyAlignment="1">
      <alignment horizontal="center"/>
    </xf>
    <xf numFmtId="0" fontId="35" fillId="0" borderId="1" xfId="6" applyFont="1" applyBorder="1"/>
    <xf numFmtId="0" fontId="35" fillId="0" borderId="0" xfId="6" applyFont="1"/>
    <xf numFmtId="0" fontId="33" fillId="0" borderId="8" xfId="6" applyFont="1" applyBorder="1"/>
    <xf numFmtId="49" fontId="27" fillId="0" borderId="9" xfId="6" applyNumberFormat="1" applyFont="1" applyBorder="1" applyAlignment="1">
      <alignment horizontal="center"/>
    </xf>
    <xf numFmtId="0" fontId="33" fillId="0" borderId="10" xfId="6" applyFont="1" applyBorder="1"/>
    <xf numFmtId="3" fontId="13" fillId="3" borderId="9" xfId="6" applyNumberFormat="1" applyFont="1" applyFill="1" applyBorder="1" applyAlignment="1">
      <alignment horizontal="center"/>
    </xf>
    <xf numFmtId="3" fontId="13" fillId="4" borderId="10" xfId="6" applyNumberFormat="1" applyFont="1" applyFill="1" applyBorder="1" applyAlignment="1">
      <alignment horizontal="center"/>
    </xf>
    <xf numFmtId="3" fontId="13" fillId="3" borderId="8" xfId="6" applyNumberFormat="1" applyFont="1" applyFill="1" applyBorder="1" applyAlignment="1">
      <alignment horizontal="center"/>
    </xf>
    <xf numFmtId="3" fontId="13" fillId="5" borderId="10" xfId="6" applyNumberFormat="1" applyFont="1" applyFill="1" applyBorder="1" applyAlignment="1">
      <alignment horizontal="center"/>
    </xf>
    <xf numFmtId="3" fontId="13" fillId="5" borderId="17" xfId="6" applyNumberFormat="1" applyFont="1" applyFill="1" applyBorder="1" applyAlignment="1">
      <alignment horizontal="center"/>
    </xf>
    <xf numFmtId="3" fontId="33" fillId="0" borderId="10" xfId="6" applyNumberFormat="1" applyFont="1" applyBorder="1" applyAlignment="1">
      <alignment horizontal="center"/>
    </xf>
    <xf numFmtId="0" fontId="26" fillId="0" borderId="1" xfId="6" applyFont="1" applyBorder="1"/>
    <xf numFmtId="49" fontId="26" fillId="0" borderId="0" xfId="6" applyNumberFormat="1" applyFont="1" applyAlignment="1">
      <alignment horizontal="center"/>
    </xf>
    <xf numFmtId="0" fontId="26" fillId="0" borderId="4" xfId="6" applyFont="1" applyBorder="1"/>
    <xf numFmtId="3" fontId="26" fillId="3" borderId="0" xfId="6" applyNumberFormat="1" applyFont="1" applyFill="1" applyAlignment="1">
      <alignment horizontal="center"/>
    </xf>
    <xf numFmtId="3" fontId="26" fillId="4" borderId="4" xfId="6" applyNumberFormat="1" applyFont="1" applyFill="1" applyBorder="1" applyAlignment="1">
      <alignment horizontal="center"/>
    </xf>
    <xf numFmtId="3" fontId="26" fillId="5" borderId="4" xfId="6" applyNumberFormat="1" applyFont="1" applyFill="1" applyBorder="1" applyAlignment="1">
      <alignment horizontal="center"/>
    </xf>
    <xf numFmtId="3" fontId="26" fillId="6" borderId="4" xfId="6" applyNumberFormat="1" applyFont="1" applyFill="1" applyBorder="1" applyAlignment="1">
      <alignment horizontal="center"/>
    </xf>
    <xf numFmtId="3" fontId="26" fillId="0" borderId="4" xfId="6" applyNumberFormat="1" applyFont="1" applyBorder="1" applyAlignment="1">
      <alignment horizontal="center"/>
    </xf>
    <xf numFmtId="0" fontId="26" fillId="0" borderId="0" xfId="6" applyFont="1"/>
    <xf numFmtId="3" fontId="26" fillId="8" borderId="0" xfId="6" applyNumberFormat="1" applyFont="1" applyFill="1" applyAlignment="1">
      <alignment horizontal="right"/>
    </xf>
    <xf numFmtId="168" fontId="33" fillId="0" borderId="0" xfId="6" applyNumberFormat="1" applyFont="1" applyAlignment="1">
      <alignment horizontal="center"/>
    </xf>
    <xf numFmtId="168" fontId="27" fillId="0" borderId="0" xfId="6" applyNumberFormat="1" applyFont="1" applyAlignment="1">
      <alignment horizontal="center"/>
    </xf>
    <xf numFmtId="0" fontId="25" fillId="0" borderId="0" xfId="6" applyFont="1"/>
    <xf numFmtId="0" fontId="19" fillId="0" borderId="0" xfId="6" applyFont="1" applyAlignment="1">
      <alignment horizontal="center"/>
    </xf>
    <xf numFmtId="3" fontId="19" fillId="0" borderId="0" xfId="6" applyNumberFormat="1" applyFont="1" applyAlignment="1">
      <alignment horizontal="center"/>
    </xf>
    <xf numFmtId="49" fontId="38" fillId="0" borderId="0" xfId="6" applyNumberFormat="1" applyFont="1" applyAlignment="1">
      <alignment horizontal="center"/>
    </xf>
    <xf numFmtId="166" fontId="33" fillId="0" borderId="0" xfId="6" applyNumberFormat="1" applyFont="1"/>
    <xf numFmtId="166" fontId="38" fillId="5" borderId="3" xfId="6" applyNumberFormat="1" applyFont="1" applyFill="1" applyBorder="1" applyAlignment="1">
      <alignment horizontal="left"/>
    </xf>
    <xf numFmtId="9" fontId="33" fillId="14" borderId="3" xfId="9" applyFont="1" applyFill="1" applyBorder="1" applyAlignment="1" applyProtection="1">
      <alignment horizontal="left"/>
    </xf>
    <xf numFmtId="166" fontId="38" fillId="5" borderId="16" xfId="6" applyNumberFormat="1" applyFont="1" applyFill="1" applyBorder="1" applyAlignment="1">
      <alignment horizontal="left"/>
    </xf>
    <xf numFmtId="9" fontId="33" fillId="14" borderId="16" xfId="9" applyFont="1" applyFill="1" applyBorder="1" applyAlignment="1" applyProtection="1">
      <alignment horizontal="left"/>
    </xf>
    <xf numFmtId="166" fontId="38" fillId="5" borderId="17" xfId="6" applyNumberFormat="1" applyFont="1" applyFill="1" applyBorder="1" applyAlignment="1">
      <alignment horizontal="left"/>
    </xf>
    <xf numFmtId="9" fontId="33" fillId="14" borderId="17" xfId="9" applyFont="1" applyFill="1" applyBorder="1" applyAlignment="1" applyProtection="1">
      <alignment horizontal="left"/>
    </xf>
    <xf numFmtId="168" fontId="33" fillId="0" borderId="0" xfId="6" applyNumberFormat="1" applyFont="1"/>
    <xf numFmtId="3" fontId="33" fillId="2" borderId="4" xfId="6" applyNumberFormat="1" applyFont="1" applyFill="1" applyBorder="1"/>
    <xf numFmtId="3" fontId="13" fillId="2" borderId="4" xfId="6" applyNumberFormat="1" applyFont="1" applyFill="1" applyBorder="1"/>
    <xf numFmtId="3" fontId="13" fillId="2" borderId="10" xfId="6" applyNumberFormat="1" applyFont="1" applyFill="1" applyBorder="1"/>
    <xf numFmtId="3" fontId="26" fillId="2" borderId="4" xfId="6" applyNumberFormat="1" applyFont="1" applyFill="1" applyBorder="1" applyAlignment="1">
      <alignment horizontal="center"/>
    </xf>
    <xf numFmtId="0" fontId="49" fillId="12" borderId="0" xfId="6" applyFont="1" applyFill="1" applyAlignment="1" applyProtection="1">
      <alignment horizontal="right" wrapText="1"/>
      <protection locked="0"/>
    </xf>
    <xf numFmtId="2" fontId="49" fillId="12" borderId="0" xfId="6" applyNumberFormat="1" applyFont="1" applyFill="1" applyAlignment="1" applyProtection="1">
      <alignment horizontal="right" wrapText="1"/>
      <protection locked="0"/>
    </xf>
    <xf numFmtId="0" fontId="49" fillId="12" borderId="0" xfId="6" applyFont="1" applyFill="1" applyAlignment="1" applyProtection="1">
      <alignment wrapText="1"/>
      <protection locked="0"/>
    </xf>
    <xf numFmtId="0" fontId="49" fillId="12" borderId="4" xfId="6" applyFont="1" applyFill="1" applyBorder="1" applyAlignment="1" applyProtection="1">
      <alignment horizontal="center" vertical="center" wrapText="1"/>
      <protection locked="0"/>
    </xf>
    <xf numFmtId="0" fontId="49" fillId="12" borderId="16" xfId="6" applyFont="1" applyFill="1" applyBorder="1" applyAlignment="1" applyProtection="1">
      <alignment horizontal="center" vertical="center" wrapText="1"/>
      <protection locked="0"/>
    </xf>
    <xf numFmtId="0" fontId="38" fillId="13" borderId="0" xfId="6" applyFont="1" applyFill="1" applyAlignment="1" applyProtection="1">
      <alignment horizontal="right"/>
      <protection locked="0"/>
    </xf>
    <xf numFmtId="2" fontId="38" fillId="13" borderId="0" xfId="6" applyNumberFormat="1" applyFont="1" applyFill="1" applyAlignment="1" applyProtection="1">
      <alignment horizontal="right"/>
      <protection locked="0"/>
    </xf>
    <xf numFmtId="3" fontId="13" fillId="6" borderId="4" xfId="6" applyNumberFormat="1" applyFont="1" applyFill="1" applyBorder="1" applyAlignment="1" applyProtection="1">
      <alignment horizontal="center" vertical="center"/>
      <protection locked="0"/>
    </xf>
    <xf numFmtId="3" fontId="13" fillId="0" borderId="4" xfId="6" applyNumberFormat="1" applyFont="1" applyBorder="1" applyAlignment="1" applyProtection="1">
      <alignment horizontal="center" vertical="center"/>
      <protection locked="0"/>
    </xf>
    <xf numFmtId="0" fontId="28" fillId="0" borderId="4" xfId="6" applyBorder="1" applyProtection="1">
      <protection locked="0"/>
    </xf>
    <xf numFmtId="0" fontId="28" fillId="0" borderId="0" xfId="6" applyProtection="1">
      <protection locked="0"/>
    </xf>
    <xf numFmtId="0" fontId="28" fillId="0" borderId="0" xfId="6" applyAlignment="1" applyProtection="1">
      <alignment horizontal="right"/>
      <protection locked="0"/>
    </xf>
    <xf numFmtId="2" fontId="5" fillId="0" borderId="0" xfId="6" applyNumberFormat="1" applyFont="1" applyAlignment="1" applyProtection="1">
      <alignment horizontal="right"/>
      <protection locked="0"/>
    </xf>
    <xf numFmtId="3" fontId="12" fillId="6" borderId="4" xfId="6" applyNumberFormat="1" applyFont="1" applyFill="1" applyBorder="1" applyAlignment="1" applyProtection="1">
      <alignment horizontal="center" vertical="center"/>
      <protection locked="0"/>
    </xf>
    <xf numFmtId="3" fontId="12" fillId="0" borderId="4" xfId="6" applyNumberFormat="1" applyFont="1" applyBorder="1" applyAlignment="1" applyProtection="1">
      <alignment horizontal="center" vertical="center"/>
      <protection locked="0"/>
    </xf>
    <xf numFmtId="3" fontId="33" fillId="6" borderId="4" xfId="6" applyNumberFormat="1" applyFont="1" applyFill="1" applyBorder="1" applyProtection="1">
      <protection locked="0"/>
    </xf>
    <xf numFmtId="3" fontId="34" fillId="0" borderId="4" xfId="6" applyNumberFormat="1" applyFont="1" applyBorder="1" applyAlignment="1" applyProtection="1">
      <alignment horizontal="center" vertical="center"/>
      <protection locked="0"/>
    </xf>
    <xf numFmtId="2" fontId="28" fillId="0" borderId="0" xfId="6" applyNumberFormat="1" applyAlignment="1" applyProtection="1">
      <alignment horizontal="right"/>
      <protection locked="0"/>
    </xf>
    <xf numFmtId="3" fontId="13" fillId="13" borderId="4" xfId="6" applyNumberFormat="1" applyFont="1" applyFill="1" applyBorder="1" applyAlignment="1" applyProtection="1">
      <alignment horizontal="center"/>
      <protection locked="0"/>
    </xf>
    <xf numFmtId="0" fontId="28" fillId="13" borderId="4" xfId="6" applyFill="1" applyBorder="1" applyProtection="1">
      <protection locked="0"/>
    </xf>
    <xf numFmtId="3" fontId="12" fillId="6" borderId="4" xfId="6" applyNumberFormat="1" applyFont="1" applyFill="1" applyBorder="1" applyAlignment="1" applyProtection="1">
      <alignment horizontal="center"/>
      <protection locked="0"/>
    </xf>
    <xf numFmtId="3" fontId="12" fillId="0" borderId="4" xfId="6" applyNumberFormat="1" applyFont="1" applyBorder="1" applyAlignment="1" applyProtection="1">
      <alignment horizontal="center"/>
      <protection locked="0"/>
    </xf>
    <xf numFmtId="3" fontId="34" fillId="0" borderId="4" xfId="6" applyNumberFormat="1" applyFont="1" applyBorder="1" applyAlignment="1" applyProtection="1">
      <alignment horizontal="center"/>
      <protection locked="0"/>
    </xf>
    <xf numFmtId="0" fontId="38" fillId="9" borderId="0" xfId="6" applyFont="1" applyFill="1" applyAlignment="1" applyProtection="1">
      <alignment horizontal="right"/>
      <protection locked="0"/>
    </xf>
    <xf numFmtId="2" fontId="38" fillId="9" borderId="0" xfId="6" applyNumberFormat="1" applyFont="1" applyFill="1" applyAlignment="1" applyProtection="1">
      <alignment horizontal="right"/>
      <protection locked="0"/>
    </xf>
    <xf numFmtId="3" fontId="13" fillId="6" borderId="4" xfId="6" applyNumberFormat="1" applyFont="1" applyFill="1" applyBorder="1" applyAlignment="1" applyProtection="1">
      <alignment horizontal="center"/>
      <protection locked="0"/>
    </xf>
    <xf numFmtId="0" fontId="28" fillId="0" borderId="9" xfId="6" applyBorder="1" applyAlignment="1" applyProtection="1">
      <alignment horizontal="right"/>
      <protection locked="0"/>
    </xf>
    <xf numFmtId="2" fontId="28" fillId="0" borderId="9" xfId="6" applyNumberFormat="1" applyBorder="1" applyAlignment="1" applyProtection="1">
      <alignment horizontal="right"/>
      <protection locked="0"/>
    </xf>
    <xf numFmtId="3" fontId="13" fillId="6" borderId="10" xfId="6" applyNumberFormat="1" applyFont="1" applyFill="1" applyBorder="1" applyAlignment="1" applyProtection="1">
      <alignment horizontal="center"/>
      <protection locked="0"/>
    </xf>
    <xf numFmtId="3" fontId="34" fillId="0" borderId="10" xfId="6" applyNumberFormat="1" applyFont="1" applyBorder="1" applyAlignment="1" applyProtection="1">
      <alignment horizontal="center"/>
      <protection locked="0"/>
    </xf>
    <xf numFmtId="0" fontId="28" fillId="0" borderId="10" xfId="6" applyBorder="1" applyProtection="1">
      <protection locked="0"/>
    </xf>
    <xf numFmtId="0" fontId="9" fillId="0" borderId="11" xfId="6" applyFont="1" applyBorder="1" applyAlignment="1" applyProtection="1">
      <alignment horizontal="right"/>
      <protection locked="0"/>
    </xf>
    <xf numFmtId="2" fontId="9" fillId="0" borderId="11" xfId="6" applyNumberFormat="1" applyFont="1" applyBorder="1" applyAlignment="1" applyProtection="1">
      <alignment horizontal="right"/>
      <protection locked="0"/>
    </xf>
    <xf numFmtId="0" fontId="9" fillId="3" borderId="11" xfId="6" applyFont="1" applyFill="1" applyBorder="1" applyAlignment="1" applyProtection="1">
      <alignment horizontal="right"/>
      <protection locked="0"/>
    </xf>
    <xf numFmtId="3" fontId="13" fillId="3" borderId="11" xfId="6" applyNumberFormat="1" applyFont="1" applyFill="1" applyBorder="1" applyAlignment="1" applyProtection="1">
      <alignment horizontal="center"/>
      <protection locked="0"/>
    </xf>
    <xf numFmtId="0" fontId="9" fillId="0" borderId="11" xfId="6" applyFont="1" applyBorder="1" applyProtection="1">
      <protection locked="0"/>
    </xf>
    <xf numFmtId="0" fontId="9" fillId="0" borderId="0" xfId="6" applyFont="1" applyProtection="1">
      <protection locked="0"/>
    </xf>
    <xf numFmtId="0" fontId="33" fillId="0" borderId="4" xfId="6" applyFont="1" applyBorder="1" applyAlignment="1" applyProtection="1">
      <alignment horizontal="center"/>
      <protection locked="0"/>
    </xf>
    <xf numFmtId="3" fontId="13" fillId="3" borderId="13" xfId="6" applyNumberFormat="1" applyFont="1" applyFill="1" applyBorder="1" applyAlignment="1" applyProtection="1">
      <alignment horizontal="center"/>
      <protection locked="0"/>
    </xf>
    <xf numFmtId="2" fontId="5" fillId="0" borderId="4" xfId="6" applyNumberFormat="1" applyFont="1" applyBorder="1" applyAlignment="1" applyProtection="1">
      <alignment horizontal="left"/>
      <protection locked="0"/>
    </xf>
    <xf numFmtId="2" fontId="50" fillId="0" borderId="4" xfId="6" applyNumberFormat="1" applyFont="1" applyBorder="1" applyAlignment="1" applyProtection="1">
      <alignment horizontal="left"/>
      <protection locked="0"/>
    </xf>
    <xf numFmtId="0" fontId="50" fillId="0" borderId="4" xfId="6" applyFont="1" applyBorder="1" applyProtection="1">
      <protection locked="0"/>
    </xf>
    <xf numFmtId="0" fontId="38" fillId="13" borderId="4" xfId="6" applyFont="1" applyFill="1" applyBorder="1" applyProtection="1">
      <protection locked="0"/>
    </xf>
    <xf numFmtId="0" fontId="38" fillId="9" borderId="4" xfId="6" applyFont="1" applyFill="1" applyBorder="1" applyProtection="1">
      <protection locked="0"/>
    </xf>
    <xf numFmtId="0" fontId="50" fillId="0" borderId="10" xfId="6" applyFont="1" applyBorder="1" applyProtection="1">
      <protection locked="0"/>
    </xf>
    <xf numFmtId="0" fontId="0" fillId="0" borderId="0" xfId="0" applyProtection="1">
      <protection locked="0"/>
    </xf>
    <xf numFmtId="173" fontId="29" fillId="3" borderId="6" xfId="6" applyNumberFormat="1" applyFont="1" applyFill="1" applyBorder="1" applyAlignment="1" applyProtection="1">
      <alignment horizontal="center" vertical="center"/>
      <protection locked="0"/>
    </xf>
    <xf numFmtId="176" fontId="31" fillId="2" borderId="6" xfId="6" applyNumberFormat="1" applyFont="1" applyFill="1" applyBorder="1" applyAlignment="1">
      <alignment horizontal="center" vertical="center"/>
    </xf>
    <xf numFmtId="0" fontId="27" fillId="5" borderId="11" xfId="6" applyFont="1" applyFill="1" applyBorder="1" applyAlignment="1">
      <alignment horizontal="center"/>
    </xf>
    <xf numFmtId="0" fontId="26" fillId="0" borderId="10" xfId="6" applyFont="1" applyBorder="1"/>
    <xf numFmtId="3" fontId="19" fillId="3" borderId="9" xfId="6" applyNumberFormat="1" applyFont="1" applyFill="1" applyBorder="1" applyAlignment="1">
      <alignment horizontal="center"/>
    </xf>
    <xf numFmtId="3" fontId="26" fillId="4" borderId="10" xfId="6" applyNumberFormat="1" applyFont="1" applyFill="1" applyBorder="1" applyAlignment="1">
      <alignment horizontal="center"/>
    </xf>
    <xf numFmtId="3" fontId="26" fillId="5" borderId="10" xfId="6" applyNumberFormat="1" applyFont="1" applyFill="1" applyBorder="1" applyAlignment="1">
      <alignment horizontal="center"/>
    </xf>
    <xf numFmtId="3" fontId="26" fillId="5" borderId="4" xfId="6" applyNumberFormat="1" applyFont="1" applyFill="1" applyBorder="1" applyAlignment="1">
      <alignment horizontal="center" vertical="center"/>
    </xf>
    <xf numFmtId="0" fontId="26" fillId="0" borderId="3" xfId="6" applyFont="1" applyBorder="1"/>
    <xf numFmtId="3" fontId="26" fillId="6" borderId="10" xfId="6" applyNumberFormat="1" applyFont="1" applyFill="1" applyBorder="1"/>
    <xf numFmtId="0" fontId="27" fillId="0" borderId="6" xfId="6" applyFont="1" applyBorder="1"/>
    <xf numFmtId="3" fontId="26" fillId="5" borderId="6" xfId="6" applyNumberFormat="1" applyFont="1" applyFill="1" applyBorder="1" applyAlignment="1">
      <alignment horizontal="center"/>
    </xf>
    <xf numFmtId="3" fontId="26" fillId="5" borderId="4" xfId="7" applyNumberFormat="1" applyFont="1" applyFill="1" applyBorder="1" applyAlignment="1" applyProtection="1">
      <alignment horizontal="center"/>
    </xf>
    <xf numFmtId="0" fontId="15" fillId="0" borderId="0" xfId="0" applyFont="1"/>
    <xf numFmtId="0" fontId="34" fillId="0" borderId="0" xfId="6" applyFont="1" applyAlignment="1">
      <alignment vertical="top"/>
    </xf>
    <xf numFmtId="49" fontId="58" fillId="0" borderId="0" xfId="6" applyNumberFormat="1" applyFont="1" applyAlignment="1">
      <alignment vertical="top"/>
    </xf>
    <xf numFmtId="0" fontId="22" fillId="8" borderId="0" xfId="6" applyFont="1" applyFill="1" applyAlignment="1">
      <alignment vertical="top"/>
    </xf>
    <xf numFmtId="3" fontId="13" fillId="0" borderId="4" xfId="6" applyNumberFormat="1" applyFont="1" applyBorder="1" applyAlignment="1">
      <alignment vertical="top"/>
    </xf>
    <xf numFmtId="3" fontId="13" fillId="0" borderId="4" xfId="6" applyNumberFormat="1" applyFont="1" applyBorder="1" applyAlignment="1">
      <alignment wrapText="1"/>
    </xf>
    <xf numFmtId="3" fontId="17" fillId="11" borderId="0" xfId="6" applyNumberFormat="1" applyFont="1" applyFill="1" applyAlignment="1">
      <alignment horizontal="center" vertical="top"/>
    </xf>
    <xf numFmtId="3" fontId="31" fillId="2" borderId="12" xfId="6" applyNumberFormat="1" applyFont="1" applyFill="1" applyBorder="1" applyAlignment="1">
      <alignment horizontal="center" vertical="center" wrapText="1"/>
    </xf>
    <xf numFmtId="3" fontId="9" fillId="8" borderId="12" xfId="6" applyNumberFormat="1" applyFont="1" applyFill="1" applyBorder="1" applyAlignment="1">
      <alignment horizontal="center"/>
    </xf>
    <xf numFmtId="3" fontId="26" fillId="0" borderId="14" xfId="6" applyNumberFormat="1" applyFont="1" applyBorder="1" applyAlignment="1">
      <alignment horizontal="center"/>
    </xf>
    <xf numFmtId="3" fontId="12" fillId="8" borderId="0" xfId="6" applyNumberFormat="1" applyFont="1" applyFill="1" applyAlignment="1" applyProtection="1">
      <alignment horizontal="center" vertical="center"/>
      <protection locked="0"/>
    </xf>
    <xf numFmtId="3" fontId="12" fillId="8" borderId="0" xfId="6" applyNumberFormat="1" applyFont="1" applyFill="1" applyAlignment="1" applyProtection="1">
      <alignment horizontal="center"/>
      <protection locked="0"/>
    </xf>
    <xf numFmtId="10" fontId="27" fillId="5" borderId="11" xfId="6" applyNumberFormat="1" applyFont="1" applyFill="1" applyBorder="1" applyAlignment="1">
      <alignment horizontal="center"/>
    </xf>
    <xf numFmtId="9" fontId="8" fillId="4" borderId="0" xfId="7" applyFont="1" applyFill="1" applyAlignment="1" applyProtection="1">
      <alignment horizontal="center" vertical="center"/>
    </xf>
    <xf numFmtId="9" fontId="8" fillId="4" borderId="0" xfId="7" quotePrefix="1" applyFont="1" applyFill="1" applyAlignment="1" applyProtection="1">
      <alignment horizontal="center" vertical="top"/>
    </xf>
    <xf numFmtId="9" fontId="29" fillId="0" borderId="13" xfId="7" applyFont="1" applyFill="1" applyBorder="1" applyAlignment="1" applyProtection="1">
      <alignment horizontal="center" vertical="center" wrapText="1"/>
    </xf>
    <xf numFmtId="3" fontId="16" fillId="0" borderId="10" xfId="6" applyNumberFormat="1" applyFont="1" applyBorder="1" applyAlignment="1">
      <alignment horizontal="center"/>
    </xf>
    <xf numFmtId="3" fontId="29" fillId="2" borderId="14" xfId="6" applyNumberFormat="1" applyFont="1" applyFill="1" applyBorder="1" applyAlignment="1">
      <alignment horizontal="center" vertical="center" wrapText="1"/>
    </xf>
    <xf numFmtId="3" fontId="26" fillId="0" borderId="10" xfId="6" applyNumberFormat="1" applyFont="1" applyBorder="1" applyAlignment="1">
      <alignment horizontal="center"/>
    </xf>
    <xf numFmtId="3" fontId="8" fillId="0" borderId="4" xfId="6" applyNumberFormat="1" applyFont="1" applyBorder="1" applyAlignment="1">
      <alignment vertical="center"/>
    </xf>
    <xf numFmtId="9" fontId="8" fillId="0" borderId="1" xfId="7" applyFont="1" applyBorder="1" applyAlignment="1">
      <alignment horizontal="center" vertical="center"/>
    </xf>
    <xf numFmtId="3" fontId="16" fillId="3" borderId="0" xfId="6" quotePrefix="1" applyNumberFormat="1" applyFont="1" applyFill="1" applyAlignment="1" applyProtection="1">
      <alignment horizontal="right" vertical="top"/>
      <protection locked="0"/>
    </xf>
    <xf numFmtId="3" fontId="8" fillId="3" borderId="4" xfId="6" applyNumberFormat="1" applyFont="1" applyFill="1" applyBorder="1"/>
    <xf numFmtId="3" fontId="28" fillId="3" borderId="4" xfId="6" applyNumberFormat="1" applyFill="1" applyBorder="1" applyAlignment="1" applyProtection="1">
      <alignment vertical="top"/>
      <protection locked="0"/>
    </xf>
    <xf numFmtId="3" fontId="27" fillId="3" borderId="4" xfId="6" applyNumberFormat="1" applyFont="1" applyFill="1" applyBorder="1" applyAlignment="1" applyProtection="1">
      <alignment vertical="center"/>
      <protection locked="0"/>
    </xf>
    <xf numFmtId="3" fontId="22" fillId="3" borderId="4" xfId="6" applyNumberFormat="1" applyFont="1" applyFill="1" applyBorder="1" applyAlignment="1" applyProtection="1">
      <alignment vertical="center"/>
      <protection locked="0"/>
    </xf>
    <xf numFmtId="3" fontId="55" fillId="3" borderId="4" xfId="6" quotePrefix="1" applyNumberFormat="1" applyFont="1" applyFill="1" applyBorder="1" applyAlignment="1" applyProtection="1">
      <alignment horizontal="right" vertical="top"/>
      <protection locked="0"/>
    </xf>
    <xf numFmtId="3" fontId="9" fillId="3" borderId="10" xfId="6" applyNumberFormat="1" applyFont="1" applyFill="1" applyBorder="1" applyAlignment="1">
      <alignment horizontal="center"/>
    </xf>
    <xf numFmtId="3" fontId="55" fillId="0" borderId="4" xfId="6" applyNumberFormat="1" applyFont="1" applyBorder="1"/>
    <xf numFmtId="3" fontId="33" fillId="8" borderId="0" xfId="6" applyNumberFormat="1" applyFont="1" applyFill="1" applyAlignment="1">
      <alignment horizontal="center"/>
    </xf>
    <xf numFmtId="3" fontId="33" fillId="8" borderId="0" xfId="6" applyNumberFormat="1" applyFont="1" applyFill="1" applyAlignment="1">
      <alignment horizontal="center" vertical="center"/>
    </xf>
    <xf numFmtId="3" fontId="22" fillId="8" borderId="0" xfId="6" applyNumberFormat="1" applyFont="1" applyFill="1" applyAlignment="1">
      <alignment horizontal="center" vertical="center"/>
    </xf>
    <xf numFmtId="3" fontId="54" fillId="8" borderId="0" xfId="6" applyNumberFormat="1" applyFont="1" applyFill="1" applyAlignment="1">
      <alignment horizontal="center"/>
    </xf>
    <xf numFmtId="3" fontId="16" fillId="0" borderId="0" xfId="6" applyNumberFormat="1" applyFont="1" applyAlignment="1">
      <alignment horizontal="center"/>
    </xf>
    <xf numFmtId="3" fontId="13" fillId="0" borderId="0" xfId="6" applyNumberFormat="1" applyFont="1" applyAlignment="1">
      <alignment horizontal="center"/>
    </xf>
    <xf numFmtId="168" fontId="16" fillId="0" borderId="0" xfId="6" applyNumberFormat="1" applyFont="1"/>
    <xf numFmtId="3" fontId="17" fillId="6" borderId="4" xfId="6" applyNumberFormat="1" applyFont="1" applyFill="1" applyBorder="1"/>
    <xf numFmtId="3" fontId="12" fillId="0" borderId="4" xfId="6" applyNumberFormat="1" applyFont="1" applyBorder="1" applyAlignment="1">
      <alignment horizontal="center"/>
    </xf>
    <xf numFmtId="3" fontId="17" fillId="6" borderId="16" xfId="6" applyNumberFormat="1" applyFont="1" applyFill="1" applyBorder="1"/>
    <xf numFmtId="3" fontId="17" fillId="6" borderId="10" xfId="6" applyNumberFormat="1" applyFont="1" applyFill="1" applyBorder="1"/>
    <xf numFmtId="3" fontId="12" fillId="0" borderId="10" xfId="6" applyNumberFormat="1" applyFont="1" applyBorder="1" applyAlignment="1">
      <alignment horizontal="center"/>
    </xf>
    <xf numFmtId="3" fontId="17" fillId="6" borderId="17" xfId="6" applyNumberFormat="1" applyFont="1" applyFill="1" applyBorder="1"/>
    <xf numFmtId="3" fontId="12" fillId="0" borderId="0" xfId="6" applyNumberFormat="1" applyFont="1" applyAlignment="1">
      <alignment vertical="center" wrapText="1"/>
    </xf>
    <xf numFmtId="0" fontId="12" fillId="0" borderId="4" xfId="6" applyFont="1" applyBorder="1" applyAlignment="1">
      <alignment vertical="center"/>
    </xf>
    <xf numFmtId="3" fontId="35" fillId="0" borderId="4" xfId="6" applyNumberFormat="1" applyFont="1" applyBorder="1" applyAlignment="1">
      <alignment horizontal="left" vertical="center" wrapText="1"/>
    </xf>
    <xf numFmtId="3" fontId="36" fillId="4" borderId="4" xfId="6" applyNumberFormat="1" applyFont="1" applyFill="1" applyBorder="1" applyAlignment="1">
      <alignment horizontal="center" vertical="center"/>
    </xf>
    <xf numFmtId="3" fontId="17" fillId="3" borderId="0" xfId="6" applyNumberFormat="1" applyFont="1" applyFill="1" applyAlignment="1">
      <alignment horizontal="center" vertical="center"/>
    </xf>
    <xf numFmtId="3" fontId="17" fillId="4" borderId="4" xfId="6" applyNumberFormat="1" applyFont="1" applyFill="1" applyBorder="1" applyAlignment="1">
      <alignment horizontal="center" vertical="center"/>
    </xf>
    <xf numFmtId="3" fontId="12" fillId="0" borderId="4" xfId="6" applyNumberFormat="1" applyFont="1" applyBorder="1" applyAlignment="1">
      <alignment vertical="center"/>
    </xf>
    <xf numFmtId="0" fontId="10" fillId="0" borderId="15" xfId="6" applyFont="1" applyBorder="1" applyAlignment="1">
      <alignment vertical="center"/>
    </xf>
    <xf numFmtId="3" fontId="12" fillId="0" borderId="15" xfId="6" applyNumberFormat="1" applyFont="1" applyBorder="1" applyAlignment="1">
      <alignment vertical="center" wrapText="1"/>
    </xf>
    <xf numFmtId="3" fontId="12" fillId="0" borderId="4" xfId="6" applyNumberFormat="1" applyFont="1" applyBorder="1" applyAlignment="1">
      <alignment vertical="center" wrapText="1"/>
    </xf>
    <xf numFmtId="3" fontId="26" fillId="2" borderId="4" xfId="6" applyNumberFormat="1" applyFont="1" applyFill="1" applyBorder="1"/>
    <xf numFmtId="3" fontId="19" fillId="0" borderId="4" xfId="6" applyNumberFormat="1" applyFont="1" applyBorder="1" applyAlignment="1">
      <alignment horizontal="center"/>
    </xf>
    <xf numFmtId="3" fontId="69" fillId="6" borderId="4" xfId="6" applyNumberFormat="1" applyFont="1" applyFill="1" applyBorder="1" applyAlignment="1">
      <alignment horizontal="center" vertical="center"/>
    </xf>
    <xf numFmtId="0" fontId="19" fillId="0" borderId="8" xfId="6" applyFont="1" applyBorder="1"/>
    <xf numFmtId="49" fontId="26" fillId="0" borderId="9" xfId="6" applyNumberFormat="1" applyFont="1" applyBorder="1" applyAlignment="1">
      <alignment horizontal="center"/>
    </xf>
    <xf numFmtId="3" fontId="26" fillId="2" borderId="10" xfId="6" applyNumberFormat="1" applyFont="1" applyFill="1" applyBorder="1"/>
    <xf numFmtId="0" fontId="19" fillId="0" borderId="10" xfId="6" applyFont="1" applyBorder="1" applyAlignment="1">
      <alignment horizontal="center"/>
    </xf>
    <xf numFmtId="0" fontId="19" fillId="8" borderId="5" xfId="6" applyFont="1" applyFill="1" applyBorder="1"/>
    <xf numFmtId="49" fontId="26" fillId="8" borderId="2" xfId="6" applyNumberFormat="1" applyFont="1" applyFill="1" applyBorder="1" applyAlignment="1">
      <alignment horizontal="center"/>
    </xf>
    <xf numFmtId="0" fontId="70" fillId="8" borderId="2" xfId="6" applyFont="1" applyFill="1" applyBorder="1"/>
    <xf numFmtId="3" fontId="26" fillId="2" borderId="5" xfId="6" applyNumberFormat="1" applyFont="1" applyFill="1" applyBorder="1" applyAlignment="1">
      <alignment horizontal="center"/>
    </xf>
    <xf numFmtId="3" fontId="26" fillId="0" borderId="3" xfId="6" applyNumberFormat="1" applyFont="1" applyBorder="1" applyAlignment="1">
      <alignment horizontal="center"/>
    </xf>
    <xf numFmtId="0" fontId="19" fillId="8" borderId="0" xfId="6" applyFont="1" applyFill="1"/>
    <xf numFmtId="0" fontId="19" fillId="8" borderId="1" xfId="6" applyFont="1" applyFill="1" applyBorder="1"/>
    <xf numFmtId="49" fontId="26" fillId="8" borderId="0" xfId="6" applyNumberFormat="1" applyFont="1" applyFill="1" applyAlignment="1">
      <alignment horizontal="center"/>
    </xf>
    <xf numFmtId="3" fontId="71" fillId="2" borderId="8" xfId="6" applyNumberFormat="1" applyFont="1" applyFill="1" applyBorder="1" applyAlignment="1">
      <alignment horizontal="center"/>
    </xf>
    <xf numFmtId="0" fontId="71" fillId="0" borderId="17" xfId="6" applyFont="1" applyBorder="1" applyAlignment="1">
      <alignment horizontal="center"/>
    </xf>
    <xf numFmtId="0" fontId="19" fillId="8" borderId="8" xfId="6" applyFont="1" applyFill="1" applyBorder="1"/>
    <xf numFmtId="0" fontId="19" fillId="8" borderId="9" xfId="6" applyFont="1" applyFill="1" applyBorder="1" applyAlignment="1">
      <alignment horizontal="center"/>
    </xf>
    <xf numFmtId="49" fontId="26" fillId="8" borderId="9" xfId="6" applyNumberFormat="1" applyFont="1" applyFill="1" applyBorder="1" applyAlignment="1">
      <alignment horizontal="center"/>
    </xf>
    <xf numFmtId="0" fontId="19" fillId="8" borderId="9" xfId="6" applyFont="1" applyFill="1" applyBorder="1"/>
    <xf numFmtId="3" fontId="19" fillId="8" borderId="8" xfId="6" applyNumberFormat="1" applyFont="1" applyFill="1" applyBorder="1" applyAlignment="1">
      <alignment horizontal="center"/>
    </xf>
    <xf numFmtId="168" fontId="19" fillId="8" borderId="10" xfId="6" applyNumberFormat="1" applyFont="1" applyFill="1" applyBorder="1" applyAlignment="1">
      <alignment horizontal="center"/>
    </xf>
    <xf numFmtId="0" fontId="19" fillId="5" borderId="10" xfId="6" applyFont="1" applyFill="1" applyBorder="1" applyAlignment="1">
      <alignment horizontal="center"/>
    </xf>
    <xf numFmtId="3" fontId="26" fillId="8" borderId="14" xfId="6" applyNumberFormat="1" applyFont="1" applyFill="1" applyBorder="1" applyAlignment="1">
      <alignment horizontal="center"/>
    </xf>
    <xf numFmtId="3" fontId="26" fillId="8" borderId="13" xfId="6" applyNumberFormat="1" applyFont="1" applyFill="1" applyBorder="1" applyAlignment="1">
      <alignment horizontal="center"/>
    </xf>
    <xf numFmtId="0" fontId="37" fillId="3" borderId="2" xfId="6" applyFont="1" applyFill="1" applyBorder="1"/>
    <xf numFmtId="166" fontId="4" fillId="9" borderId="3" xfId="6" applyNumberFormat="1" applyFont="1" applyFill="1" applyBorder="1" applyAlignment="1">
      <alignment horizontal="left"/>
    </xf>
    <xf numFmtId="10" fontId="4" fillId="9" borderId="3" xfId="7" applyNumberFormat="1" applyFont="1" applyFill="1" applyBorder="1" applyAlignment="1" applyProtection="1">
      <alignment horizontal="center"/>
    </xf>
    <xf numFmtId="166" fontId="4" fillId="3" borderId="3" xfId="6" applyNumberFormat="1" applyFont="1" applyFill="1" applyBorder="1" applyAlignment="1">
      <alignment horizontal="left"/>
    </xf>
    <xf numFmtId="10" fontId="4" fillId="3" borderId="3" xfId="7" applyNumberFormat="1" applyFont="1" applyFill="1" applyBorder="1" applyAlignment="1" applyProtection="1">
      <alignment horizontal="center"/>
    </xf>
    <xf numFmtId="10" fontId="38" fillId="5" borderId="6" xfId="7" applyNumberFormat="1" applyFont="1" applyFill="1" applyBorder="1" applyAlignment="1" applyProtection="1">
      <alignment horizontal="center"/>
    </xf>
    <xf numFmtId="0" fontId="4" fillId="0" borderId="0" xfId="6" applyFont="1"/>
    <xf numFmtId="0" fontId="37" fillId="3" borderId="0" xfId="6" applyFont="1" applyFill="1"/>
    <xf numFmtId="166" fontId="4" fillId="9" borderId="16" xfId="6" applyNumberFormat="1" applyFont="1" applyFill="1" applyBorder="1" applyAlignment="1">
      <alignment horizontal="left"/>
    </xf>
    <xf numFmtId="10" fontId="4" fillId="9" borderId="16" xfId="7" applyNumberFormat="1" applyFont="1" applyFill="1" applyBorder="1" applyAlignment="1" applyProtection="1">
      <alignment horizontal="center"/>
    </xf>
    <xf numFmtId="166" fontId="4" fillId="3" borderId="16" xfId="6" applyNumberFormat="1" applyFont="1" applyFill="1" applyBorder="1" applyAlignment="1">
      <alignment horizontal="left"/>
    </xf>
    <xf numFmtId="10" fontId="4" fillId="3" borderId="16" xfId="7" applyNumberFormat="1" applyFont="1" applyFill="1" applyBorder="1" applyAlignment="1" applyProtection="1">
      <alignment horizontal="center"/>
    </xf>
    <xf numFmtId="10" fontId="38" fillId="5" borderId="4" xfId="7" applyNumberFormat="1" applyFont="1" applyFill="1" applyBorder="1" applyAlignment="1" applyProtection="1">
      <alignment horizontal="center"/>
    </xf>
    <xf numFmtId="0" fontId="37" fillId="3" borderId="9" xfId="6" applyFont="1" applyFill="1" applyBorder="1"/>
    <xf numFmtId="166" fontId="4" fillId="9" borderId="17" xfId="6" applyNumberFormat="1" applyFont="1" applyFill="1" applyBorder="1" applyAlignment="1">
      <alignment horizontal="left"/>
    </xf>
    <xf numFmtId="10" fontId="4" fillId="9" borderId="17" xfId="7" applyNumberFormat="1" applyFont="1" applyFill="1" applyBorder="1" applyAlignment="1" applyProtection="1">
      <alignment horizontal="center"/>
    </xf>
    <xf numFmtId="166" fontId="4" fillId="3" borderId="17" xfId="6" applyNumberFormat="1" applyFont="1" applyFill="1" applyBorder="1" applyAlignment="1">
      <alignment horizontal="left"/>
    </xf>
    <xf numFmtId="10" fontId="4" fillId="3" borderId="17" xfId="7" applyNumberFormat="1" applyFont="1" applyFill="1" applyBorder="1" applyAlignment="1" applyProtection="1">
      <alignment horizontal="center"/>
    </xf>
    <xf numFmtId="10" fontId="38" fillId="5" borderId="10" xfId="7" applyNumberFormat="1" applyFont="1" applyFill="1" applyBorder="1" applyAlignment="1" applyProtection="1">
      <alignment horizontal="center"/>
    </xf>
    <xf numFmtId="0" fontId="28" fillId="15" borderId="4" xfId="6" applyFill="1" applyBorder="1"/>
    <xf numFmtId="3" fontId="57" fillId="11" borderId="0" xfId="6" applyNumberFormat="1" applyFont="1" applyFill="1" applyAlignment="1">
      <alignment horizontal="center"/>
    </xf>
    <xf numFmtId="3" fontId="3" fillId="4" borderId="4" xfId="6" quotePrefix="1" applyNumberFormat="1" applyFont="1" applyFill="1" applyBorder="1" applyAlignment="1">
      <alignment vertical="top"/>
    </xf>
    <xf numFmtId="3" fontId="51" fillId="0" borderId="24" xfId="6" applyNumberFormat="1" applyFont="1" applyBorder="1" applyAlignment="1">
      <alignment vertical="top" wrapText="1"/>
    </xf>
    <xf numFmtId="0" fontId="17" fillId="15" borderId="0" xfId="6" applyFont="1" applyFill="1" applyAlignment="1">
      <alignment horizontal="center"/>
    </xf>
    <xf numFmtId="0" fontId="22" fillId="15" borderId="0" xfId="6" applyFont="1" applyFill="1"/>
    <xf numFmtId="0" fontId="28" fillId="15" borderId="0" xfId="6" applyFill="1"/>
    <xf numFmtId="3" fontId="56" fillId="4" borderId="4" xfId="6" applyNumberFormat="1" applyFont="1" applyFill="1" applyBorder="1" applyAlignment="1">
      <alignment vertical="top"/>
    </xf>
    <xf numFmtId="166" fontId="50" fillId="15" borderId="4" xfId="6" applyNumberFormat="1" applyFont="1" applyFill="1" applyBorder="1" applyAlignment="1">
      <alignment horizontal="right"/>
    </xf>
    <xf numFmtId="3" fontId="52" fillId="3" borderId="4" xfId="6" applyNumberFormat="1" applyFont="1" applyFill="1" applyBorder="1" applyAlignment="1">
      <alignment vertical="top"/>
    </xf>
    <xf numFmtId="3" fontId="52" fillId="4" borderId="4" xfId="6" applyNumberFormat="1" applyFont="1" applyFill="1" applyBorder="1" applyAlignment="1">
      <alignment vertical="top"/>
    </xf>
    <xf numFmtId="3" fontId="72" fillId="4" borderId="4" xfId="6" quotePrefix="1" applyNumberFormat="1" applyFont="1" applyFill="1" applyBorder="1" applyAlignment="1">
      <alignment vertical="top"/>
    </xf>
    <xf numFmtId="3" fontId="72" fillId="3" borderId="4" xfId="6" quotePrefix="1" applyNumberFormat="1" applyFont="1" applyFill="1" applyBorder="1" applyAlignment="1" applyProtection="1">
      <alignment vertical="top"/>
      <protection locked="0"/>
    </xf>
    <xf numFmtId="9" fontId="72" fillId="4" borderId="16" xfId="7" quotePrefix="1" applyFont="1" applyFill="1" applyBorder="1" applyAlignment="1" applyProtection="1">
      <alignment horizontal="center" vertical="top"/>
      <protection locked="0"/>
    </xf>
    <xf numFmtId="3" fontId="12" fillId="3" borderId="0" xfId="6" quotePrefix="1" applyNumberFormat="1" applyFont="1" applyFill="1" applyAlignment="1" applyProtection="1">
      <alignment horizontal="right" vertical="top"/>
      <protection locked="0"/>
    </xf>
    <xf numFmtId="3" fontId="53" fillId="15" borderId="0" xfId="6" applyNumberFormat="1" applyFont="1" applyFill="1" applyAlignment="1">
      <alignment vertical="top"/>
    </xf>
    <xf numFmtId="0" fontId="28" fillId="15" borderId="24" xfId="6" applyFill="1" applyBorder="1"/>
    <xf numFmtId="0" fontId="28" fillId="15" borderId="16" xfId="6" applyFill="1" applyBorder="1"/>
    <xf numFmtId="3" fontId="73" fillId="4" borderId="4" xfId="6" applyNumberFormat="1" applyFont="1" applyFill="1" applyBorder="1" applyAlignment="1">
      <alignment vertical="top"/>
    </xf>
    <xf numFmtId="3" fontId="38" fillId="8" borderId="4" xfId="6" applyNumberFormat="1" applyFont="1" applyFill="1" applyBorder="1" applyAlignment="1" applyProtection="1">
      <alignment vertical="top"/>
      <protection locked="0"/>
    </xf>
    <xf numFmtId="9" fontId="9" fillId="0" borderId="1" xfId="7" applyFont="1" applyBorder="1" applyAlignment="1">
      <alignment horizontal="center" vertical="top"/>
    </xf>
    <xf numFmtId="3" fontId="16" fillId="3" borderId="16" xfId="6" applyNumberFormat="1" applyFont="1" applyFill="1" applyBorder="1" applyAlignment="1">
      <alignment horizontal="right"/>
    </xf>
    <xf numFmtId="167" fontId="8" fillId="3" borderId="16" xfId="6" applyNumberFormat="1" applyFont="1" applyFill="1" applyBorder="1" applyAlignment="1" applyProtection="1">
      <alignment horizontal="right" vertical="top"/>
      <protection locked="0"/>
    </xf>
    <xf numFmtId="3" fontId="8" fillId="3" borderId="16" xfId="6" applyNumberFormat="1" applyFont="1" applyFill="1" applyBorder="1" applyAlignment="1" applyProtection="1">
      <alignment horizontal="right" vertical="top"/>
      <protection locked="0"/>
    </xf>
    <xf numFmtId="3" fontId="8" fillId="3" borderId="16" xfId="6" applyNumberFormat="1" applyFont="1" applyFill="1" applyBorder="1" applyAlignment="1" applyProtection="1">
      <alignment horizontal="right"/>
      <protection locked="0"/>
    </xf>
    <xf numFmtId="3" fontId="9" fillId="3" borderId="16" xfId="6" applyNumberFormat="1" applyFont="1" applyFill="1" applyBorder="1" applyAlignment="1">
      <alignment horizontal="center" vertical="top"/>
    </xf>
    <xf numFmtId="3" fontId="45" fillId="3" borderId="16" xfId="6" applyNumberFormat="1" applyFont="1" applyFill="1" applyBorder="1" applyAlignment="1" applyProtection="1">
      <alignment vertical="top"/>
      <protection locked="0"/>
    </xf>
    <xf numFmtId="3" fontId="16" fillId="3" borderId="16" xfId="6" applyNumberFormat="1" applyFont="1" applyFill="1" applyBorder="1" applyAlignment="1">
      <alignment horizontal="right" vertical="top"/>
    </xf>
    <xf numFmtId="3" fontId="16" fillId="3" borderId="17" xfId="6" applyNumberFormat="1" applyFont="1" applyFill="1" applyBorder="1" applyAlignment="1">
      <alignment horizontal="right"/>
    </xf>
    <xf numFmtId="9" fontId="33" fillId="4" borderId="16" xfId="7" applyFont="1" applyFill="1" applyBorder="1" applyAlignment="1">
      <alignment horizontal="right"/>
    </xf>
    <xf numFmtId="9" fontId="8" fillId="4" borderId="16" xfId="7" applyFont="1" applyFill="1" applyBorder="1" applyAlignment="1" applyProtection="1">
      <alignment horizontal="right"/>
      <protection locked="0"/>
    </xf>
    <xf numFmtId="9" fontId="8" fillId="4" borderId="16" xfId="7" applyFont="1" applyFill="1" applyBorder="1" applyAlignment="1">
      <alignment horizontal="right" vertical="top"/>
    </xf>
    <xf numFmtId="9" fontId="45" fillId="4" borderId="16" xfId="7" applyFont="1" applyFill="1" applyBorder="1" applyAlignment="1" applyProtection="1">
      <alignment horizontal="right"/>
      <protection locked="0"/>
    </xf>
    <xf numFmtId="9" fontId="16" fillId="4" borderId="16" xfId="7" applyFont="1" applyFill="1" applyBorder="1" applyAlignment="1">
      <alignment horizontal="right" vertical="top"/>
    </xf>
    <xf numFmtId="9" fontId="33" fillId="4" borderId="17" xfId="7" applyFont="1" applyFill="1" applyBorder="1" applyAlignment="1">
      <alignment horizontal="right"/>
    </xf>
    <xf numFmtId="9" fontId="16" fillId="4" borderId="13" xfId="7" applyFont="1" applyFill="1" applyBorder="1" applyAlignment="1">
      <alignment horizontal="center" vertical="center"/>
    </xf>
    <xf numFmtId="3" fontId="16" fillId="3" borderId="4" xfId="6" applyNumberFormat="1" applyFont="1" applyFill="1" applyBorder="1" applyAlignment="1">
      <alignment horizontal="right"/>
    </xf>
    <xf numFmtId="167" fontId="8" fillId="3" borderId="4" xfId="6" applyNumberFormat="1" applyFont="1" applyFill="1" applyBorder="1" applyAlignment="1" applyProtection="1">
      <alignment horizontal="right" vertical="top"/>
      <protection locked="0"/>
    </xf>
    <xf numFmtId="3" fontId="8" fillId="3" borderId="4" xfId="6" applyNumberFormat="1" applyFont="1" applyFill="1" applyBorder="1" applyAlignment="1" applyProtection="1">
      <alignment horizontal="right" vertical="top"/>
      <protection locked="0"/>
    </xf>
    <xf numFmtId="3" fontId="9" fillId="3" borderId="4" xfId="6" applyNumberFormat="1" applyFont="1" applyFill="1" applyBorder="1" applyAlignment="1">
      <alignment horizontal="center" vertical="top"/>
    </xf>
    <xf numFmtId="3" fontId="45" fillId="3" borderId="4" xfId="6" applyNumberFormat="1" applyFont="1" applyFill="1" applyBorder="1" applyAlignment="1" applyProtection="1">
      <alignment vertical="top"/>
      <protection locked="0"/>
    </xf>
    <xf numFmtId="3" fontId="16" fillId="3" borderId="4" xfId="6" applyNumberFormat="1" applyFont="1" applyFill="1" applyBorder="1" applyAlignment="1">
      <alignment horizontal="right" vertical="top"/>
    </xf>
    <xf numFmtId="3" fontId="16" fillId="3" borderId="4" xfId="6" applyNumberFormat="1" applyFont="1" applyFill="1" applyBorder="1" applyAlignment="1">
      <alignment vertical="top"/>
    </xf>
    <xf numFmtId="3" fontId="16" fillId="3" borderId="10" xfId="6" applyNumberFormat="1" applyFont="1" applyFill="1" applyBorder="1" applyAlignment="1">
      <alignment horizontal="right"/>
    </xf>
    <xf numFmtId="9" fontId="33" fillId="4" borderId="4" xfId="7" applyFont="1" applyFill="1" applyBorder="1" applyAlignment="1">
      <alignment horizontal="center"/>
    </xf>
    <xf numFmtId="9" fontId="8" fillId="4" borderId="4" xfId="7" applyFont="1" applyFill="1" applyBorder="1" applyAlignment="1" applyProtection="1">
      <alignment horizontal="right"/>
      <protection locked="0"/>
    </xf>
    <xf numFmtId="9" fontId="8" fillId="4" borderId="4" xfId="7" applyFont="1" applyFill="1" applyBorder="1" applyAlignment="1">
      <alignment horizontal="right" vertical="top"/>
    </xf>
    <xf numFmtId="9" fontId="45" fillId="4" borderId="4" xfId="7" applyFont="1" applyFill="1" applyBorder="1" applyAlignment="1" applyProtection="1">
      <alignment horizontal="right"/>
      <protection locked="0"/>
    </xf>
    <xf numFmtId="9" fontId="16" fillId="4" borderId="4" xfId="7" applyFont="1" applyFill="1" applyBorder="1" applyAlignment="1">
      <alignment horizontal="center" vertical="top"/>
    </xf>
    <xf numFmtId="9" fontId="16" fillId="4" borderId="4" xfId="7" applyFont="1" applyFill="1" applyBorder="1" applyAlignment="1">
      <alignment vertical="top"/>
    </xf>
    <xf numFmtId="9" fontId="33" fillId="4" borderId="10" xfId="7" applyFont="1" applyFill="1" applyBorder="1" applyAlignment="1">
      <alignment horizontal="center"/>
    </xf>
    <xf numFmtId="3" fontId="16" fillId="3" borderId="4" xfId="6" applyNumberFormat="1" applyFont="1" applyFill="1" applyBorder="1"/>
    <xf numFmtId="9" fontId="13" fillId="4" borderId="0" xfId="7" applyFont="1" applyFill="1" applyBorder="1" applyAlignment="1">
      <alignment horizontal="right"/>
    </xf>
    <xf numFmtId="3" fontId="13" fillId="3" borderId="1" xfId="6" applyNumberFormat="1" applyFont="1" applyFill="1" applyBorder="1" applyAlignment="1">
      <alignment horizontal="right"/>
    </xf>
    <xf numFmtId="3" fontId="16" fillId="3" borderId="8" xfId="6" applyNumberFormat="1" applyFont="1" applyFill="1" applyBorder="1" applyAlignment="1">
      <alignment horizontal="right"/>
    </xf>
    <xf numFmtId="3" fontId="13" fillId="3" borderId="16" xfId="6" applyNumberFormat="1" applyFont="1" applyFill="1" applyBorder="1" applyAlignment="1">
      <alignment horizontal="right" vertical="top"/>
    </xf>
    <xf numFmtId="9" fontId="13" fillId="4" borderId="16" xfId="7" applyFont="1" applyFill="1" applyBorder="1" applyAlignment="1">
      <alignment horizontal="right" vertical="top"/>
    </xf>
    <xf numFmtId="3" fontId="34" fillId="4" borderId="4" xfId="6" applyNumberFormat="1" applyFont="1" applyFill="1" applyBorder="1" applyAlignment="1">
      <alignment vertical="top"/>
    </xf>
    <xf numFmtId="3" fontId="13" fillId="3" borderId="4" xfId="6" applyNumberFormat="1" applyFont="1" applyFill="1" applyBorder="1" applyAlignment="1">
      <alignment vertical="top"/>
    </xf>
    <xf numFmtId="9" fontId="13" fillId="4" borderId="4" xfId="7" applyFont="1" applyFill="1" applyBorder="1" applyAlignment="1">
      <alignment vertical="top"/>
    </xf>
    <xf numFmtId="3" fontId="13" fillId="3" borderId="4" xfId="6" applyNumberFormat="1" applyFont="1" applyFill="1" applyBorder="1"/>
    <xf numFmtId="9" fontId="13" fillId="4" borderId="4" xfId="7" applyFont="1" applyFill="1" applyBorder="1" applyAlignment="1">
      <alignment horizontal="center" vertical="top"/>
    </xf>
    <xf numFmtId="3" fontId="34" fillId="8" borderId="16" xfId="6" applyNumberFormat="1" applyFont="1" applyFill="1" applyBorder="1" applyAlignment="1" applyProtection="1">
      <alignment horizontal="left" vertical="top"/>
      <protection locked="0"/>
    </xf>
    <xf numFmtId="3" fontId="13" fillId="6" borderId="0" xfId="6" applyNumberFormat="1" applyFont="1" applyFill="1" applyAlignment="1">
      <alignment horizontal="center" vertical="top"/>
    </xf>
    <xf numFmtId="3" fontId="9" fillId="0" borderId="4" xfId="6" applyNumberFormat="1" applyFont="1" applyBorder="1" applyAlignment="1">
      <alignment vertical="top"/>
    </xf>
    <xf numFmtId="9" fontId="8" fillId="4" borderId="13" xfId="7" applyFont="1" applyFill="1" applyBorder="1" applyAlignment="1">
      <alignment horizontal="center" vertical="center"/>
    </xf>
    <xf numFmtId="3" fontId="8" fillId="4" borderId="13" xfId="6" applyNumberFormat="1" applyFont="1" applyFill="1" applyBorder="1" applyAlignment="1">
      <alignment horizontal="center" vertical="center"/>
    </xf>
    <xf numFmtId="3" fontId="28" fillId="3" borderId="4" xfId="6" applyNumberFormat="1" applyFill="1" applyBorder="1"/>
    <xf numFmtId="3" fontId="8" fillId="3" borderId="4" xfId="6" applyNumberFormat="1" applyFont="1" applyFill="1" applyBorder="1" applyProtection="1">
      <protection locked="0"/>
    </xf>
    <xf numFmtId="3" fontId="8" fillId="3" borderId="4" xfId="6" applyNumberFormat="1" applyFont="1" applyFill="1" applyBorder="1" applyAlignment="1" applyProtection="1">
      <alignment vertical="top"/>
      <protection locked="0"/>
    </xf>
    <xf numFmtId="3" fontId="45" fillId="3" borderId="4" xfId="6" applyNumberFormat="1" applyFont="1" applyFill="1" applyBorder="1" applyAlignment="1">
      <alignment vertical="top"/>
    </xf>
    <xf numFmtId="3" fontId="22" fillId="3" borderId="4" xfId="6" applyNumberFormat="1" applyFont="1" applyFill="1" applyBorder="1" applyAlignment="1">
      <alignment vertical="top"/>
    </xf>
    <xf numFmtId="3" fontId="39" fillId="3" borderId="10" xfId="6" applyNumberFormat="1" applyFont="1" applyFill="1" applyBorder="1"/>
    <xf numFmtId="9" fontId="8" fillId="4" borderId="4" xfId="7" applyFont="1" applyFill="1" applyBorder="1"/>
    <xf numFmtId="9" fontId="8" fillId="4" borderId="4" xfId="7" applyFont="1" applyFill="1" applyBorder="1" applyProtection="1">
      <protection locked="0"/>
    </xf>
    <xf numFmtId="9" fontId="8" fillId="4" borderId="4" xfId="7" applyFont="1" applyFill="1" applyBorder="1" applyAlignment="1" applyProtection="1">
      <alignment vertical="top"/>
      <protection locked="0"/>
    </xf>
    <xf numFmtId="9" fontId="8" fillId="4" borderId="4" xfId="7" applyFont="1" applyFill="1" applyBorder="1" applyAlignment="1">
      <alignment vertical="top"/>
    </xf>
    <xf numFmtId="9" fontId="45" fillId="4" borderId="4" xfId="7" applyFont="1" applyFill="1" applyBorder="1" applyAlignment="1">
      <alignment vertical="top"/>
    </xf>
    <xf numFmtId="9" fontId="9" fillId="4" borderId="4" xfId="7" applyFont="1" applyFill="1" applyBorder="1" applyAlignment="1">
      <alignment vertical="top"/>
    </xf>
    <xf numFmtId="9" fontId="39" fillId="4" borderId="10" xfId="7" applyFont="1" applyFill="1" applyBorder="1"/>
    <xf numFmtId="9" fontId="8" fillId="4" borderId="4" xfId="9" quotePrefix="1" applyFont="1" applyFill="1" applyBorder="1" applyAlignment="1" applyProtection="1">
      <alignment vertical="top"/>
      <protection locked="0"/>
    </xf>
    <xf numFmtId="9" fontId="45" fillId="4" borderId="4" xfId="9" quotePrefix="1" applyFont="1" applyFill="1" applyBorder="1" applyAlignment="1">
      <alignment vertical="top"/>
    </xf>
    <xf numFmtId="3" fontId="45" fillId="3" borderId="4" xfId="6" applyNumberFormat="1" applyFont="1" applyFill="1" applyBorder="1"/>
    <xf numFmtId="3" fontId="22" fillId="3" borderId="4" xfId="6" applyNumberFormat="1" applyFont="1" applyFill="1" applyBorder="1"/>
    <xf numFmtId="3" fontId="40" fillId="3" borderId="10" xfId="6" applyNumberFormat="1" applyFont="1" applyFill="1" applyBorder="1"/>
    <xf numFmtId="9" fontId="40" fillId="4" borderId="10" xfId="7" applyFont="1" applyFill="1" applyBorder="1"/>
    <xf numFmtId="3" fontId="61" fillId="3" borderId="4" xfId="6" applyNumberFormat="1" applyFont="1" applyFill="1" applyBorder="1"/>
    <xf numFmtId="3" fontId="13" fillId="3" borderId="4" xfId="6" applyNumberFormat="1" applyFont="1" applyFill="1" applyBorder="1" applyAlignment="1">
      <alignment horizontal="center" vertical="top"/>
    </xf>
    <xf numFmtId="3" fontId="16" fillId="4" borderId="13" xfId="6" applyNumberFormat="1" applyFont="1" applyFill="1" applyBorder="1" applyAlignment="1">
      <alignment horizontal="center" vertical="center"/>
    </xf>
    <xf numFmtId="3" fontId="33" fillId="3" borderId="4" xfId="6" applyNumberFormat="1" applyFont="1" applyFill="1" applyBorder="1"/>
    <xf numFmtId="3" fontId="16" fillId="3" borderId="4" xfId="6" applyNumberFormat="1" applyFont="1" applyFill="1" applyBorder="1" applyAlignment="1" applyProtection="1">
      <alignment vertical="top"/>
      <protection locked="0"/>
    </xf>
    <xf numFmtId="3" fontId="22" fillId="3" borderId="4" xfId="6" applyNumberFormat="1" applyFont="1" applyFill="1" applyBorder="1" applyAlignment="1" applyProtection="1">
      <alignment vertical="top"/>
      <protection locked="0"/>
    </xf>
    <xf numFmtId="3" fontId="9" fillId="3" borderId="4" xfId="6" quotePrefix="1" applyNumberFormat="1" applyFont="1" applyFill="1" applyBorder="1" applyAlignment="1">
      <alignment horizontal="right" vertical="top"/>
    </xf>
    <xf numFmtId="3" fontId="33" fillId="3" borderId="10" xfId="6" applyNumberFormat="1" applyFont="1" applyFill="1" applyBorder="1"/>
    <xf numFmtId="9" fontId="33" fillId="4" borderId="4" xfId="7" applyFont="1" applyFill="1" applyBorder="1"/>
    <xf numFmtId="9" fontId="16" fillId="4" borderId="4" xfId="7" applyFont="1" applyFill="1" applyBorder="1" applyAlignment="1" applyProtection="1">
      <alignment vertical="top"/>
      <protection locked="0"/>
    </xf>
    <xf numFmtId="9" fontId="22" fillId="4" borderId="4" xfId="7" applyFont="1" applyFill="1" applyBorder="1" applyAlignment="1" applyProtection="1">
      <alignment vertical="top"/>
      <protection locked="0"/>
    </xf>
    <xf numFmtId="9" fontId="9" fillId="4" borderId="4" xfId="7" quotePrefix="1" applyFont="1" applyFill="1" applyBorder="1" applyAlignment="1">
      <alignment horizontal="center" vertical="top"/>
    </xf>
    <xf numFmtId="9" fontId="33" fillId="4" borderId="10" xfId="7" applyFont="1" applyFill="1" applyBorder="1"/>
    <xf numFmtId="9" fontId="45" fillId="4" borderId="4" xfId="9" quotePrefix="1" applyFont="1" applyFill="1" applyBorder="1" applyAlignment="1" applyProtection="1">
      <alignment vertical="top"/>
      <protection locked="0"/>
    </xf>
    <xf numFmtId="3" fontId="35" fillId="3" borderId="4" xfId="6" applyNumberFormat="1" applyFont="1" applyFill="1" applyBorder="1" applyAlignment="1" applyProtection="1">
      <alignment horizontal="center"/>
      <protection locked="0"/>
    </xf>
    <xf numFmtId="3" fontId="13" fillId="3" borderId="4" xfId="6" applyNumberFormat="1" applyFont="1" applyFill="1" applyBorder="1" applyAlignment="1">
      <alignment horizontal="center"/>
    </xf>
    <xf numFmtId="3" fontId="13" fillId="3" borderId="10" xfId="6" applyNumberFormat="1" applyFont="1" applyFill="1" applyBorder="1" applyAlignment="1">
      <alignment horizontal="center"/>
    </xf>
    <xf numFmtId="9" fontId="0" fillId="4" borderId="6" xfId="7" applyFont="1" applyFill="1" applyBorder="1"/>
    <xf numFmtId="9" fontId="45" fillId="4" borderId="4" xfId="7" applyFont="1" applyFill="1" applyBorder="1" applyProtection="1">
      <protection locked="0"/>
    </xf>
    <xf numFmtId="9" fontId="9" fillId="4" borderId="4" xfId="7" applyFont="1" applyFill="1" applyBorder="1"/>
    <xf numFmtId="9" fontId="9" fillId="4" borderId="10" xfId="7" applyFont="1" applyFill="1" applyBorder="1"/>
    <xf numFmtId="3" fontId="28" fillId="3" borderId="6" xfId="6" applyNumberFormat="1" applyFill="1" applyBorder="1"/>
    <xf numFmtId="9" fontId="0" fillId="0" borderId="3" xfId="7" applyFont="1" applyBorder="1" applyAlignment="1">
      <alignment horizontal="center"/>
    </xf>
    <xf numFmtId="9" fontId="0" fillId="0" borderId="16" xfId="7" applyFont="1" applyBorder="1" applyAlignment="1">
      <alignment horizontal="center" vertical="top"/>
    </xf>
    <xf numFmtId="9" fontId="6" fillId="0" borderId="16" xfId="7" applyFont="1" applyBorder="1" applyAlignment="1">
      <alignment horizontal="center" vertical="top"/>
    </xf>
    <xf numFmtId="9" fontId="6" fillId="0" borderId="16" xfId="7" applyFont="1" applyBorder="1" applyAlignment="1">
      <alignment horizontal="center"/>
    </xf>
    <xf numFmtId="9" fontId="45" fillId="0" borderId="16" xfId="7" applyFont="1" applyBorder="1" applyAlignment="1">
      <alignment horizontal="center"/>
    </xf>
    <xf numFmtId="9" fontId="0" fillId="0" borderId="16" xfId="7" applyFont="1" applyBorder="1" applyAlignment="1">
      <alignment horizontal="center"/>
    </xf>
    <xf numFmtId="9" fontId="9" fillId="0" borderId="16" xfId="7" applyFont="1" applyBorder="1" applyAlignment="1">
      <alignment horizontal="center"/>
    </xf>
    <xf numFmtId="9" fontId="0" fillId="0" borderId="11" xfId="7" applyFont="1" applyBorder="1" applyAlignment="1">
      <alignment horizontal="center"/>
    </xf>
    <xf numFmtId="9" fontId="0" fillId="0" borderId="17" xfId="7" applyFont="1" applyBorder="1" applyAlignment="1">
      <alignment horizontal="center"/>
    </xf>
    <xf numFmtId="10" fontId="0" fillId="3" borderId="3" xfId="9" applyNumberFormat="1" applyFont="1" applyFill="1" applyBorder="1"/>
    <xf numFmtId="10" fontId="0" fillId="3" borderId="16" xfId="9" applyNumberFormat="1" applyFont="1" applyFill="1" applyBorder="1"/>
    <xf numFmtId="10" fontId="0" fillId="3" borderId="17" xfId="9" applyNumberFormat="1" applyFont="1" applyFill="1" applyBorder="1"/>
    <xf numFmtId="3" fontId="16" fillId="3" borderId="10" xfId="6" applyNumberFormat="1" applyFont="1" applyFill="1" applyBorder="1"/>
    <xf numFmtId="9" fontId="22" fillId="4" borderId="4" xfId="7" applyFont="1" applyFill="1" applyBorder="1" applyProtection="1">
      <protection locked="0"/>
    </xf>
    <xf numFmtId="9" fontId="16" fillId="4" borderId="10" xfId="7" applyFont="1" applyFill="1" applyBorder="1"/>
    <xf numFmtId="3" fontId="13" fillId="8" borderId="4" xfId="6" applyNumberFormat="1" applyFont="1" applyFill="1" applyBorder="1" applyAlignment="1" applyProtection="1">
      <alignment vertical="top"/>
      <protection locked="0"/>
    </xf>
    <xf numFmtId="9" fontId="16" fillId="2" borderId="11" xfId="7" applyFont="1" applyFill="1" applyBorder="1" applyAlignment="1">
      <alignment horizontal="center"/>
    </xf>
    <xf numFmtId="9" fontId="33" fillId="0" borderId="16" xfId="7" applyFont="1" applyBorder="1" applyAlignment="1">
      <alignment horizontal="center"/>
    </xf>
    <xf numFmtId="9" fontId="33" fillId="0" borderId="16" xfId="7" applyFont="1" applyBorder="1" applyAlignment="1">
      <alignment horizontal="center" vertical="top"/>
    </xf>
    <xf numFmtId="9" fontId="22" fillId="0" borderId="16" xfId="7" applyFont="1" applyBorder="1" applyAlignment="1">
      <alignment horizontal="center" vertical="top"/>
    </xf>
    <xf numFmtId="9" fontId="16" fillId="0" borderId="16" xfId="7" applyFont="1" applyBorder="1" applyAlignment="1">
      <alignment horizontal="center" vertical="top"/>
    </xf>
    <xf numFmtId="9" fontId="13" fillId="0" borderId="16" xfId="7" applyFont="1" applyBorder="1" applyAlignment="1">
      <alignment horizontal="center" vertical="top"/>
    </xf>
    <xf numFmtId="9" fontId="16" fillId="0" borderId="17" xfId="7" applyFont="1" applyBorder="1" applyAlignment="1">
      <alignment horizontal="center"/>
    </xf>
    <xf numFmtId="9" fontId="33" fillId="0" borderId="17" xfId="7" applyFont="1" applyBorder="1" applyAlignment="1">
      <alignment horizontal="center"/>
    </xf>
    <xf numFmtId="3" fontId="27" fillId="8" borderId="4" xfId="6" applyNumberFormat="1" applyFont="1" applyFill="1" applyBorder="1" applyAlignment="1">
      <alignment vertical="top"/>
    </xf>
    <xf numFmtId="3" fontId="38" fillId="0" borderId="0" xfId="6" applyNumberFormat="1" applyFont="1"/>
    <xf numFmtId="3" fontId="38" fillId="0" borderId="4" xfId="6" applyNumberFormat="1" applyFont="1" applyBorder="1" applyAlignment="1">
      <alignment vertical="top" wrapText="1"/>
    </xf>
    <xf numFmtId="3" fontId="8" fillId="3" borderId="4" xfId="6" applyNumberFormat="1" applyFont="1" applyFill="1" applyBorder="1" applyAlignment="1" applyProtection="1">
      <alignment vertical="center"/>
      <protection locked="0"/>
    </xf>
    <xf numFmtId="9" fontId="0" fillId="4" borderId="4" xfId="7" applyFont="1" applyFill="1" applyBorder="1"/>
    <xf numFmtId="9" fontId="16" fillId="4" borderId="4" xfId="7" applyFont="1" applyFill="1" applyBorder="1" applyProtection="1">
      <protection locked="0"/>
    </xf>
    <xf numFmtId="9" fontId="16" fillId="4" borderId="4" xfId="7" applyFont="1" applyFill="1" applyBorder="1"/>
    <xf numFmtId="3" fontId="22" fillId="0" borderId="0" xfId="6" applyNumberFormat="1" applyFont="1" applyAlignment="1" applyProtection="1">
      <alignment horizontal="center" vertical="top" wrapText="1"/>
      <protection locked="0"/>
    </xf>
    <xf numFmtId="9" fontId="8" fillId="2" borderId="11" xfId="7" applyFont="1" applyFill="1" applyBorder="1" applyAlignment="1" applyProtection="1">
      <alignment horizontal="center"/>
    </xf>
    <xf numFmtId="9" fontId="0" fillId="0" borderId="16" xfId="7" applyFont="1" applyBorder="1" applyAlignment="1" applyProtection="1">
      <alignment horizontal="center"/>
    </xf>
    <xf numFmtId="9" fontId="0" fillId="0" borderId="16" xfId="7" applyFont="1" applyBorder="1" applyAlignment="1" applyProtection="1">
      <alignment horizontal="center" vertical="top"/>
    </xf>
    <xf numFmtId="9" fontId="6" fillId="0" borderId="16" xfId="7" applyFont="1" applyBorder="1" applyAlignment="1" applyProtection="1">
      <alignment horizontal="center" vertical="top"/>
    </xf>
    <xf numFmtId="9" fontId="45" fillId="0" borderId="16" xfId="7" applyFont="1" applyBorder="1" applyAlignment="1" applyProtection="1">
      <alignment horizontal="center" vertical="top"/>
    </xf>
    <xf numFmtId="9" fontId="8" fillId="0" borderId="16" xfId="7" applyFont="1" applyBorder="1" applyAlignment="1" applyProtection="1">
      <alignment horizontal="center" vertical="top"/>
    </xf>
    <xf numFmtId="9" fontId="38" fillId="0" borderId="16" xfId="7" applyFont="1" applyBorder="1" applyAlignment="1" applyProtection="1">
      <alignment horizontal="center" vertical="top"/>
    </xf>
    <xf numFmtId="10" fontId="27" fillId="5" borderId="3" xfId="9" applyNumberFormat="1" applyFont="1" applyFill="1" applyBorder="1" applyAlignment="1" applyProtection="1">
      <alignment horizontal="center"/>
    </xf>
    <xf numFmtId="10" fontId="27" fillId="5" borderId="16" xfId="9" applyNumberFormat="1" applyFont="1" applyFill="1" applyBorder="1" applyAlignment="1" applyProtection="1">
      <alignment horizontal="center"/>
    </xf>
    <xf numFmtId="10" fontId="27" fillId="5" borderId="17" xfId="9" applyNumberFormat="1" applyFont="1" applyFill="1" applyBorder="1" applyAlignment="1" applyProtection="1">
      <alignment horizontal="center"/>
    </xf>
    <xf numFmtId="10" fontId="27" fillId="5" borderId="11" xfId="9" applyNumberFormat="1" applyFont="1" applyFill="1" applyBorder="1" applyAlignment="1">
      <alignment horizontal="center"/>
    </xf>
    <xf numFmtId="49" fontId="27" fillId="3" borderId="5" xfId="6" applyNumberFormat="1" applyFont="1" applyFill="1" applyBorder="1" applyAlignment="1">
      <alignment horizontal="center"/>
    </xf>
    <xf numFmtId="49" fontId="27" fillId="3" borderId="1" xfId="6" applyNumberFormat="1" applyFont="1" applyFill="1" applyBorder="1" applyAlignment="1">
      <alignment horizontal="center"/>
    </xf>
    <xf numFmtId="49" fontId="27" fillId="3" borderId="8" xfId="6" applyNumberFormat="1" applyFont="1" applyFill="1" applyBorder="1" applyAlignment="1">
      <alignment horizontal="center"/>
    </xf>
    <xf numFmtId="3" fontId="16" fillId="3" borderId="10" xfId="6" applyNumberFormat="1" applyFont="1" applyFill="1" applyBorder="1" applyAlignment="1">
      <alignment vertical="top"/>
    </xf>
    <xf numFmtId="9" fontId="16" fillId="4" borderId="10" xfId="7" applyFont="1" applyFill="1" applyBorder="1" applyAlignment="1">
      <alignment vertical="top"/>
    </xf>
    <xf numFmtId="3" fontId="33" fillId="3" borderId="6" xfId="6" applyNumberFormat="1" applyFont="1" applyFill="1" applyBorder="1"/>
    <xf numFmtId="9" fontId="33" fillId="4" borderId="6" xfId="7" applyFont="1" applyFill="1" applyBorder="1"/>
    <xf numFmtId="9" fontId="8" fillId="2" borderId="11" xfId="7" applyFont="1" applyFill="1" applyBorder="1" applyAlignment="1">
      <alignment horizontal="center"/>
    </xf>
    <xf numFmtId="9" fontId="16" fillId="0" borderId="17" xfId="7" applyFont="1" applyBorder="1" applyAlignment="1">
      <alignment horizontal="center" vertical="top"/>
    </xf>
    <xf numFmtId="3" fontId="63" fillId="4" borderId="4" xfId="6" applyNumberFormat="1" applyFont="1" applyFill="1" applyBorder="1" applyAlignment="1">
      <alignment vertical="top"/>
    </xf>
    <xf numFmtId="3" fontId="35" fillId="8" borderId="4" xfId="6" applyNumberFormat="1" applyFont="1" applyFill="1" applyBorder="1" applyAlignment="1" applyProtection="1">
      <alignment horizontal="left" vertical="center"/>
      <protection locked="0"/>
    </xf>
    <xf numFmtId="3" fontId="35" fillId="6" borderId="1" xfId="6" applyNumberFormat="1" applyFont="1" applyFill="1" applyBorder="1" applyAlignment="1">
      <alignment vertical="center"/>
    </xf>
    <xf numFmtId="3" fontId="35" fillId="0" borderId="0" xfId="6" applyNumberFormat="1" applyFont="1" applyAlignment="1">
      <alignment vertical="center"/>
    </xf>
    <xf numFmtId="3" fontId="35" fillId="0" borderId="4" xfId="6" applyNumberFormat="1" applyFont="1" applyBorder="1" applyAlignment="1">
      <alignment vertical="center"/>
    </xf>
    <xf numFmtId="3" fontId="35" fillId="0" borderId="0" xfId="6" applyNumberFormat="1" applyFont="1"/>
    <xf numFmtId="3" fontId="35" fillId="0" borderId="4" xfId="6" applyNumberFormat="1" applyFont="1" applyBorder="1" applyAlignment="1">
      <alignment vertical="top" wrapText="1"/>
    </xf>
    <xf numFmtId="3" fontId="33" fillId="3" borderId="4" xfId="6" applyNumberFormat="1" applyFont="1" applyFill="1" applyBorder="1" applyAlignment="1">
      <alignment horizontal="right"/>
    </xf>
    <xf numFmtId="3" fontId="13" fillId="3" borderId="4" xfId="6" applyNumberFormat="1" applyFont="1" applyFill="1" applyBorder="1" applyAlignment="1">
      <alignment horizontal="right" vertical="center"/>
    </xf>
    <xf numFmtId="3" fontId="45" fillId="3" borderId="4" xfId="6" applyNumberFormat="1" applyFont="1" applyFill="1" applyBorder="1" applyAlignment="1" applyProtection="1">
      <alignment horizontal="right" vertical="center"/>
      <protection locked="0"/>
    </xf>
    <xf numFmtId="3" fontId="58" fillId="3" borderId="4" xfId="6" applyNumberFormat="1" applyFont="1" applyFill="1" applyBorder="1" applyAlignment="1" applyProtection="1">
      <alignment horizontal="right" vertical="center"/>
      <protection locked="0"/>
    </xf>
    <xf numFmtId="3" fontId="13" fillId="3" borderId="4" xfId="6" applyNumberFormat="1" applyFont="1" applyFill="1" applyBorder="1" applyAlignment="1">
      <alignment horizontal="right" vertical="top"/>
    </xf>
    <xf numFmtId="3" fontId="12" fillId="3" borderId="4" xfId="6" applyNumberFormat="1" applyFont="1" applyFill="1" applyBorder="1" applyAlignment="1" applyProtection="1">
      <alignment horizontal="right"/>
      <protection locked="0"/>
    </xf>
    <xf numFmtId="3" fontId="21" fillId="3" borderId="4" xfId="6" applyNumberFormat="1" applyFont="1" applyFill="1" applyBorder="1" applyAlignment="1">
      <alignment horizontal="right" vertical="center"/>
    </xf>
    <xf numFmtId="3" fontId="35" fillId="3" borderId="4" xfId="6" applyNumberFormat="1" applyFont="1" applyFill="1" applyBorder="1" applyAlignment="1">
      <alignment vertical="top"/>
    </xf>
    <xf numFmtId="9" fontId="13" fillId="4" borderId="4" xfId="7" applyFont="1" applyFill="1" applyBorder="1" applyAlignment="1">
      <alignment horizontal="center"/>
    </xf>
    <xf numFmtId="9" fontId="22" fillId="4" borderId="4" xfId="7" applyFont="1" applyFill="1" applyBorder="1" applyAlignment="1" applyProtection="1">
      <alignment horizontal="center"/>
      <protection locked="0"/>
    </xf>
    <xf numFmtId="9" fontId="45" fillId="4" borderId="4" xfId="7" applyFont="1" applyFill="1" applyBorder="1" applyAlignment="1" applyProtection="1">
      <alignment horizontal="center"/>
      <protection locked="0"/>
    </xf>
    <xf numFmtId="9" fontId="58" fillId="4" borderId="4" xfId="7" applyFont="1" applyFill="1" applyBorder="1" applyAlignment="1" applyProtection="1">
      <alignment horizontal="center"/>
      <protection locked="0"/>
    </xf>
    <xf numFmtId="9" fontId="22" fillId="4" borderId="4" xfId="7" applyFont="1" applyFill="1" applyBorder="1" applyAlignment="1">
      <alignment horizontal="center"/>
    </xf>
    <xf numFmtId="9" fontId="35" fillId="4" borderId="4" xfId="7" applyFont="1" applyFill="1" applyBorder="1" applyAlignment="1">
      <alignment horizontal="center" vertical="top"/>
    </xf>
    <xf numFmtId="9" fontId="16" fillId="4" borderId="10" xfId="7" applyFont="1" applyFill="1" applyBorder="1" applyAlignment="1">
      <alignment horizontal="center"/>
    </xf>
    <xf numFmtId="177" fontId="28" fillId="3" borderId="3" xfId="6" applyNumberFormat="1" applyFill="1" applyBorder="1" applyAlignment="1">
      <alignment horizontal="left"/>
    </xf>
    <xf numFmtId="177" fontId="28" fillId="3" borderId="16" xfId="6" applyNumberFormat="1" applyFill="1" applyBorder="1" applyAlignment="1">
      <alignment horizontal="left"/>
    </xf>
    <xf numFmtId="177" fontId="28" fillId="3" borderId="17" xfId="6" applyNumberFormat="1" applyFill="1" applyBorder="1" applyAlignment="1">
      <alignment horizontal="left"/>
    </xf>
    <xf numFmtId="3" fontId="13" fillId="6" borderId="3" xfId="6" applyNumberFormat="1" applyFont="1" applyFill="1" applyBorder="1" applyAlignment="1">
      <alignment horizontal="center"/>
    </xf>
    <xf numFmtId="3" fontId="33" fillId="6" borderId="17" xfId="6" applyNumberFormat="1" applyFont="1" applyFill="1" applyBorder="1"/>
    <xf numFmtId="9" fontId="13" fillId="0" borderId="16" xfId="7" applyFont="1" applyBorder="1" applyAlignment="1">
      <alignment vertical="center"/>
    </xf>
    <xf numFmtId="9" fontId="22" fillId="0" borderId="16" xfId="7" applyFont="1" applyBorder="1" applyAlignment="1" applyProtection="1">
      <alignment vertical="center"/>
      <protection locked="0"/>
    </xf>
    <xf numFmtId="9" fontId="16" fillId="0" borderId="16" xfId="7" applyFont="1" applyBorder="1" applyAlignment="1">
      <alignment vertical="center"/>
    </xf>
    <xf numFmtId="9" fontId="22" fillId="0" borderId="16" xfId="7" applyFont="1" applyBorder="1" applyAlignment="1">
      <alignment vertical="center"/>
    </xf>
    <xf numFmtId="9" fontId="35" fillId="0" borderId="16" xfId="7" applyFont="1" applyBorder="1" applyAlignment="1">
      <alignment vertical="center"/>
    </xf>
    <xf numFmtId="9" fontId="33" fillId="0" borderId="4" xfId="7" applyFont="1" applyBorder="1" applyAlignment="1">
      <alignment horizontal="center"/>
    </xf>
    <xf numFmtId="9" fontId="33" fillId="0" borderId="10" xfId="7" applyFont="1" applyBorder="1" applyAlignment="1">
      <alignment horizontal="center"/>
    </xf>
    <xf numFmtId="3" fontId="13" fillId="6" borderId="6" xfId="6" applyNumberFormat="1" applyFont="1" applyFill="1" applyBorder="1" applyAlignment="1">
      <alignment horizontal="center"/>
    </xf>
    <xf numFmtId="3" fontId="33" fillId="6" borderId="10" xfId="6" applyNumberFormat="1" applyFont="1" applyFill="1" applyBorder="1"/>
    <xf numFmtId="3" fontId="31" fillId="2" borderId="14" xfId="6" applyNumberFormat="1" applyFont="1" applyFill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/>
    </xf>
    <xf numFmtId="165" fontId="13" fillId="0" borderId="1" xfId="6" applyNumberFormat="1" applyFont="1" applyBorder="1" applyAlignment="1">
      <alignment horizontal="center" vertical="center"/>
    </xf>
    <xf numFmtId="3" fontId="26" fillId="3" borderId="0" xfId="6" applyNumberFormat="1" applyFont="1" applyFill="1" applyAlignment="1">
      <alignment horizontal="center" vertical="center"/>
    </xf>
    <xf numFmtId="3" fontId="26" fillId="4" borderId="4" xfId="6" applyNumberFormat="1" applyFont="1" applyFill="1" applyBorder="1" applyAlignment="1">
      <alignment horizontal="center" vertical="center"/>
    </xf>
    <xf numFmtId="0" fontId="31" fillId="2" borderId="5" xfId="10" applyFont="1" applyFill="1" applyBorder="1"/>
    <xf numFmtId="3" fontId="32" fillId="2" borderId="2" xfId="10" applyNumberFormat="1" applyFont="1" applyFill="1" applyBorder="1" applyAlignment="1">
      <alignment horizontal="center"/>
    </xf>
    <xf numFmtId="3" fontId="32" fillId="2" borderId="2" xfId="10" applyNumberFormat="1" applyFont="1" applyFill="1" applyBorder="1"/>
    <xf numFmtId="173" fontId="29" fillId="2" borderId="6" xfId="10" applyNumberFormat="1" applyFont="1" applyFill="1" applyBorder="1" applyAlignment="1">
      <alignment horizontal="center" vertical="center"/>
    </xf>
    <xf numFmtId="3" fontId="31" fillId="2" borderId="13" xfId="10" applyNumberFormat="1" applyFont="1" applyFill="1" applyBorder="1" applyAlignment="1">
      <alignment horizontal="center" vertical="center" wrapText="1"/>
    </xf>
    <xf numFmtId="3" fontId="29" fillId="2" borderId="14" xfId="10" applyNumberFormat="1" applyFont="1" applyFill="1" applyBorder="1" applyAlignment="1">
      <alignment horizontal="center" vertical="center" wrapText="1"/>
    </xf>
    <xf numFmtId="3" fontId="31" fillId="2" borderId="2" xfId="10" applyNumberFormat="1" applyFont="1" applyFill="1" applyBorder="1" applyAlignment="1">
      <alignment horizontal="center" vertical="center" wrapText="1"/>
    </xf>
    <xf numFmtId="3" fontId="31" fillId="2" borderId="6" xfId="10" applyNumberFormat="1" applyFont="1" applyFill="1" applyBorder="1" applyAlignment="1">
      <alignment horizontal="center" vertical="center" wrapText="1"/>
    </xf>
    <xf numFmtId="0" fontId="2" fillId="0" borderId="0" xfId="10"/>
    <xf numFmtId="0" fontId="8" fillId="2" borderId="8" xfId="10" applyFont="1" applyFill="1" applyBorder="1"/>
    <xf numFmtId="3" fontId="8" fillId="2" borderId="9" xfId="10" applyNumberFormat="1" applyFont="1" applyFill="1" applyBorder="1" applyAlignment="1">
      <alignment horizontal="center"/>
    </xf>
    <xf numFmtId="3" fontId="8" fillId="2" borderId="9" xfId="10" applyNumberFormat="1" applyFont="1" applyFill="1" applyBorder="1"/>
    <xf numFmtId="3" fontId="8" fillId="2" borderId="10" xfId="10" applyNumberFormat="1" applyFont="1" applyFill="1" applyBorder="1"/>
    <xf numFmtId="3" fontId="21" fillId="2" borderId="11" xfId="10" applyNumberFormat="1" applyFont="1" applyFill="1" applyBorder="1" applyAlignment="1">
      <alignment horizontal="center"/>
    </xf>
    <xf numFmtId="3" fontId="20" fillId="2" borderId="13" xfId="10" applyNumberFormat="1" applyFont="1" applyFill="1" applyBorder="1" applyAlignment="1">
      <alignment horizontal="center"/>
    </xf>
    <xf numFmtId="9" fontId="8" fillId="2" borderId="11" xfId="11" applyFont="1" applyFill="1" applyBorder="1" applyAlignment="1">
      <alignment horizontal="center"/>
    </xf>
    <xf numFmtId="3" fontId="8" fillId="2" borderId="10" xfId="10" applyNumberFormat="1" applyFont="1" applyFill="1" applyBorder="1" applyAlignment="1">
      <alignment horizontal="center"/>
    </xf>
    <xf numFmtId="3" fontId="9" fillId="2" borderId="9" xfId="10" applyNumberFormat="1" applyFont="1" applyFill="1" applyBorder="1"/>
    <xf numFmtId="3" fontId="9" fillId="2" borderId="10" xfId="10" applyNumberFormat="1" applyFont="1" applyFill="1" applyBorder="1" applyAlignment="1">
      <alignment wrapText="1"/>
    </xf>
    <xf numFmtId="0" fontId="38" fillId="8" borderId="5" xfId="10" applyFont="1" applyFill="1" applyBorder="1"/>
    <xf numFmtId="3" fontId="17" fillId="0" borderId="0" xfId="10" applyNumberFormat="1" applyFont="1" applyAlignment="1">
      <alignment horizontal="center"/>
    </xf>
    <xf numFmtId="0" fontId="38" fillId="8" borderId="2" xfId="10" applyFont="1" applyFill="1" applyBorder="1"/>
    <xf numFmtId="0" fontId="38" fillId="8" borderId="6" xfId="10" applyFont="1" applyFill="1" applyBorder="1"/>
    <xf numFmtId="3" fontId="16" fillId="3" borderId="13" xfId="10" applyNumberFormat="1" applyFont="1" applyFill="1" applyBorder="1" applyAlignment="1">
      <alignment horizontal="center" vertical="center"/>
    </xf>
    <xf numFmtId="9" fontId="16" fillId="4" borderId="13" xfId="11" applyFont="1" applyFill="1" applyBorder="1" applyAlignment="1">
      <alignment horizontal="center" vertical="center"/>
    </xf>
    <xf numFmtId="3" fontId="16" fillId="4" borderId="13" xfId="10" applyNumberFormat="1" applyFont="1" applyFill="1" applyBorder="1" applyAlignment="1">
      <alignment horizontal="center" vertical="center"/>
    </xf>
    <xf numFmtId="3" fontId="8" fillId="8" borderId="11" xfId="10" applyNumberFormat="1" applyFont="1" applyFill="1" applyBorder="1" applyAlignment="1">
      <alignment horizontal="center" vertical="center"/>
    </xf>
    <xf numFmtId="3" fontId="2" fillId="6" borderId="0" xfId="10" applyNumberFormat="1" applyFill="1"/>
    <xf numFmtId="9" fontId="0" fillId="0" borderId="16" xfId="11" applyFont="1" applyBorder="1" applyAlignment="1">
      <alignment horizontal="center"/>
    </xf>
    <xf numFmtId="3" fontId="2" fillId="0" borderId="4" xfId="10" applyNumberFormat="1" applyBorder="1"/>
    <xf numFmtId="3" fontId="2" fillId="0" borderId="0" xfId="10" applyNumberFormat="1"/>
    <xf numFmtId="3" fontId="2" fillId="0" borderId="6" xfId="10" applyNumberFormat="1" applyBorder="1" applyAlignment="1">
      <alignment vertical="top" wrapText="1"/>
    </xf>
    <xf numFmtId="0" fontId="9" fillId="0" borderId="1" xfId="10" applyFont="1" applyBorder="1" applyAlignment="1">
      <alignment horizontal="center" vertical="top"/>
    </xf>
    <xf numFmtId="0" fontId="18" fillId="0" borderId="0" xfId="10" applyFont="1" applyAlignment="1">
      <alignment horizontal="center" vertical="top"/>
    </xf>
    <xf numFmtId="3" fontId="9" fillId="0" borderId="0" xfId="10" applyNumberFormat="1" applyFont="1" applyAlignment="1">
      <alignment vertical="top"/>
    </xf>
    <xf numFmtId="3" fontId="8" fillId="0" borderId="4" xfId="10" applyNumberFormat="1" applyFont="1" applyBorder="1" applyAlignment="1">
      <alignment vertical="top"/>
    </xf>
    <xf numFmtId="3" fontId="16" fillId="3" borderId="4" xfId="10" applyNumberFormat="1" applyFont="1" applyFill="1" applyBorder="1" applyAlignment="1">
      <alignment horizontal="center" vertical="center"/>
    </xf>
    <xf numFmtId="9" fontId="16" fillId="4" borderId="4" xfId="11" applyFont="1" applyFill="1" applyBorder="1" applyAlignment="1">
      <alignment horizontal="center" vertical="center"/>
    </xf>
    <xf numFmtId="3" fontId="16" fillId="4" borderId="4" xfId="10" applyNumberFormat="1" applyFont="1" applyFill="1" applyBorder="1" applyAlignment="1">
      <alignment horizontal="center" vertical="center"/>
    </xf>
    <xf numFmtId="3" fontId="8" fillId="8" borderId="4" xfId="10" applyNumberFormat="1" applyFont="1" applyFill="1" applyBorder="1" applyAlignment="1">
      <alignment horizontal="center" vertical="center"/>
    </xf>
    <xf numFmtId="3" fontId="2" fillId="0" borderId="4" xfId="10" applyNumberFormat="1" applyBorder="1" applyAlignment="1">
      <alignment vertical="top" wrapText="1"/>
    </xf>
    <xf numFmtId="0" fontId="18" fillId="11" borderId="0" xfId="10" applyFont="1" applyFill="1" applyAlignment="1">
      <alignment horizontal="center" vertical="top"/>
    </xf>
    <xf numFmtId="3" fontId="33" fillId="3" borderId="4" xfId="10" applyNumberFormat="1" applyFont="1" applyFill="1" applyBorder="1"/>
    <xf numFmtId="9" fontId="33" fillId="4" borderId="4" xfId="11" applyFont="1" applyFill="1" applyBorder="1" applyProtection="1"/>
    <xf numFmtId="3" fontId="33" fillId="4" borderId="4" xfId="10" applyNumberFormat="1" applyFont="1" applyFill="1" applyBorder="1" applyAlignment="1">
      <alignment vertical="top"/>
    </xf>
    <xf numFmtId="3" fontId="2" fillId="8" borderId="4" xfId="10" applyNumberFormat="1" applyFill="1" applyBorder="1" applyAlignment="1">
      <alignment vertical="top"/>
    </xf>
    <xf numFmtId="9" fontId="0" fillId="0" borderId="16" xfId="11" applyFont="1" applyBorder="1" applyAlignment="1" applyProtection="1">
      <alignment horizontal="center" vertical="top"/>
    </xf>
    <xf numFmtId="0" fontId="8" fillId="0" borderId="1" xfId="10" applyFont="1" applyBorder="1" applyAlignment="1">
      <alignment horizontal="center"/>
    </xf>
    <xf numFmtId="49" fontId="20" fillId="0" borderId="0" xfId="10" applyNumberFormat="1" applyFont="1" applyAlignment="1">
      <alignment vertical="top"/>
    </xf>
    <xf numFmtId="3" fontId="16" fillId="0" borderId="7" xfId="10" applyNumberFormat="1" applyFont="1" applyBorder="1" applyAlignment="1">
      <alignment vertical="top" wrapText="1"/>
    </xf>
    <xf numFmtId="3" fontId="13" fillId="3" borderId="4" xfId="10" applyNumberFormat="1" applyFont="1" applyFill="1" applyBorder="1" applyAlignment="1">
      <alignment horizontal="center" vertical="center"/>
    </xf>
    <xf numFmtId="9" fontId="16" fillId="4" borderId="4" xfId="11" applyFont="1" applyFill="1" applyBorder="1" applyAlignment="1" applyProtection="1">
      <alignment vertical="center"/>
    </xf>
    <xf numFmtId="3" fontId="56" fillId="4" borderId="4" xfId="10" quotePrefix="1" applyNumberFormat="1" applyFont="1" applyFill="1" applyBorder="1" applyAlignment="1">
      <alignment horizontal="center" vertical="center"/>
    </xf>
    <xf numFmtId="3" fontId="58" fillId="8" borderId="4" xfId="10" applyNumberFormat="1" applyFont="1" applyFill="1" applyBorder="1" applyAlignment="1">
      <alignment horizontal="left" vertical="center"/>
    </xf>
    <xf numFmtId="3" fontId="9" fillId="6" borderId="0" xfId="10" applyNumberFormat="1" applyFont="1" applyFill="1" applyAlignment="1">
      <alignment horizontal="center" vertical="center"/>
    </xf>
    <xf numFmtId="9" fontId="8" fillId="0" borderId="16" xfId="11" applyFont="1" applyBorder="1" applyAlignment="1" applyProtection="1">
      <alignment horizontal="center" vertical="center"/>
    </xf>
    <xf numFmtId="3" fontId="9" fillId="0" borderId="4" xfId="10" applyNumberFormat="1" applyFont="1" applyBorder="1" applyAlignment="1">
      <alignment horizontal="center" vertical="center"/>
    </xf>
    <xf numFmtId="3" fontId="8" fillId="0" borderId="0" xfId="10" applyNumberFormat="1" applyFont="1"/>
    <xf numFmtId="3" fontId="8" fillId="0" borderId="4" xfId="10" applyNumberFormat="1" applyFont="1" applyBorder="1" applyAlignment="1">
      <alignment vertical="top" wrapText="1"/>
    </xf>
    <xf numFmtId="3" fontId="16" fillId="0" borderId="0" xfId="10" applyNumberFormat="1" applyFont="1" applyAlignment="1">
      <alignment horizontal="center" vertical="top"/>
    </xf>
    <xf numFmtId="49" fontId="50" fillId="0" borderId="0" xfId="10" applyNumberFormat="1" applyFont="1" applyAlignment="1">
      <alignment vertical="top"/>
    </xf>
    <xf numFmtId="3" fontId="37" fillId="0" borderId="24" xfId="10" applyNumberFormat="1" applyFont="1" applyBorder="1" applyAlignment="1">
      <alignment vertical="top" wrapText="1"/>
    </xf>
    <xf numFmtId="3" fontId="16" fillId="3" borderId="4" xfId="10" applyNumberFormat="1" applyFont="1" applyFill="1" applyBorder="1" applyAlignment="1" applyProtection="1">
      <alignment vertical="top"/>
      <protection locked="0"/>
    </xf>
    <xf numFmtId="9" fontId="16" fillId="4" borderId="4" xfId="11" applyFont="1" applyFill="1" applyBorder="1" applyAlignment="1" applyProtection="1">
      <alignment vertical="top"/>
      <protection locked="0"/>
    </xf>
    <xf numFmtId="3" fontId="8" fillId="4" borderId="4" xfId="10" quotePrefix="1" applyNumberFormat="1" applyFont="1" applyFill="1" applyBorder="1" applyAlignment="1">
      <alignment horizontal="right" vertical="center"/>
    </xf>
    <xf numFmtId="3" fontId="58" fillId="8" borderId="4" xfId="10" applyNumberFormat="1" applyFont="1" applyFill="1" applyBorder="1" applyAlignment="1" applyProtection="1">
      <alignment horizontal="left" vertical="center"/>
      <protection locked="0"/>
    </xf>
    <xf numFmtId="3" fontId="8" fillId="6" borderId="0" xfId="10" applyNumberFormat="1" applyFont="1" applyFill="1"/>
    <xf numFmtId="9" fontId="8" fillId="0" borderId="16" xfId="11" applyFont="1" applyBorder="1" applyAlignment="1">
      <alignment horizontal="center" vertical="top"/>
    </xf>
    <xf numFmtId="3" fontId="8" fillId="0" borderId="4" xfId="10" applyNumberFormat="1" applyFont="1" applyBorder="1"/>
    <xf numFmtId="0" fontId="74" fillId="0" borderId="1" xfId="10" applyFont="1" applyBorder="1" applyAlignment="1">
      <alignment horizontal="center" vertical="top"/>
    </xf>
    <xf numFmtId="3" fontId="16" fillId="0" borderId="22" xfId="10" applyNumberFormat="1" applyFont="1" applyBorder="1" applyAlignment="1">
      <alignment wrapText="1"/>
    </xf>
    <xf numFmtId="9" fontId="16" fillId="4" borderId="4" xfId="11" applyFont="1" applyFill="1" applyBorder="1" applyAlignment="1" applyProtection="1">
      <alignment horizontal="center" vertical="center"/>
    </xf>
    <xf numFmtId="3" fontId="16" fillId="3" borderId="4" xfId="10" applyNumberFormat="1" applyFont="1" applyFill="1" applyBorder="1" applyAlignment="1">
      <alignment vertical="top"/>
    </xf>
    <xf numFmtId="9" fontId="16" fillId="4" borderId="4" xfId="11" applyFont="1" applyFill="1" applyBorder="1" applyAlignment="1" applyProtection="1">
      <alignment vertical="top"/>
    </xf>
    <xf numFmtId="9" fontId="8" fillId="0" borderId="16" xfId="11" applyFont="1" applyBorder="1" applyAlignment="1" applyProtection="1">
      <alignment horizontal="center" vertical="top"/>
    </xf>
    <xf numFmtId="3" fontId="16" fillId="0" borderId="22" xfId="10" applyNumberFormat="1" applyFont="1" applyBorder="1" applyAlignment="1">
      <alignment vertical="top" wrapText="1"/>
    </xf>
    <xf numFmtId="3" fontId="2" fillId="0" borderId="4" xfId="10" applyNumberFormat="1" applyBorder="1" applyAlignment="1">
      <alignment vertical="center" wrapText="1"/>
    </xf>
    <xf numFmtId="3" fontId="37" fillId="0" borderId="4" xfId="10" applyNumberFormat="1" applyFont="1" applyBorder="1" applyAlignment="1">
      <alignment vertical="top" wrapText="1"/>
    </xf>
    <xf numFmtId="3" fontId="16" fillId="0" borderId="23" xfId="10" applyNumberFormat="1" applyFont="1" applyBorder="1" applyAlignment="1">
      <alignment vertical="top" wrapText="1"/>
    </xf>
    <xf numFmtId="0" fontId="2" fillId="0" borderId="4" xfId="10" applyBorder="1" applyAlignment="1">
      <alignment vertical="center" wrapText="1"/>
    </xf>
    <xf numFmtId="3" fontId="33" fillId="0" borderId="23" xfId="10" applyNumberFormat="1" applyFont="1" applyBorder="1" applyAlignment="1">
      <alignment vertical="top" wrapText="1"/>
    </xf>
    <xf numFmtId="3" fontId="16" fillId="6" borderId="0" xfId="10" applyNumberFormat="1" applyFont="1" applyFill="1" applyAlignment="1">
      <alignment vertical="top"/>
    </xf>
    <xf numFmtId="3" fontId="13" fillId="3" borderId="4" xfId="10" applyNumberFormat="1" applyFont="1" applyFill="1" applyBorder="1" applyAlignment="1">
      <alignment horizontal="center" vertical="top"/>
    </xf>
    <xf numFmtId="9" fontId="16" fillId="4" borderId="4" xfId="11" applyFont="1" applyFill="1" applyBorder="1" applyAlignment="1">
      <alignment vertical="top"/>
    </xf>
    <xf numFmtId="3" fontId="13" fillId="4" borderId="4" xfId="10" applyNumberFormat="1" applyFont="1" applyFill="1" applyBorder="1" applyAlignment="1">
      <alignment horizontal="center" vertical="top"/>
    </xf>
    <xf numFmtId="3" fontId="13" fillId="6" borderId="0" xfId="10" applyNumberFormat="1" applyFont="1" applyFill="1" applyAlignment="1">
      <alignment vertical="top"/>
    </xf>
    <xf numFmtId="3" fontId="9" fillId="0" borderId="4" xfId="10" applyNumberFormat="1" applyFont="1" applyBorder="1"/>
    <xf numFmtId="0" fontId="75" fillId="0" borderId="1" xfId="10" applyFont="1" applyBorder="1" applyAlignment="1">
      <alignment horizontal="center" vertical="top"/>
    </xf>
    <xf numFmtId="9" fontId="22" fillId="4" borderId="4" xfId="11" applyFont="1" applyFill="1" applyBorder="1" applyAlignment="1" applyProtection="1">
      <alignment horizontal="center" vertical="center"/>
    </xf>
    <xf numFmtId="9" fontId="45" fillId="0" borderId="16" xfId="11" applyFont="1" applyBorder="1" applyAlignment="1" applyProtection="1">
      <alignment horizontal="center" vertical="center"/>
    </xf>
    <xf numFmtId="3" fontId="45" fillId="0" borderId="0" xfId="10" applyNumberFormat="1" applyFont="1"/>
    <xf numFmtId="3" fontId="45" fillId="0" borderId="4" xfId="10" applyNumberFormat="1" applyFont="1" applyBorder="1" applyAlignment="1">
      <alignment vertical="top" wrapText="1"/>
    </xf>
    <xf numFmtId="0" fontId="45" fillId="0" borderId="0" xfId="10" applyFont="1"/>
    <xf numFmtId="3" fontId="10" fillId="4" borderId="4" xfId="10" quotePrefix="1" applyNumberFormat="1" applyFont="1" applyFill="1" applyBorder="1" applyAlignment="1">
      <alignment horizontal="right" vertical="center"/>
    </xf>
    <xf numFmtId="3" fontId="62" fillId="0" borderId="4" xfId="10" applyNumberFormat="1" applyFont="1" applyBorder="1" applyAlignment="1">
      <alignment vertical="top" wrapText="1"/>
    </xf>
    <xf numFmtId="9" fontId="45" fillId="0" borderId="16" xfId="11" applyFont="1" applyBorder="1" applyAlignment="1">
      <alignment horizontal="center" vertical="top"/>
    </xf>
    <xf numFmtId="3" fontId="21" fillId="0" borderId="0" xfId="10" applyNumberFormat="1" applyFont="1" applyAlignment="1">
      <alignment horizontal="center" vertical="top"/>
    </xf>
    <xf numFmtId="3" fontId="21" fillId="0" borderId="4" xfId="10" applyNumberFormat="1" applyFont="1" applyBorder="1" applyAlignment="1">
      <alignment vertical="top" wrapText="1"/>
    </xf>
    <xf numFmtId="3" fontId="2" fillId="8" borderId="4" xfId="10" applyNumberFormat="1" applyFill="1" applyBorder="1" applyAlignment="1" applyProtection="1">
      <alignment vertical="top"/>
      <protection locked="0"/>
    </xf>
    <xf numFmtId="9" fontId="0" fillId="0" borderId="16" xfId="11" applyFont="1" applyBorder="1" applyAlignment="1">
      <alignment horizontal="center" vertical="top"/>
    </xf>
    <xf numFmtId="3" fontId="8" fillId="3" borderId="4" xfId="10" quotePrefix="1" applyNumberFormat="1" applyFont="1" applyFill="1" applyBorder="1" applyAlignment="1">
      <alignment horizontal="right" vertical="top"/>
    </xf>
    <xf numFmtId="9" fontId="8" fillId="4" borderId="4" xfId="11" quotePrefix="1" applyFont="1" applyFill="1" applyBorder="1" applyAlignment="1" applyProtection="1">
      <alignment horizontal="center" vertical="top"/>
    </xf>
    <xf numFmtId="3" fontId="9" fillId="4" borderId="4" xfId="10" applyNumberFormat="1" applyFont="1" applyFill="1" applyBorder="1" applyAlignment="1">
      <alignment horizontal="center" vertical="center"/>
    </xf>
    <xf numFmtId="3" fontId="38" fillId="8" borderId="4" xfId="10" applyNumberFormat="1" applyFont="1" applyFill="1" applyBorder="1" applyAlignment="1">
      <alignment vertical="top"/>
    </xf>
    <xf numFmtId="9" fontId="9" fillId="0" borderId="16" xfId="11" applyFont="1" applyBorder="1" applyAlignment="1" applyProtection="1">
      <alignment horizontal="center" vertical="top"/>
    </xf>
    <xf numFmtId="0" fontId="17" fillId="15" borderId="0" xfId="10" applyFont="1" applyFill="1" applyAlignment="1">
      <alignment horizontal="center"/>
    </xf>
    <xf numFmtId="0" fontId="22" fillId="15" borderId="0" xfId="10" applyFont="1" applyFill="1"/>
    <xf numFmtId="0" fontId="2" fillId="15" borderId="4" xfId="10" applyFill="1" applyBorder="1"/>
    <xf numFmtId="166" fontId="50" fillId="15" borderId="4" xfId="10" applyNumberFormat="1" applyFont="1" applyFill="1" applyBorder="1" applyAlignment="1">
      <alignment horizontal="right"/>
    </xf>
    <xf numFmtId="0" fontId="2" fillId="0" borderId="8" xfId="10" applyBorder="1" applyAlignment="1">
      <alignment horizontal="center"/>
    </xf>
    <xf numFmtId="3" fontId="43" fillId="0" borderId="9" xfId="10" applyNumberFormat="1" applyFont="1" applyBorder="1" applyAlignment="1">
      <alignment horizontal="center"/>
    </xf>
    <xf numFmtId="3" fontId="2" fillId="0" borderId="9" xfId="10" applyNumberFormat="1" applyBorder="1"/>
    <xf numFmtId="3" fontId="2" fillId="0" borderId="10" xfId="10" applyNumberFormat="1" applyBorder="1"/>
    <xf numFmtId="3" fontId="33" fillId="3" borderId="10" xfId="10" applyNumberFormat="1" applyFont="1" applyFill="1" applyBorder="1"/>
    <xf numFmtId="9" fontId="33" fillId="4" borderId="10" xfId="11" applyFont="1" applyFill="1" applyBorder="1"/>
    <xf numFmtId="3" fontId="33" fillId="4" borderId="10" xfId="10" applyNumberFormat="1" applyFont="1" applyFill="1" applyBorder="1" applyAlignment="1">
      <alignment vertical="top"/>
    </xf>
    <xf numFmtId="9" fontId="0" fillId="0" borderId="17" xfId="11" applyFont="1" applyBorder="1" applyAlignment="1">
      <alignment horizontal="center" vertical="top"/>
    </xf>
    <xf numFmtId="3" fontId="9" fillId="0" borderId="10" xfId="10" applyNumberFormat="1" applyFont="1" applyBorder="1" applyAlignment="1">
      <alignment horizontal="right" wrapText="1"/>
    </xf>
    <xf numFmtId="3" fontId="13" fillId="3" borderId="14" xfId="10" applyNumberFormat="1" applyFont="1" applyFill="1" applyBorder="1" applyAlignment="1">
      <alignment horizontal="center"/>
    </xf>
    <xf numFmtId="9" fontId="13" fillId="4" borderId="14" xfId="11" applyFont="1" applyFill="1" applyBorder="1" applyProtection="1"/>
    <xf numFmtId="3" fontId="13" fillId="4" borderId="13" xfId="10" applyNumberFormat="1" applyFont="1" applyFill="1" applyBorder="1" applyAlignment="1">
      <alignment horizontal="center" vertical="center"/>
    </xf>
    <xf numFmtId="3" fontId="2" fillId="8" borderId="13" xfId="10" applyNumberFormat="1" applyFill="1" applyBorder="1" applyAlignment="1">
      <alignment vertical="top"/>
    </xf>
    <xf numFmtId="3" fontId="13" fillId="6" borderId="14" xfId="10" applyNumberFormat="1" applyFont="1" applyFill="1" applyBorder="1" applyAlignment="1">
      <alignment horizontal="center"/>
    </xf>
    <xf numFmtId="9" fontId="0" fillId="0" borderId="17" xfId="11" applyFont="1" applyBorder="1" applyAlignment="1" applyProtection="1">
      <alignment horizontal="center" vertical="top"/>
    </xf>
    <xf numFmtId="3" fontId="13" fillId="0" borderId="13" xfId="10" applyNumberFormat="1" applyFont="1" applyBorder="1" applyAlignment="1">
      <alignment horizontal="center" vertical="center"/>
    </xf>
    <xf numFmtId="3" fontId="2" fillId="0" borderId="10" xfId="10" applyNumberFormat="1" applyBorder="1" applyAlignment="1">
      <alignment vertical="top" wrapText="1"/>
    </xf>
    <xf numFmtId="0" fontId="2" fillId="0" borderId="9" xfId="10" applyBorder="1"/>
    <xf numFmtId="0" fontId="2" fillId="0" borderId="0" xfId="10" applyAlignment="1">
      <alignment horizontal="center"/>
    </xf>
    <xf numFmtId="3" fontId="2" fillId="8" borderId="0" xfId="10" applyNumberFormat="1" applyFill="1" applyAlignment="1">
      <alignment vertical="top"/>
    </xf>
    <xf numFmtId="3" fontId="2" fillId="0" borderId="0" xfId="10" applyNumberFormat="1" applyAlignment="1">
      <alignment vertical="top" wrapText="1"/>
    </xf>
    <xf numFmtId="0" fontId="42" fillId="0" borderId="0" xfId="10" applyFont="1"/>
    <xf numFmtId="0" fontId="42" fillId="0" borderId="0" xfId="10" applyFont="1" applyAlignment="1">
      <alignment horizontal="center"/>
    </xf>
    <xf numFmtId="9" fontId="42" fillId="0" borderId="0" xfId="11" applyFont="1" applyAlignment="1">
      <alignment horizontal="center"/>
    </xf>
    <xf numFmtId="0" fontId="42" fillId="0" borderId="0" xfId="10" applyFont="1" applyAlignment="1">
      <alignment vertical="top"/>
    </xf>
    <xf numFmtId="9" fontId="0" fillId="0" borderId="0" xfId="11" applyFont="1" applyAlignment="1">
      <alignment horizontal="center"/>
    </xf>
    <xf numFmtId="0" fontId="2" fillId="0" borderId="0" xfId="10" applyAlignment="1">
      <alignment vertical="top"/>
    </xf>
    <xf numFmtId="3" fontId="39" fillId="8" borderId="0" xfId="10" applyNumberFormat="1" applyFont="1" applyFill="1" applyAlignment="1">
      <alignment vertical="top"/>
    </xf>
    <xf numFmtId="3" fontId="39" fillId="0" borderId="0" xfId="10" applyNumberFormat="1" applyFont="1"/>
    <xf numFmtId="9" fontId="39" fillId="0" borderId="0" xfId="11" applyFont="1" applyBorder="1" applyAlignment="1">
      <alignment horizontal="center" vertical="top"/>
    </xf>
    <xf numFmtId="3" fontId="39" fillId="0" borderId="0" xfId="10" applyNumberFormat="1" applyFont="1" applyAlignment="1">
      <alignment vertical="top" wrapText="1"/>
    </xf>
    <xf numFmtId="3" fontId="9" fillId="8" borderId="0" xfId="10" applyNumberFormat="1" applyFont="1" applyFill="1" applyAlignment="1">
      <alignment horizontal="center" vertical="center"/>
    </xf>
    <xf numFmtId="3" fontId="9" fillId="0" borderId="0" xfId="10" applyNumberFormat="1" applyFont="1" applyAlignment="1">
      <alignment vertical="center"/>
    </xf>
    <xf numFmtId="9" fontId="0" fillId="0" borderId="0" xfId="11" applyFont="1" applyBorder="1" applyAlignment="1">
      <alignment horizontal="center"/>
    </xf>
    <xf numFmtId="0" fontId="17" fillId="3" borderId="5" xfId="10" applyFont="1" applyFill="1" applyBorder="1" applyAlignment="1">
      <alignment horizontal="center"/>
    </xf>
    <xf numFmtId="0" fontId="22" fillId="3" borderId="2" xfId="10" applyFont="1" applyFill="1" applyBorder="1"/>
    <xf numFmtId="0" fontId="2" fillId="3" borderId="6" xfId="10" applyFill="1" applyBorder="1"/>
    <xf numFmtId="166" fontId="2" fillId="3" borderId="3" xfId="10" applyNumberFormat="1" applyFill="1" applyBorder="1" applyAlignment="1">
      <alignment horizontal="left"/>
    </xf>
    <xf numFmtId="10" fontId="0" fillId="3" borderId="3" xfId="11" applyNumberFormat="1" applyFont="1" applyFill="1" applyBorder="1"/>
    <xf numFmtId="0" fontId="2" fillId="8" borderId="0" xfId="10" applyFill="1" applyAlignment="1">
      <alignment vertical="top"/>
    </xf>
    <xf numFmtId="10" fontId="2" fillId="3" borderId="3" xfId="9" applyNumberFormat="1" applyFont="1" applyFill="1" applyBorder="1"/>
    <xf numFmtId="0" fontId="2" fillId="0" borderId="0" xfId="10" applyAlignment="1">
      <alignment wrapText="1"/>
    </xf>
    <xf numFmtId="0" fontId="17" fillId="3" borderId="1" xfId="10" applyFont="1" applyFill="1" applyBorder="1" applyAlignment="1">
      <alignment horizontal="center"/>
    </xf>
    <xf numFmtId="0" fontId="22" fillId="3" borderId="0" xfId="10" applyFont="1" applyFill="1"/>
    <xf numFmtId="0" fontId="2" fillId="3" borderId="4" xfId="10" applyFill="1" applyBorder="1"/>
    <xf numFmtId="166" fontId="2" fillId="3" borderId="16" xfId="10" applyNumberFormat="1" applyFill="1" applyBorder="1" applyAlignment="1">
      <alignment horizontal="left"/>
    </xf>
    <xf numFmtId="10" fontId="0" fillId="3" borderId="16" xfId="11" applyNumberFormat="1" applyFont="1" applyFill="1" applyBorder="1"/>
    <xf numFmtId="10" fontId="2" fillId="3" borderId="16" xfId="9" applyNumberFormat="1" applyFont="1" applyFill="1" applyBorder="1"/>
    <xf numFmtId="0" fontId="17" fillId="3" borderId="8" xfId="10" applyFont="1" applyFill="1" applyBorder="1" applyAlignment="1">
      <alignment horizontal="center"/>
    </xf>
    <xf numFmtId="0" fontId="22" fillId="3" borderId="9" xfId="10" applyFont="1" applyFill="1" applyBorder="1"/>
    <xf numFmtId="0" fontId="2" fillId="3" borderId="10" xfId="10" applyFill="1" applyBorder="1"/>
    <xf numFmtId="166" fontId="2" fillId="3" borderId="17" xfId="10" applyNumberFormat="1" applyFill="1" applyBorder="1" applyAlignment="1">
      <alignment horizontal="left"/>
    </xf>
    <xf numFmtId="10" fontId="0" fillId="3" borderId="17" xfId="11" applyNumberFormat="1" applyFont="1" applyFill="1" applyBorder="1"/>
    <xf numFmtId="10" fontId="2" fillId="3" borderId="17" xfId="9" applyNumberFormat="1" applyFont="1" applyFill="1" applyBorder="1"/>
    <xf numFmtId="0" fontId="33" fillId="0" borderId="0" xfId="10" applyFont="1" applyProtection="1">
      <protection locked="0"/>
    </xf>
    <xf numFmtId="0" fontId="33" fillId="0" borderId="0" xfId="10" applyFont="1" applyAlignment="1" applyProtection="1">
      <alignment horizontal="center"/>
      <protection locked="0"/>
    </xf>
    <xf numFmtId="3" fontId="33" fillId="0" borderId="0" xfId="10" applyNumberFormat="1" applyFont="1" applyAlignment="1">
      <alignment horizontal="right"/>
    </xf>
    <xf numFmtId="9" fontId="33" fillId="0" borderId="0" xfId="11" applyFont="1"/>
    <xf numFmtId="3" fontId="33" fillId="0" borderId="0" xfId="10" applyNumberFormat="1" applyFont="1" applyAlignment="1">
      <alignment horizontal="right" vertical="top"/>
    </xf>
    <xf numFmtId="0" fontId="33" fillId="0" borderId="0" xfId="10" applyFont="1"/>
    <xf numFmtId="0" fontId="33" fillId="0" borderId="0" xfId="10" applyFont="1" applyAlignment="1">
      <alignment vertical="top"/>
    </xf>
    <xf numFmtId="0" fontId="33" fillId="0" borderId="0" xfId="10" applyFont="1" applyAlignment="1">
      <alignment wrapText="1"/>
    </xf>
    <xf numFmtId="3" fontId="26" fillId="3" borderId="1" xfId="6" applyNumberFormat="1" applyFont="1" applyFill="1" applyBorder="1" applyAlignment="1">
      <alignment horizontal="center" vertical="center"/>
    </xf>
    <xf numFmtId="3" fontId="19" fillId="5" borderId="4" xfId="6" applyNumberFormat="1" applyFont="1" applyFill="1" applyBorder="1" applyAlignment="1">
      <alignment horizontal="center" vertical="center"/>
    </xf>
    <xf numFmtId="3" fontId="19" fillId="5" borderId="16" xfId="6" applyNumberFormat="1" applyFont="1" applyFill="1" applyBorder="1" applyAlignment="1">
      <alignment horizontal="center" vertical="center"/>
    </xf>
    <xf numFmtId="3" fontId="26" fillId="6" borderId="4" xfId="6" applyNumberFormat="1" applyFont="1" applyFill="1" applyBorder="1"/>
    <xf numFmtId="3" fontId="26" fillId="6" borderId="4" xfId="6" applyNumberFormat="1" applyFont="1" applyFill="1" applyBorder="1" applyAlignment="1">
      <alignment horizontal="center" vertical="center"/>
    </xf>
    <xf numFmtId="3" fontId="26" fillId="6" borderId="16" xfId="6" applyNumberFormat="1" applyFont="1" applyFill="1" applyBorder="1" applyAlignment="1">
      <alignment horizontal="center" vertical="center"/>
    </xf>
    <xf numFmtId="49" fontId="26" fillId="0" borderId="0" xfId="6" applyNumberFormat="1" applyFont="1" applyAlignment="1">
      <alignment horizontal="center" vertical="center"/>
    </xf>
    <xf numFmtId="0" fontId="26" fillId="0" borderId="4" xfId="6" applyFont="1" applyBorder="1" applyAlignment="1">
      <alignment vertical="center"/>
    </xf>
    <xf numFmtId="3" fontId="26" fillId="5" borderId="16" xfId="6" applyNumberFormat="1" applyFont="1" applyFill="1" applyBorder="1" applyAlignment="1">
      <alignment horizontal="center" vertical="center"/>
    </xf>
    <xf numFmtId="3" fontId="26" fillId="2" borderId="4" xfId="6" applyNumberFormat="1" applyFont="1" applyFill="1" applyBorder="1" applyAlignment="1">
      <alignment horizontal="center" vertical="center"/>
    </xf>
    <xf numFmtId="3" fontId="26" fillId="0" borderId="4" xfId="6" applyNumberFormat="1" applyFont="1" applyBorder="1" applyAlignment="1">
      <alignment horizontal="center" vertical="center"/>
    </xf>
    <xf numFmtId="3" fontId="26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0" fontId="26" fillId="0" borderId="1" xfId="6" applyFont="1" applyBorder="1" applyAlignment="1">
      <alignment horizontal="center"/>
    </xf>
    <xf numFmtId="3" fontId="19" fillId="3" borderId="1" xfId="6" applyNumberFormat="1" applyFont="1" applyFill="1" applyBorder="1" applyAlignment="1">
      <alignment horizontal="center" vertical="center"/>
    </xf>
    <xf numFmtId="3" fontId="19" fillId="4" borderId="4" xfId="6" applyNumberFormat="1" applyFont="1" applyFill="1" applyBorder="1" applyAlignment="1">
      <alignment horizontal="center" vertical="center"/>
    </xf>
    <xf numFmtId="3" fontId="26" fillId="6" borderId="16" xfId="6" applyNumberFormat="1" applyFont="1" applyFill="1" applyBorder="1"/>
    <xf numFmtId="166" fontId="2" fillId="9" borderId="3" xfId="10" applyNumberFormat="1" applyFill="1" applyBorder="1" applyAlignment="1">
      <alignment horizontal="left"/>
    </xf>
    <xf numFmtId="169" fontId="0" fillId="9" borderId="3" xfId="11" applyNumberFormat="1" applyFont="1" applyFill="1" applyBorder="1" applyAlignment="1" applyProtection="1">
      <alignment horizontal="center"/>
    </xf>
    <xf numFmtId="166" fontId="2" fillId="9" borderId="16" xfId="10" applyNumberFormat="1" applyFill="1" applyBorder="1" applyAlignment="1">
      <alignment horizontal="left"/>
    </xf>
    <xf numFmtId="169" fontId="0" fillId="9" borderId="16" xfId="11" applyNumberFormat="1" applyFont="1" applyFill="1" applyBorder="1" applyAlignment="1" applyProtection="1">
      <alignment horizontal="center"/>
    </xf>
    <xf numFmtId="166" fontId="2" fillId="9" borderId="17" xfId="10" applyNumberFormat="1" applyFill="1" applyBorder="1" applyAlignment="1">
      <alignment horizontal="left"/>
    </xf>
    <xf numFmtId="169" fontId="0" fillId="9" borderId="17" xfId="11" applyNumberFormat="1" applyFont="1" applyFill="1" applyBorder="1" applyAlignment="1" applyProtection="1">
      <alignment horizontal="center"/>
    </xf>
    <xf numFmtId="0" fontId="19" fillId="8" borderId="10" xfId="6" applyFont="1" applyFill="1" applyBorder="1"/>
    <xf numFmtId="169" fontId="0" fillId="3" borderId="3" xfId="11" applyNumberFormat="1" applyFont="1" applyFill="1" applyBorder="1" applyAlignment="1" applyProtection="1">
      <alignment horizontal="center"/>
    </xf>
    <xf numFmtId="169" fontId="0" fillId="3" borderId="16" xfId="11" applyNumberFormat="1" applyFont="1" applyFill="1" applyBorder="1" applyAlignment="1" applyProtection="1">
      <alignment horizontal="center"/>
    </xf>
    <xf numFmtId="169" fontId="0" fillId="3" borderId="17" xfId="11" applyNumberFormat="1" applyFont="1" applyFill="1" applyBorder="1" applyAlignment="1" applyProtection="1">
      <alignment horizontal="center"/>
    </xf>
    <xf numFmtId="9" fontId="8" fillId="2" borderId="17" xfId="7" applyFont="1" applyFill="1" applyBorder="1" applyAlignment="1">
      <alignment horizontal="center"/>
    </xf>
    <xf numFmtId="9" fontId="8" fillId="0" borderId="16" xfId="7" applyFont="1" applyBorder="1" applyAlignment="1">
      <alignment horizontal="center"/>
    </xf>
    <xf numFmtId="9" fontId="53" fillId="0" borderId="16" xfId="7" applyFont="1" applyBorder="1" applyAlignment="1">
      <alignment horizontal="center"/>
    </xf>
    <xf numFmtId="170" fontId="29" fillId="2" borderId="11" xfId="6" applyNumberFormat="1" applyFont="1" applyFill="1" applyBorder="1" applyAlignment="1">
      <alignment horizontal="center" vertical="center" wrapText="1"/>
    </xf>
    <xf numFmtId="3" fontId="17" fillId="6" borderId="10" xfId="6" applyNumberFormat="1" applyFont="1" applyFill="1" applyBorder="1" applyAlignment="1">
      <alignment horizontal="center" vertical="center"/>
    </xf>
    <xf numFmtId="9" fontId="1" fillId="0" borderId="16" xfId="7" applyFont="1" applyBorder="1" applyAlignment="1">
      <alignment horizontal="center"/>
    </xf>
    <xf numFmtId="9" fontId="50" fillId="0" borderId="16" xfId="7" applyFont="1" applyBorder="1" applyAlignment="1">
      <alignment horizontal="center"/>
    </xf>
    <xf numFmtId="9" fontId="76" fillId="0" borderId="16" xfId="7" applyFont="1" applyBorder="1" applyAlignment="1">
      <alignment horizontal="center"/>
    </xf>
    <xf numFmtId="9" fontId="1" fillId="15" borderId="16" xfId="7" applyFont="1" applyFill="1" applyBorder="1" applyAlignment="1">
      <alignment horizontal="center"/>
    </xf>
    <xf numFmtId="9" fontId="1" fillId="0" borderId="17" xfId="7" applyFont="1" applyBorder="1" applyAlignment="1">
      <alignment horizontal="center"/>
    </xf>
    <xf numFmtId="3" fontId="50" fillId="0" borderId="4" xfId="6" applyNumberFormat="1" applyFont="1" applyBorder="1"/>
    <xf numFmtId="3" fontId="37" fillId="0" borderId="4" xfId="6" applyNumberFormat="1" applyFont="1" applyBorder="1"/>
    <xf numFmtId="3" fontId="18" fillId="5" borderId="16" xfId="6" applyNumberFormat="1" applyFont="1" applyFill="1" applyBorder="1" applyAlignment="1">
      <alignment horizontal="center" vertical="center"/>
    </xf>
    <xf numFmtId="3" fontId="36" fillId="0" borderId="0" xfId="6" applyNumberFormat="1" applyFont="1" applyAlignment="1">
      <alignment horizontal="center"/>
    </xf>
    <xf numFmtId="3" fontId="27" fillId="6" borderId="4" xfId="6" applyNumberFormat="1" applyFont="1" applyFill="1" applyBorder="1"/>
    <xf numFmtId="3" fontId="27" fillId="6" borderId="4" xfId="6" applyNumberFormat="1" applyFont="1" applyFill="1" applyBorder="1" applyAlignment="1">
      <alignment horizontal="center" vertical="center"/>
    </xf>
    <xf numFmtId="3" fontId="36" fillId="0" borderId="4" xfId="6" applyNumberFormat="1" applyFont="1" applyBorder="1" applyAlignment="1">
      <alignment horizontal="center" vertical="center"/>
    </xf>
    <xf numFmtId="3" fontId="36" fillId="0" borderId="0" xfId="6" applyNumberFormat="1" applyFont="1" applyAlignment="1">
      <alignment horizontal="center" vertical="center"/>
    </xf>
    <xf numFmtId="3" fontId="27" fillId="6" borderId="16" xfId="6" applyNumberFormat="1" applyFont="1" applyFill="1" applyBorder="1" applyAlignment="1">
      <alignment horizontal="center" vertical="center"/>
    </xf>
    <xf numFmtId="3" fontId="33" fillId="6" borderId="4" xfId="6" applyNumberFormat="1" applyFont="1" applyFill="1" applyBorder="1" applyAlignment="1">
      <alignment horizontal="center" vertical="center"/>
    </xf>
    <xf numFmtId="3" fontId="36" fillId="0" borderId="4" xfId="6" applyNumberFormat="1" applyFont="1" applyBorder="1" applyAlignment="1">
      <alignment horizontal="center"/>
    </xf>
    <xf numFmtId="3" fontId="33" fillId="0" borderId="0" xfId="6" applyNumberFormat="1" applyFont="1" applyAlignment="1">
      <alignment horizontal="center"/>
    </xf>
    <xf numFmtId="3" fontId="36" fillId="6" borderId="4" xfId="6" applyNumberFormat="1" applyFont="1" applyFill="1" applyBorder="1" applyAlignment="1">
      <alignment horizontal="center" vertical="center"/>
    </xf>
    <xf numFmtId="3" fontId="36" fillId="6" borderId="16" xfId="6" applyNumberFormat="1" applyFont="1" applyFill="1" applyBorder="1" applyAlignment="1">
      <alignment horizontal="center" vertical="center"/>
    </xf>
    <xf numFmtId="9" fontId="8" fillId="0" borderId="16" xfId="7" applyFont="1" applyBorder="1" applyAlignment="1">
      <alignment horizontal="center" vertical="top"/>
    </xf>
    <xf numFmtId="9" fontId="45" fillId="0" borderId="16" xfId="7" applyFont="1" applyBorder="1" applyAlignment="1">
      <alignment horizontal="center" vertical="top"/>
    </xf>
    <xf numFmtId="9" fontId="9" fillId="0" borderId="16" xfId="7" applyFont="1" applyBorder="1" applyAlignment="1">
      <alignment horizontal="center" vertical="top"/>
    </xf>
    <xf numFmtId="9" fontId="39" fillId="0" borderId="17" xfId="7" applyFont="1" applyBorder="1" applyAlignment="1">
      <alignment horizontal="center" vertical="top"/>
    </xf>
    <xf numFmtId="3" fontId="33" fillId="0" borderId="4" xfId="6" applyNumberFormat="1" applyFont="1" applyBorder="1" applyAlignment="1">
      <alignment horizontal="left" wrapText="1" indent="1"/>
    </xf>
    <xf numFmtId="3" fontId="36" fillId="0" borderId="4" xfId="6" applyNumberFormat="1" applyFont="1" applyBorder="1" applyAlignment="1">
      <alignment horizontal="left" wrapText="1" indent="1"/>
    </xf>
    <xf numFmtId="49" fontId="27" fillId="0" borderId="0" xfId="6" applyNumberFormat="1" applyFont="1" applyAlignment="1">
      <alignment horizontal="right"/>
    </xf>
    <xf numFmtId="0" fontId="33" fillId="0" borderId="1" xfId="6" applyFont="1" applyBorder="1" applyAlignment="1">
      <alignment horizontal="right"/>
    </xf>
    <xf numFmtId="49" fontId="33" fillId="0" borderId="0" xfId="6" applyNumberFormat="1" applyFont="1" applyAlignment="1">
      <alignment horizontal="right"/>
    </xf>
    <xf numFmtId="3" fontId="37" fillId="0" borderId="4" xfId="6" applyNumberFormat="1" applyFont="1" applyBorder="1" applyAlignment="1">
      <alignment horizontal="left" wrapText="1" indent="1"/>
    </xf>
    <xf numFmtId="165" fontId="33" fillId="0" borderId="1" xfId="6" applyNumberFormat="1" applyFont="1" applyBorder="1" applyAlignment="1">
      <alignment horizontal="right"/>
    </xf>
    <xf numFmtId="0" fontId="71" fillId="13" borderId="0" xfId="6" applyFont="1" applyFill="1" applyAlignment="1" applyProtection="1">
      <alignment horizontal="right"/>
      <protection locked="0"/>
    </xf>
    <xf numFmtId="2" fontId="71" fillId="13" borderId="0" xfId="6" applyNumberFormat="1" applyFont="1" applyFill="1" applyAlignment="1" applyProtection="1">
      <alignment horizontal="right"/>
      <protection locked="0"/>
    </xf>
    <xf numFmtId="2" fontId="71" fillId="13" borderId="4" xfId="6" applyNumberFormat="1" applyFont="1" applyFill="1" applyBorder="1" applyAlignment="1" applyProtection="1">
      <alignment horizontal="left"/>
      <protection locked="0"/>
    </xf>
    <xf numFmtId="0" fontId="43" fillId="0" borderId="0" xfId="6" applyFont="1" applyAlignment="1" applyProtection="1">
      <alignment horizontal="right"/>
      <protection locked="0"/>
    </xf>
    <xf numFmtId="2" fontId="43" fillId="0" borderId="0" xfId="6" applyNumberFormat="1" applyFont="1" applyAlignment="1" applyProtection="1">
      <alignment horizontal="right"/>
      <protection locked="0"/>
    </xf>
    <xf numFmtId="2" fontId="43" fillId="0" borderId="4" xfId="6" applyNumberFormat="1" applyFont="1" applyBorder="1" applyAlignment="1" applyProtection="1">
      <alignment horizontal="left"/>
      <protection locked="0"/>
    </xf>
    <xf numFmtId="3" fontId="24" fillId="6" borderId="4" xfId="6" applyNumberFormat="1" applyFont="1" applyFill="1" applyBorder="1" applyAlignment="1" applyProtection="1">
      <alignment horizontal="center" vertical="center"/>
      <protection locked="0"/>
    </xf>
    <xf numFmtId="3" fontId="24" fillId="0" borderId="4" xfId="6" applyNumberFormat="1" applyFont="1" applyBorder="1" applyAlignment="1" applyProtection="1">
      <alignment horizontal="center" vertical="center"/>
      <protection locked="0"/>
    </xf>
    <xf numFmtId="0" fontId="43" fillId="0" borderId="4" xfId="6" applyFont="1" applyBorder="1" applyProtection="1">
      <protection locked="0"/>
    </xf>
    <xf numFmtId="0" fontId="42" fillId="0" borderId="4" xfId="6" applyFont="1" applyBorder="1" applyAlignment="1" applyProtection="1">
      <alignment horizontal="center"/>
      <protection locked="0"/>
    </xf>
    <xf numFmtId="0" fontId="43" fillId="0" borderId="0" xfId="6" applyFont="1" applyProtection="1">
      <protection locked="0"/>
    </xf>
    <xf numFmtId="3" fontId="33" fillId="0" borderId="0" xfId="6" applyNumberFormat="1" applyFont="1" applyAlignment="1" applyProtection="1">
      <alignment horizontal="center"/>
      <protection locked="0"/>
    </xf>
    <xf numFmtId="3" fontId="54" fillId="11" borderId="0" xfId="6" applyNumberFormat="1" applyFont="1" applyFill="1" applyAlignment="1">
      <alignment horizontal="center" vertical="center"/>
    </xf>
    <xf numFmtId="3" fontId="54" fillId="0" borderId="0" xfId="6" applyNumberFormat="1" applyFont="1" applyAlignment="1" applyProtection="1">
      <alignment horizontal="center" vertical="center"/>
      <protection locked="0"/>
    </xf>
    <xf numFmtId="3" fontId="54" fillId="0" borderId="0" xfId="6" applyNumberFormat="1" applyFont="1" applyAlignment="1" applyProtection="1">
      <alignment horizontal="center"/>
      <protection locked="0"/>
    </xf>
    <xf numFmtId="3" fontId="54" fillId="0" borderId="0" xfId="6" applyNumberFormat="1" applyFont="1" applyAlignment="1">
      <alignment horizontal="center"/>
    </xf>
    <xf numFmtId="3" fontId="26" fillId="8" borderId="2" xfId="6" applyNumberFormat="1" applyFont="1" applyFill="1" applyBorder="1" applyAlignment="1">
      <alignment horizontal="center"/>
    </xf>
    <xf numFmtId="3" fontId="26" fillId="8" borderId="6" xfId="6" applyNumberFormat="1" applyFont="1" applyFill="1" applyBorder="1" applyAlignment="1">
      <alignment horizontal="center"/>
    </xf>
    <xf numFmtId="3" fontId="71" fillId="0" borderId="9" xfId="6" applyNumberFormat="1" applyFont="1" applyBorder="1" applyAlignment="1">
      <alignment horizontal="center"/>
    </xf>
    <xf numFmtId="3" fontId="71" fillId="0" borderId="10" xfId="6" applyNumberFormat="1" applyFont="1" applyBorder="1" applyAlignment="1">
      <alignment horizontal="center"/>
    </xf>
    <xf numFmtId="3" fontId="27" fillId="5" borderId="11" xfId="6" applyNumberFormat="1" applyFont="1" applyFill="1" applyBorder="1" applyAlignment="1">
      <alignment horizontal="center"/>
    </xf>
    <xf numFmtId="0" fontId="27" fillId="5" borderId="11" xfId="6" applyFont="1" applyFill="1" applyBorder="1" applyAlignment="1">
      <alignment horizontal="center"/>
    </xf>
    <xf numFmtId="3" fontId="27" fillId="3" borderId="11" xfId="6" applyNumberFormat="1" applyFont="1" applyFill="1" applyBorder="1" applyAlignment="1">
      <alignment horizontal="center"/>
    </xf>
    <xf numFmtId="0" fontId="27" fillId="3" borderId="11" xfId="6" applyFont="1" applyFill="1" applyBorder="1" applyAlignment="1">
      <alignment horizontal="center"/>
    </xf>
    <xf numFmtId="3" fontId="26" fillId="8" borderId="1" xfId="7" applyNumberFormat="1" applyFont="1" applyFill="1" applyBorder="1" applyAlignment="1" applyProtection="1">
      <alignment horizontal="center"/>
    </xf>
    <xf numFmtId="3" fontId="26" fillId="8" borderId="4" xfId="7" applyNumberFormat="1" applyFont="1" applyFill="1" applyBorder="1" applyAlignment="1" applyProtection="1">
      <alignment horizontal="center"/>
    </xf>
    <xf numFmtId="3" fontId="27" fillId="5" borderId="12" xfId="6" applyNumberFormat="1" applyFont="1" applyFill="1" applyBorder="1" applyAlignment="1">
      <alignment horizontal="center"/>
    </xf>
    <xf numFmtId="3" fontId="27" fillId="5" borderId="13" xfId="6" applyNumberFormat="1" applyFont="1" applyFill="1" applyBorder="1" applyAlignment="1">
      <alignment horizontal="center"/>
    </xf>
    <xf numFmtId="170" fontId="29" fillId="2" borderId="11" xfId="6" applyNumberFormat="1" applyFont="1" applyFill="1" applyBorder="1" applyAlignment="1">
      <alignment horizontal="center" vertical="center"/>
    </xf>
    <xf numFmtId="3" fontId="26" fillId="8" borderId="5" xfId="6" applyNumberFormat="1" applyFont="1" applyFill="1" applyBorder="1" applyAlignment="1">
      <alignment horizontal="center"/>
    </xf>
    <xf numFmtId="3" fontId="21" fillId="2" borderId="12" xfId="6" applyNumberFormat="1" applyFont="1" applyFill="1" applyBorder="1" applyAlignment="1">
      <alignment horizontal="center"/>
    </xf>
    <xf numFmtId="3" fontId="21" fillId="2" borderId="13" xfId="6" applyNumberFormat="1" applyFont="1" applyFill="1" applyBorder="1" applyAlignment="1">
      <alignment horizontal="center"/>
    </xf>
    <xf numFmtId="175" fontId="29" fillId="2" borderId="11" xfId="6" applyNumberFormat="1" applyFont="1" applyFill="1" applyBorder="1" applyAlignment="1">
      <alignment horizontal="center" vertical="center"/>
    </xf>
    <xf numFmtId="3" fontId="31" fillId="2" borderId="12" xfId="6" applyNumberFormat="1" applyFont="1" applyFill="1" applyBorder="1" applyAlignment="1">
      <alignment horizontal="center" vertical="center" wrapText="1"/>
    </xf>
    <xf numFmtId="3" fontId="31" fillId="2" borderId="13" xfId="6" applyNumberFormat="1" applyFont="1" applyFill="1" applyBorder="1" applyAlignment="1">
      <alignment horizontal="center" vertical="center" wrapText="1"/>
    </xf>
    <xf numFmtId="172" fontId="29" fillId="2" borderId="11" xfId="6" applyNumberFormat="1" applyFont="1" applyFill="1" applyBorder="1" applyAlignment="1">
      <alignment horizontal="center" vertical="center"/>
    </xf>
    <xf numFmtId="174" fontId="29" fillId="2" borderId="11" xfId="6" applyNumberFormat="1" applyFont="1" applyFill="1" applyBorder="1" applyAlignment="1">
      <alignment horizontal="center" vertical="center"/>
    </xf>
    <xf numFmtId="0" fontId="29" fillId="2" borderId="5" xfId="6" applyFont="1" applyFill="1" applyBorder="1" applyAlignment="1">
      <alignment horizontal="center" vertical="center" wrapText="1"/>
    </xf>
    <xf numFmtId="0" fontId="29" fillId="2" borderId="8" xfId="6" applyFont="1" applyFill="1" applyBorder="1" applyAlignment="1">
      <alignment horizontal="center" vertical="center" wrapText="1"/>
    </xf>
    <xf numFmtId="171" fontId="29" fillId="2" borderId="11" xfId="6" applyNumberFormat="1" applyFont="1" applyFill="1" applyBorder="1" applyAlignment="1">
      <alignment horizontal="center" vertical="center"/>
    </xf>
    <xf numFmtId="49" fontId="29" fillId="0" borderId="2" xfId="6" applyNumberFormat="1" applyFont="1" applyBorder="1" applyAlignment="1">
      <alignment horizontal="center" vertical="center" wrapText="1"/>
    </xf>
    <xf numFmtId="49" fontId="29" fillId="0" borderId="9" xfId="6" applyNumberFormat="1" applyFont="1" applyBorder="1" applyAlignment="1">
      <alignment horizontal="center" vertical="center" wrapText="1"/>
    </xf>
    <xf numFmtId="3" fontId="31" fillId="2" borderId="14" xfId="6" applyNumberFormat="1" applyFont="1" applyFill="1" applyBorder="1" applyAlignment="1">
      <alignment horizontal="center" vertical="center" wrapText="1"/>
    </xf>
    <xf numFmtId="9" fontId="31" fillId="2" borderId="12" xfId="7" applyFont="1" applyFill="1" applyBorder="1" applyAlignment="1">
      <alignment horizontal="center" vertical="center" wrapText="1"/>
    </xf>
    <xf numFmtId="0" fontId="32" fillId="2" borderId="13" xfId="6" applyFont="1" applyFill="1" applyBorder="1" applyAlignment="1">
      <alignment horizontal="center" vertical="center" wrapText="1"/>
    </xf>
    <xf numFmtId="3" fontId="20" fillId="2" borderId="14" xfId="6" applyNumberFormat="1" applyFont="1" applyFill="1" applyBorder="1" applyAlignment="1">
      <alignment horizontal="center"/>
    </xf>
    <xf numFmtId="3" fontId="20" fillId="2" borderId="13" xfId="6" applyNumberFormat="1" applyFont="1" applyFill="1" applyBorder="1" applyAlignment="1">
      <alignment horizontal="center"/>
    </xf>
    <xf numFmtId="3" fontId="9" fillId="8" borderId="12" xfId="6" applyNumberFormat="1" applyFont="1" applyFill="1" applyBorder="1" applyAlignment="1">
      <alignment horizontal="center"/>
    </xf>
    <xf numFmtId="3" fontId="9" fillId="8" borderId="14" xfId="6" applyNumberFormat="1" applyFont="1" applyFill="1" applyBorder="1" applyAlignment="1">
      <alignment horizontal="center"/>
    </xf>
    <xf numFmtId="3" fontId="9" fillId="8" borderId="13" xfId="6" applyNumberFormat="1" applyFont="1" applyFill="1" applyBorder="1" applyAlignment="1">
      <alignment horizontal="center"/>
    </xf>
    <xf numFmtId="3" fontId="9" fillId="8" borderId="12" xfId="6" applyNumberFormat="1" applyFont="1" applyFill="1" applyBorder="1" applyAlignment="1">
      <alignment horizontal="center" vertical="center"/>
    </xf>
    <xf numFmtId="3" fontId="9" fillId="8" borderId="14" xfId="6" applyNumberFormat="1" applyFont="1" applyFill="1" applyBorder="1" applyAlignment="1">
      <alignment horizontal="center" vertical="center"/>
    </xf>
    <xf numFmtId="3" fontId="9" fillId="8" borderId="13" xfId="6" applyNumberFormat="1" applyFont="1" applyFill="1" applyBorder="1" applyAlignment="1">
      <alignment horizontal="center" vertical="center"/>
    </xf>
    <xf numFmtId="3" fontId="9" fillId="0" borderId="12" xfId="6" applyNumberFormat="1" applyFont="1" applyBorder="1" applyAlignment="1">
      <alignment horizontal="center"/>
    </xf>
    <xf numFmtId="3" fontId="9" fillId="0" borderId="14" xfId="6" applyNumberFormat="1" applyFont="1" applyBorder="1" applyAlignment="1">
      <alignment horizontal="center"/>
    </xf>
    <xf numFmtId="3" fontId="9" fillId="0" borderId="13" xfId="6" applyNumberFormat="1" applyFont="1" applyBorder="1" applyAlignment="1">
      <alignment horizontal="center"/>
    </xf>
    <xf numFmtId="3" fontId="9" fillId="6" borderId="12" xfId="6" applyNumberFormat="1" applyFont="1" applyFill="1" applyBorder="1" applyAlignment="1">
      <alignment horizontal="center"/>
    </xf>
    <xf numFmtId="3" fontId="9" fillId="6" borderId="14" xfId="6" applyNumberFormat="1" applyFont="1" applyFill="1" applyBorder="1" applyAlignment="1">
      <alignment horizontal="center"/>
    </xf>
    <xf numFmtId="3" fontId="9" fillId="6" borderId="13" xfId="6" applyNumberFormat="1" applyFont="1" applyFill="1" applyBorder="1" applyAlignment="1">
      <alignment horizontal="center"/>
    </xf>
    <xf numFmtId="3" fontId="26" fillId="0" borderId="12" xfId="6" applyNumberFormat="1" applyFont="1" applyBorder="1" applyAlignment="1">
      <alignment horizontal="center"/>
    </xf>
    <xf numFmtId="3" fontId="26" fillId="0" borderId="14" xfId="6" applyNumberFormat="1" applyFont="1" applyBorder="1" applyAlignment="1">
      <alignment horizontal="center"/>
    </xf>
    <xf numFmtId="3" fontId="26" fillId="0" borderId="13" xfId="6" applyNumberFormat="1" applyFont="1" applyBorder="1" applyAlignment="1">
      <alignment horizontal="center"/>
    </xf>
    <xf numFmtId="3" fontId="31" fillId="2" borderId="12" xfId="10" applyNumberFormat="1" applyFont="1" applyFill="1" applyBorder="1" applyAlignment="1">
      <alignment horizontal="center" vertical="center" wrapText="1"/>
    </xf>
    <xf numFmtId="3" fontId="31" fillId="2" borderId="14" xfId="10" applyNumberFormat="1" applyFont="1" applyFill="1" applyBorder="1" applyAlignment="1">
      <alignment horizontal="center" vertical="center" wrapText="1"/>
    </xf>
    <xf numFmtId="3" fontId="31" fillId="2" borderId="13" xfId="10" applyNumberFormat="1" applyFont="1" applyFill="1" applyBorder="1" applyAlignment="1">
      <alignment horizontal="center" vertical="center" wrapText="1"/>
    </xf>
    <xf numFmtId="9" fontId="31" fillId="2" borderId="12" xfId="11" applyFont="1" applyFill="1" applyBorder="1" applyAlignment="1">
      <alignment horizontal="center" vertical="center" wrapText="1"/>
    </xf>
    <xf numFmtId="0" fontId="32" fillId="2" borderId="13" xfId="10" applyFont="1" applyFill="1" applyBorder="1" applyAlignment="1">
      <alignment horizontal="center" vertical="center" wrapText="1"/>
    </xf>
    <xf numFmtId="3" fontId="21" fillId="2" borderId="14" xfId="10" applyNumberFormat="1" applyFont="1" applyFill="1" applyBorder="1" applyAlignment="1">
      <alignment horizontal="center"/>
    </xf>
    <xf numFmtId="3" fontId="21" fillId="2" borderId="13" xfId="10" applyNumberFormat="1" applyFont="1" applyFill="1" applyBorder="1" applyAlignment="1">
      <alignment horizontal="center"/>
    </xf>
    <xf numFmtId="3" fontId="26" fillId="8" borderId="12" xfId="11" applyNumberFormat="1" applyFont="1" applyFill="1" applyBorder="1" applyAlignment="1" applyProtection="1">
      <alignment horizontal="center"/>
    </xf>
    <xf numFmtId="3" fontId="26" fillId="8" borderId="14" xfId="11" applyNumberFormat="1" applyFont="1" applyFill="1" applyBorder="1" applyAlignment="1" applyProtection="1">
      <alignment horizontal="center"/>
    </xf>
    <xf numFmtId="3" fontId="26" fillId="8" borderId="13" xfId="11" applyNumberFormat="1" applyFont="1" applyFill="1" applyBorder="1" applyAlignment="1" applyProtection="1">
      <alignment horizontal="center"/>
    </xf>
    <xf numFmtId="3" fontId="9" fillId="6" borderId="12" xfId="1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3" fontId="26" fillId="8" borderId="12" xfId="7" applyNumberFormat="1" applyFont="1" applyFill="1" applyBorder="1" applyAlignment="1">
      <alignment horizontal="center"/>
    </xf>
    <xf numFmtId="3" fontId="26" fillId="8" borderId="14" xfId="7" applyNumberFormat="1" applyFont="1" applyFill="1" applyBorder="1" applyAlignment="1">
      <alignment horizontal="center"/>
    </xf>
    <xf numFmtId="3" fontId="26" fillId="8" borderId="13" xfId="7" applyNumberFormat="1" applyFont="1" applyFill="1" applyBorder="1" applyAlignment="1">
      <alignment horizontal="center"/>
    </xf>
    <xf numFmtId="3" fontId="21" fillId="2" borderId="14" xfId="6" applyNumberFormat="1" applyFont="1" applyFill="1" applyBorder="1" applyAlignment="1">
      <alignment horizontal="center"/>
    </xf>
    <xf numFmtId="3" fontId="26" fillId="8" borderId="1" xfId="7" applyNumberFormat="1" applyFont="1" applyFill="1" applyBorder="1" applyAlignment="1">
      <alignment horizontal="center"/>
    </xf>
    <xf numFmtId="3" fontId="26" fillId="8" borderId="0" xfId="7" applyNumberFormat="1" applyFont="1" applyFill="1" applyBorder="1" applyAlignment="1">
      <alignment horizontal="center"/>
    </xf>
    <xf numFmtId="3" fontId="26" fillId="8" borderId="4" xfId="7" applyNumberFormat="1" applyFont="1" applyFill="1" applyBorder="1" applyAlignment="1">
      <alignment horizontal="center"/>
    </xf>
    <xf numFmtId="0" fontId="9" fillId="0" borderId="14" xfId="6" applyFont="1" applyBorder="1" applyAlignment="1">
      <alignment horizontal="center"/>
    </xf>
    <xf numFmtId="3" fontId="9" fillId="0" borderId="20" xfId="6" applyNumberFormat="1" applyFont="1" applyBorder="1" applyAlignment="1">
      <alignment vertical="top" wrapText="1"/>
    </xf>
    <xf numFmtId="0" fontId="38" fillId="0" borderId="21" xfId="6" applyFont="1" applyBorder="1" applyAlignment="1">
      <alignment vertical="top" wrapText="1"/>
    </xf>
    <xf numFmtId="3" fontId="13" fillId="0" borderId="0" xfId="6" applyNumberFormat="1" applyFont="1" applyAlignment="1">
      <alignment vertical="top" wrapText="1"/>
    </xf>
    <xf numFmtId="0" fontId="27" fillId="0" borderId="4" xfId="6" applyFont="1" applyBorder="1" applyAlignment="1">
      <alignment vertical="top" wrapText="1"/>
    </xf>
    <xf numFmtId="3" fontId="26" fillId="8" borderId="5" xfId="7" applyNumberFormat="1" applyFont="1" applyFill="1" applyBorder="1" applyAlignment="1">
      <alignment horizontal="center"/>
    </xf>
    <xf numFmtId="3" fontId="26" fillId="8" borderId="2" xfId="7" applyNumberFormat="1" applyFont="1" applyFill="1" applyBorder="1" applyAlignment="1">
      <alignment horizontal="center"/>
    </xf>
    <xf numFmtId="3" fontId="26" fillId="8" borderId="6" xfId="7" applyNumberFormat="1" applyFont="1" applyFill="1" applyBorder="1" applyAlignment="1">
      <alignment horizontal="center"/>
    </xf>
    <xf numFmtId="0" fontId="9" fillId="0" borderId="13" xfId="6" applyFont="1" applyBorder="1" applyAlignment="1">
      <alignment horizontal="center"/>
    </xf>
    <xf numFmtId="3" fontId="13" fillId="0" borderId="20" xfId="6" applyNumberFormat="1" applyFont="1" applyBorder="1" applyAlignment="1">
      <alignment vertical="top" wrapText="1"/>
    </xf>
    <xf numFmtId="0" fontId="27" fillId="0" borderId="21" xfId="6" applyFont="1" applyBorder="1" applyAlignment="1">
      <alignment vertical="top" wrapText="1"/>
    </xf>
  </cellXfs>
  <cellStyles count="12">
    <cellStyle name="Komma" xfId="1" builtinId="3"/>
    <cellStyle name="Milliers 2" xfId="8" xr:uid="{E5B847F8-2F11-324B-B6B1-19E05B712F9B}"/>
    <cellStyle name="Monétaire 3" xfId="3" xr:uid="{DD50FDD9-0B1D-7849-80AB-4C278E4C9CBE}"/>
    <cellStyle name="Normal 2" xfId="4" xr:uid="{6A365A37-71AB-0541-8D39-23C15C4A113B}"/>
    <cellStyle name="Normal 3" xfId="2" xr:uid="{F907E7F3-C904-9F42-9069-69316EDAA245}"/>
    <cellStyle name="Normal 4" xfId="6" xr:uid="{83AC0230-64EB-1D48-AFE4-DB2E0A1D5BB6}"/>
    <cellStyle name="Normal 4 2" xfId="10" xr:uid="{D6953F5E-BC45-42D8-A6F4-3664A17811A2}"/>
    <cellStyle name="Pourcentage 2" xfId="5" xr:uid="{EBA8D178-E1BF-704F-9AA6-17CBB175FC34}"/>
    <cellStyle name="Pourcentage 3" xfId="7" xr:uid="{C0515CE2-DC9D-EB41-911F-E47AD11A372B}"/>
    <cellStyle name="Pourcentage 3 2" xfId="11" xr:uid="{D25D5240-A759-48BB-8857-FE37B8BE401E}"/>
    <cellStyle name="Prozent" xfId="9" builtinId="5"/>
    <cellStyle name="Standard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3</xdr:row>
          <xdr:rowOff>7144</xdr:rowOff>
        </xdr:from>
        <xdr:to>
          <xdr:col>30</xdr:col>
          <xdr:colOff>609600</xdr:colOff>
          <xdr:row>93</xdr:row>
          <xdr:rowOff>142875</xdr:rowOff>
        </xdr:to>
        <xdr:sp macro="" textlink="">
          <xdr:nvSpPr>
            <xdr:cNvPr id="36870" name="Object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0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ortal.collab.admin.ch/sites/805-GEO/admin/Shared%20Documents/Budget%20evaluation%20and%20reporting/Final%20versions/Cost_Compilation_prospection_without_wells%20V1.3.xlsx" TargetMode="External"/><Relationship Id="rId1" Type="http://schemas.openxmlformats.org/officeDocument/2006/relationships/externalLinkPath" Target="Cost_Compilation_prospection_without_wells%20V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anation"/>
      <sheetName val="0_Summary"/>
      <sheetName val="1.1_Previous expenses"/>
      <sheetName val="1.2_Non eligible"/>
      <sheetName val="1.3_General non Techn"/>
      <sheetName val="2.1_Prosp_campaign_1"/>
      <sheetName val="2.2_Prosp_campaign_2"/>
      <sheetName val="2.3_Prosp_campaign_3"/>
      <sheetName val="3 Invoices"/>
    </sheetNames>
    <sheetDataSet>
      <sheetData sheetId="0"/>
      <sheetData sheetId="1"/>
      <sheetData sheetId="2">
        <row r="1">
          <cell r="D1">
            <v>46084.746449652775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9662-7E8E-478B-BDD3-BC4C2B34E7E2}">
  <dimension ref="A2:B4"/>
  <sheetViews>
    <sheetView tabSelected="1" zoomScale="80" zoomScaleNormal="80" workbookViewId="0">
      <selection activeCell="B2" sqref="B2"/>
    </sheetView>
  </sheetViews>
  <sheetFormatPr baseColWidth="10" defaultColWidth="9" defaultRowHeight="15.75" x14ac:dyDescent="0.25"/>
  <sheetData>
    <row r="2" spans="1:2" x14ac:dyDescent="0.25">
      <c r="B2" s="845" t="s">
        <v>257</v>
      </c>
    </row>
    <row r="3" spans="1:2" x14ac:dyDescent="0.25">
      <c r="A3" s="831"/>
      <c r="B3" s="831"/>
    </row>
    <row r="4" spans="1:2" x14ac:dyDescent="0.25">
      <c r="A4" s="831"/>
      <c r="B4" s="831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Document" shapeId="36870" r:id="rId5">
          <objectPr defaultSize="0" autoPict="0" r:id="rId6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30</xdr:col>
                <xdr:colOff>466725</xdr:colOff>
                <xdr:row>92</xdr:row>
                <xdr:rowOff>123825</xdr:rowOff>
              </to>
            </anchor>
          </objectPr>
        </oleObject>
      </mc:Choice>
      <mc:Fallback>
        <oleObject progId="Document" shapeId="36870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8FAB-FDB1-9C4A-BCBD-E460420D6040}">
  <sheetPr>
    <tabColor theme="0"/>
    <outlinePr summaryBelow="0"/>
    <pageSetUpPr fitToPage="1"/>
  </sheetPr>
  <dimension ref="A1:AO40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baseColWidth="10" defaultColWidth="9.125" defaultRowHeight="15.75" outlineLevelCol="1" x14ac:dyDescent="0.25"/>
  <cols>
    <col min="1" max="1" width="3.625" style="44" customWidth="1"/>
    <col min="2" max="2" width="6.625" style="142" customWidth="1"/>
    <col min="3" max="3" width="11.625" style="44" customWidth="1"/>
    <col min="4" max="4" width="31.875" style="44" customWidth="1"/>
    <col min="5" max="5" width="15.625" style="44" customWidth="1"/>
    <col min="6" max="6" width="9" style="313" customWidth="1"/>
    <col min="7" max="7" width="15.625" style="58" customWidth="1"/>
    <col min="8" max="8" width="15.625" style="44" customWidth="1"/>
    <col min="9" max="9" width="9.125" style="313" customWidth="1"/>
    <col min="10" max="10" width="15.625" style="58" customWidth="1"/>
    <col min="11" max="11" width="15.625" style="44" customWidth="1"/>
    <col min="12" max="12" width="9" style="313" customWidth="1"/>
    <col min="13" max="13" width="15.625" style="58" customWidth="1"/>
    <col min="14" max="14" width="15.625" style="44" customWidth="1"/>
    <col min="15" max="15" width="9" style="313" customWidth="1"/>
    <col min="16" max="16" width="15.625" style="58" customWidth="1"/>
    <col min="17" max="17" width="15.625" style="44" customWidth="1"/>
    <col min="18" max="18" width="9" style="313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122" hidden="1" customWidth="1" outlineLevel="1"/>
    <col min="26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122" hidden="1" customWidth="1" outlineLevel="1"/>
    <col min="32" max="33" width="15.625" style="4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41" ht="34.5" customHeight="1" x14ac:dyDescent="0.3">
      <c r="A1" s="127" t="s">
        <v>7</v>
      </c>
      <c r="B1" s="128"/>
      <c r="C1" s="129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41" x14ac:dyDescent="0.25">
      <c r="A2" s="130"/>
      <c r="B2" s="131"/>
      <c r="C2" s="132"/>
      <c r="D2" s="60"/>
      <c r="E2" s="61" t="s">
        <v>11</v>
      </c>
      <c r="F2" s="1421" t="s">
        <v>10</v>
      </c>
      <c r="G2" s="1422"/>
      <c r="H2" s="62" t="s">
        <v>11</v>
      </c>
      <c r="I2" s="1421" t="s">
        <v>10</v>
      </c>
      <c r="J2" s="1422"/>
      <c r="K2" s="61" t="s">
        <v>11</v>
      </c>
      <c r="L2" s="1421" t="s">
        <v>10</v>
      </c>
      <c r="M2" s="1422"/>
      <c r="N2" s="61" t="s">
        <v>11</v>
      </c>
      <c r="O2" s="1421" t="s">
        <v>10</v>
      </c>
      <c r="P2" s="1422"/>
      <c r="Q2" s="61" t="s">
        <v>11</v>
      </c>
      <c r="R2" s="1421" t="s">
        <v>10</v>
      </c>
      <c r="S2" s="1422"/>
      <c r="T2" s="62"/>
      <c r="U2" s="131" t="s">
        <v>12</v>
      </c>
      <c r="V2" s="1100" t="s">
        <v>14</v>
      </c>
      <c r="W2" s="230" t="s">
        <v>12</v>
      </c>
      <c r="X2" s="131" t="s">
        <v>12</v>
      </c>
      <c r="Y2" s="1100" t="s">
        <v>14</v>
      </c>
      <c r="Z2" s="230" t="s">
        <v>12</v>
      </c>
      <c r="AA2" s="131" t="s">
        <v>12</v>
      </c>
      <c r="AB2" s="1100" t="s">
        <v>14</v>
      </c>
      <c r="AC2" s="230" t="s">
        <v>12</v>
      </c>
      <c r="AD2" s="131" t="s">
        <v>12</v>
      </c>
      <c r="AE2" s="1100" t="s">
        <v>14</v>
      </c>
      <c r="AF2" s="230" t="s">
        <v>12</v>
      </c>
      <c r="AG2" s="131" t="s">
        <v>12</v>
      </c>
      <c r="AH2" s="1100" t="s">
        <v>14</v>
      </c>
      <c r="AI2" s="230" t="s">
        <v>12</v>
      </c>
      <c r="AJ2" s="66"/>
      <c r="AK2" s="66"/>
      <c r="AL2" s="67"/>
    </row>
    <row r="3" spans="1:41" x14ac:dyDescent="0.25">
      <c r="A3" s="231"/>
      <c r="B3" s="11" t="s">
        <v>15</v>
      </c>
      <c r="C3" s="232"/>
      <c r="D3" s="233"/>
      <c r="E3" s="72" t="s">
        <v>16</v>
      </c>
      <c r="F3" s="1007" t="s">
        <v>85</v>
      </c>
      <c r="G3" s="1008" t="s">
        <v>17</v>
      </c>
      <c r="H3" s="285" t="s">
        <v>16</v>
      </c>
      <c r="I3" s="1007" t="s">
        <v>85</v>
      </c>
      <c r="J3" s="1008" t="s">
        <v>17</v>
      </c>
      <c r="K3" s="72" t="s">
        <v>16</v>
      </c>
      <c r="L3" s="1007" t="s">
        <v>85</v>
      </c>
      <c r="M3" s="1008" t="s">
        <v>17</v>
      </c>
      <c r="N3" s="72" t="s">
        <v>16</v>
      </c>
      <c r="O3" s="1007" t="s">
        <v>85</v>
      </c>
      <c r="P3" s="1008" t="s">
        <v>17</v>
      </c>
      <c r="Q3" s="72" t="s">
        <v>16</v>
      </c>
      <c r="R3" s="1007" t="s">
        <v>85</v>
      </c>
      <c r="S3" s="1008" t="s">
        <v>17</v>
      </c>
      <c r="T3" s="75" t="s">
        <v>86</v>
      </c>
      <c r="U3" s="235"/>
      <c r="V3" s="1055"/>
      <c r="W3" s="244"/>
      <c r="X3" s="235"/>
      <c r="Y3" s="1055"/>
      <c r="Z3" s="244"/>
      <c r="AA3" s="235"/>
      <c r="AB3" s="1055"/>
      <c r="AC3" s="244"/>
      <c r="AD3" s="235"/>
      <c r="AE3" s="1055"/>
      <c r="AF3" s="244"/>
      <c r="AG3" s="235"/>
      <c r="AH3" s="1055"/>
      <c r="AI3" s="244"/>
      <c r="AJ3" s="237"/>
      <c r="AK3" s="237"/>
      <c r="AL3" s="238"/>
    </row>
    <row r="4" spans="1:41" x14ac:dyDescent="0.25">
      <c r="A4" s="286" t="s">
        <v>551</v>
      </c>
      <c r="B4" s="287"/>
      <c r="C4" s="240" t="s">
        <v>34</v>
      </c>
      <c r="D4" s="288"/>
      <c r="E4" s="1009"/>
      <c r="F4" s="1015"/>
      <c r="G4" s="289"/>
      <c r="H4" s="1009"/>
      <c r="I4" s="1015"/>
      <c r="J4" s="289"/>
      <c r="K4" s="1009"/>
      <c r="L4" s="1015"/>
      <c r="M4" s="289"/>
      <c r="N4" s="867"/>
      <c r="O4" s="1015"/>
      <c r="P4" s="85"/>
      <c r="Q4" s="867"/>
      <c r="R4" s="1015"/>
      <c r="S4" s="85"/>
      <c r="T4" s="625"/>
      <c r="U4" s="235"/>
      <c r="V4" s="1051"/>
      <c r="W4" s="244"/>
      <c r="X4" s="235"/>
      <c r="Y4" s="1051"/>
      <c r="Z4" s="244"/>
      <c r="AA4" s="235"/>
      <c r="AB4" s="1051"/>
      <c r="AC4" s="244"/>
      <c r="AD4" s="235"/>
      <c r="AE4" s="1051"/>
      <c r="AF4" s="244"/>
      <c r="AG4" s="235"/>
      <c r="AH4" s="1051"/>
      <c r="AI4" s="244"/>
      <c r="AJ4" s="237"/>
      <c r="AK4" s="237"/>
      <c r="AL4" s="159"/>
    </row>
    <row r="5" spans="1:41" s="291" customFormat="1" x14ac:dyDescent="0.25">
      <c r="A5" s="290"/>
      <c r="B5" s="628"/>
      <c r="C5" s="322" t="s">
        <v>552</v>
      </c>
      <c r="D5" s="292" t="s">
        <v>169</v>
      </c>
      <c r="E5" s="1010"/>
      <c r="F5" s="1016"/>
      <c r="G5" s="226">
        <f t="shared" ref="G5:G11" si="0">+(F5*0.7)*E5</f>
        <v>0</v>
      </c>
      <c r="H5" s="1010"/>
      <c r="I5" s="1016"/>
      <c r="J5" s="226">
        <f t="shared" ref="J5:J11" si="1">+(I5*0.7)*H5</f>
        <v>0</v>
      </c>
      <c r="K5" s="1010"/>
      <c r="L5" s="1016"/>
      <c r="M5" s="226">
        <f t="shared" ref="M5:M11" si="2">+(L5*0.7)*K5</f>
        <v>0</v>
      </c>
      <c r="N5" s="1010"/>
      <c r="O5" s="1016"/>
      <c r="P5" s="226">
        <f t="shared" ref="P5:P11" si="3">+(O5*0.7)*N5</f>
        <v>0</v>
      </c>
      <c r="Q5" s="1010"/>
      <c r="R5" s="1016"/>
      <c r="S5" s="226">
        <f t="shared" ref="S5:S11" si="4">+(R5*0.7)*Q5</f>
        <v>0</v>
      </c>
      <c r="T5" s="627"/>
      <c r="U5" s="76"/>
      <c r="V5" s="1365"/>
      <c r="W5" s="150">
        <f t="shared" ref="W5:W11" si="5">+(V5*0.7)*U5</f>
        <v>0</v>
      </c>
      <c r="X5" s="76"/>
      <c r="Y5" s="1365"/>
      <c r="Z5" s="150">
        <f t="shared" ref="Z5:Z11" si="6">+(Y5*0.7)*X5</f>
        <v>0</v>
      </c>
      <c r="AA5" s="76"/>
      <c r="AB5" s="1365"/>
      <c r="AC5" s="150">
        <f t="shared" ref="AC5:AC11" si="7">+(AB5*0.7)*AA5</f>
        <v>0</v>
      </c>
      <c r="AD5" s="76"/>
      <c r="AE5" s="1365"/>
      <c r="AF5" s="150">
        <f t="shared" ref="AF5:AF11" si="8">+(AE5*0.7)*AD5</f>
        <v>0</v>
      </c>
      <c r="AG5" s="76"/>
      <c r="AH5" s="1365"/>
      <c r="AI5" s="150">
        <f t="shared" ref="AI5:AI11" si="9">+(AH5*0.7)*AG5</f>
        <v>0</v>
      </c>
      <c r="AJ5" s="149"/>
      <c r="AK5" s="149"/>
      <c r="AL5" s="151"/>
    </row>
    <row r="6" spans="1:41" x14ac:dyDescent="0.25">
      <c r="A6" s="245"/>
      <c r="B6" s="628"/>
      <c r="C6" s="322" t="s">
        <v>553</v>
      </c>
      <c r="D6" s="292" t="s">
        <v>36</v>
      </c>
      <c r="E6" s="1010"/>
      <c r="F6" s="1016"/>
      <c r="G6" s="226">
        <f t="shared" ref="G6:G8" si="10">+(F6*0.7)*E6</f>
        <v>0</v>
      </c>
      <c r="H6" s="1010"/>
      <c r="I6" s="1016"/>
      <c r="J6" s="226">
        <f t="shared" ref="J6:J8" si="11">+(I6*0.7)*H6</f>
        <v>0</v>
      </c>
      <c r="K6" s="1010"/>
      <c r="L6" s="1016"/>
      <c r="M6" s="226">
        <f t="shared" ref="M6:M8" si="12">+(L6*0.7)*K6</f>
        <v>0</v>
      </c>
      <c r="N6" s="1010"/>
      <c r="O6" s="1016"/>
      <c r="P6" s="226">
        <f t="shared" ref="P6:P8" si="13">+(O6*0.7)*N6</f>
        <v>0</v>
      </c>
      <c r="Q6" s="1010"/>
      <c r="R6" s="1016"/>
      <c r="S6" s="226">
        <f t="shared" si="4"/>
        <v>0</v>
      </c>
      <c r="T6" s="627"/>
      <c r="U6" s="76"/>
      <c r="V6" s="1365"/>
      <c r="W6" s="150">
        <f t="shared" ref="W6:W7" si="14">+(V6*0.7)*U6</f>
        <v>0</v>
      </c>
      <c r="X6" s="76"/>
      <c r="Y6" s="1365"/>
      <c r="Z6" s="150">
        <f t="shared" ref="Z6:Z7" si="15">+(Y6*0.7)*X6</f>
        <v>0</v>
      </c>
      <c r="AA6" s="76"/>
      <c r="AB6" s="1365"/>
      <c r="AC6" s="150">
        <f t="shared" ref="AC6:AC7" si="16">+(AB6*0.7)*AA6</f>
        <v>0</v>
      </c>
      <c r="AD6" s="76"/>
      <c r="AE6" s="1365"/>
      <c r="AF6" s="150">
        <f t="shared" ref="AF6:AF7" si="17">+(AE6*0.7)*AD6</f>
        <v>0</v>
      </c>
      <c r="AG6" s="76"/>
      <c r="AH6" s="1365"/>
      <c r="AI6" s="150">
        <f t="shared" si="9"/>
        <v>0</v>
      </c>
      <c r="AJ6" s="237"/>
      <c r="AK6" s="237"/>
      <c r="AL6" s="159"/>
      <c r="AO6" s="202"/>
    </row>
    <row r="7" spans="1:41" x14ac:dyDescent="0.25">
      <c r="A7" s="245"/>
      <c r="B7" s="628"/>
      <c r="C7" s="322" t="s">
        <v>554</v>
      </c>
      <c r="D7" s="292" t="s">
        <v>107</v>
      </c>
      <c r="E7" s="1010"/>
      <c r="F7" s="1016"/>
      <c r="G7" s="226">
        <f t="shared" si="10"/>
        <v>0</v>
      </c>
      <c r="H7" s="1010"/>
      <c r="I7" s="1016"/>
      <c r="J7" s="226">
        <f t="shared" si="11"/>
        <v>0</v>
      </c>
      <c r="K7" s="1010"/>
      <c r="L7" s="1016"/>
      <c r="M7" s="226">
        <f t="shared" si="12"/>
        <v>0</v>
      </c>
      <c r="N7" s="1010"/>
      <c r="O7" s="1016"/>
      <c r="P7" s="226">
        <f t="shared" si="13"/>
        <v>0</v>
      </c>
      <c r="Q7" s="1010"/>
      <c r="R7" s="1016"/>
      <c r="S7" s="226">
        <f t="shared" si="4"/>
        <v>0</v>
      </c>
      <c r="T7" s="627"/>
      <c r="U7" s="76"/>
      <c r="V7" s="1365"/>
      <c r="W7" s="150">
        <f t="shared" si="14"/>
        <v>0</v>
      </c>
      <c r="X7" s="76"/>
      <c r="Y7" s="1365"/>
      <c r="Z7" s="150">
        <f t="shared" si="15"/>
        <v>0</v>
      </c>
      <c r="AA7" s="76"/>
      <c r="AB7" s="1365"/>
      <c r="AC7" s="150">
        <f t="shared" si="16"/>
        <v>0</v>
      </c>
      <c r="AD7" s="76"/>
      <c r="AE7" s="1365"/>
      <c r="AF7" s="150">
        <f t="shared" si="17"/>
        <v>0</v>
      </c>
      <c r="AG7" s="76"/>
      <c r="AH7" s="1365"/>
      <c r="AI7" s="150">
        <f t="shared" si="9"/>
        <v>0</v>
      </c>
      <c r="AJ7" s="237"/>
      <c r="AK7" s="237"/>
      <c r="AL7" s="160"/>
      <c r="AO7" s="202"/>
    </row>
    <row r="8" spans="1:41" x14ac:dyDescent="0.25">
      <c r="A8" s="245"/>
      <c r="B8" s="449"/>
      <c r="C8" s="322" t="s">
        <v>555</v>
      </c>
      <c r="D8" s="292" t="s">
        <v>108</v>
      </c>
      <c r="E8" s="1010"/>
      <c r="F8" s="1016"/>
      <c r="G8" s="226">
        <f t="shared" si="10"/>
        <v>0</v>
      </c>
      <c r="H8" s="1010"/>
      <c r="I8" s="1016"/>
      <c r="J8" s="226">
        <f t="shared" si="11"/>
        <v>0</v>
      </c>
      <c r="K8" s="1010"/>
      <c r="L8" s="1016"/>
      <c r="M8" s="226">
        <f t="shared" si="12"/>
        <v>0</v>
      </c>
      <c r="N8" s="1010"/>
      <c r="O8" s="1016"/>
      <c r="P8" s="226">
        <f t="shared" si="13"/>
        <v>0</v>
      </c>
      <c r="Q8" s="1010"/>
      <c r="R8" s="1016"/>
      <c r="S8" s="226">
        <f t="shared" si="4"/>
        <v>0</v>
      </c>
      <c r="T8" s="627"/>
      <c r="U8" s="199"/>
      <c r="V8" s="1051"/>
      <c r="W8" s="150">
        <f t="shared" si="5"/>
        <v>0</v>
      </c>
      <c r="X8" s="199"/>
      <c r="Y8" s="1051"/>
      <c r="Z8" s="150">
        <f t="shared" si="6"/>
        <v>0</v>
      </c>
      <c r="AA8" s="199"/>
      <c r="AB8" s="1051"/>
      <c r="AC8" s="150">
        <f t="shared" si="7"/>
        <v>0</v>
      </c>
      <c r="AD8" s="199"/>
      <c r="AE8" s="1051"/>
      <c r="AF8" s="150">
        <f t="shared" si="8"/>
        <v>0</v>
      </c>
      <c r="AG8" s="199"/>
      <c r="AH8" s="1051"/>
      <c r="AI8" s="150">
        <f t="shared" si="9"/>
        <v>0</v>
      </c>
      <c r="AJ8" s="237"/>
      <c r="AK8" s="237"/>
      <c r="AL8" s="254"/>
      <c r="AO8" s="202"/>
    </row>
    <row r="9" spans="1:41" x14ac:dyDescent="0.25">
      <c r="A9" s="245"/>
      <c r="B9" s="449"/>
      <c r="C9" s="322" t="s">
        <v>556</v>
      </c>
      <c r="D9" s="292" t="s">
        <v>165</v>
      </c>
      <c r="E9" s="1011"/>
      <c r="F9" s="1017"/>
      <c r="G9" s="226">
        <f t="shared" si="0"/>
        <v>0</v>
      </c>
      <c r="H9" s="1011"/>
      <c r="I9" s="1022"/>
      <c r="J9" s="226">
        <f t="shared" si="1"/>
        <v>0</v>
      </c>
      <c r="K9" s="1011"/>
      <c r="L9" s="1017"/>
      <c r="M9" s="226">
        <f t="shared" si="2"/>
        <v>0</v>
      </c>
      <c r="N9" s="1011"/>
      <c r="O9" s="1017"/>
      <c r="P9" s="226">
        <f t="shared" si="3"/>
        <v>0</v>
      </c>
      <c r="Q9" s="993"/>
      <c r="R9" s="1018"/>
      <c r="S9" s="226">
        <f t="shared" si="4"/>
        <v>0</v>
      </c>
      <c r="T9" s="627"/>
      <c r="U9" s="199"/>
      <c r="V9" s="1051"/>
      <c r="W9" s="150">
        <f t="shared" si="5"/>
        <v>0</v>
      </c>
      <c r="X9" s="199"/>
      <c r="Y9" s="1051"/>
      <c r="Z9" s="150">
        <f t="shared" si="6"/>
        <v>0</v>
      </c>
      <c r="AA9" s="199"/>
      <c r="AB9" s="1051"/>
      <c r="AC9" s="150">
        <f t="shared" si="7"/>
        <v>0</v>
      </c>
      <c r="AD9" s="199"/>
      <c r="AE9" s="1051"/>
      <c r="AF9" s="150">
        <f t="shared" si="8"/>
        <v>0</v>
      </c>
      <c r="AG9" s="199"/>
      <c r="AH9" s="1051"/>
      <c r="AI9" s="150">
        <f t="shared" si="9"/>
        <v>0</v>
      </c>
      <c r="AJ9" s="237"/>
      <c r="AK9" s="237"/>
      <c r="AL9" s="159"/>
      <c r="AO9" s="202"/>
    </row>
    <row r="10" spans="1:41" x14ac:dyDescent="0.25">
      <c r="A10" s="245"/>
      <c r="B10" s="449"/>
      <c r="C10" s="322" t="s">
        <v>557</v>
      </c>
      <c r="D10" s="292" t="s">
        <v>109</v>
      </c>
      <c r="E10" s="1011"/>
      <c r="F10" s="1017"/>
      <c r="G10" s="226">
        <f t="shared" si="0"/>
        <v>0</v>
      </c>
      <c r="H10" s="1011"/>
      <c r="I10" s="1022"/>
      <c r="J10" s="226">
        <f>+(I10*0.7)*H10</f>
        <v>0</v>
      </c>
      <c r="K10" s="1011"/>
      <c r="L10" s="1017"/>
      <c r="M10" s="226">
        <f t="shared" si="2"/>
        <v>0</v>
      </c>
      <c r="N10" s="1011"/>
      <c r="O10" s="1017"/>
      <c r="P10" s="226">
        <f t="shared" si="3"/>
        <v>0</v>
      </c>
      <c r="Q10" s="1028"/>
      <c r="R10" s="1018"/>
      <c r="S10" s="226">
        <f t="shared" si="4"/>
        <v>0</v>
      </c>
      <c r="T10" s="627"/>
      <c r="U10" s="199"/>
      <c r="V10" s="1051"/>
      <c r="W10" s="150">
        <f t="shared" si="5"/>
        <v>0</v>
      </c>
      <c r="X10" s="199"/>
      <c r="Y10" s="1051"/>
      <c r="Z10" s="150">
        <f t="shared" si="6"/>
        <v>0</v>
      </c>
      <c r="AA10" s="199"/>
      <c r="AB10" s="1051"/>
      <c r="AC10" s="150">
        <f t="shared" si="7"/>
        <v>0</v>
      </c>
      <c r="AD10" s="199"/>
      <c r="AE10" s="1051"/>
      <c r="AF10" s="150">
        <f t="shared" si="8"/>
        <v>0</v>
      </c>
      <c r="AG10" s="199"/>
      <c r="AH10" s="1051"/>
      <c r="AI10" s="150">
        <f t="shared" si="9"/>
        <v>0</v>
      </c>
      <c r="AJ10" s="237"/>
      <c r="AK10" s="237"/>
      <c r="AL10" s="159"/>
      <c r="AO10" s="202"/>
    </row>
    <row r="11" spans="1:41" x14ac:dyDescent="0.25">
      <c r="A11" s="245"/>
      <c r="B11" s="449"/>
      <c r="C11" s="322" t="s">
        <v>558</v>
      </c>
      <c r="D11" s="292" t="s">
        <v>37</v>
      </c>
      <c r="E11" s="1011"/>
      <c r="F11" s="1017"/>
      <c r="G11" s="226">
        <f t="shared" si="0"/>
        <v>0</v>
      </c>
      <c r="H11" s="1011"/>
      <c r="I11" s="1022"/>
      <c r="J11" s="226">
        <f t="shared" si="1"/>
        <v>0</v>
      </c>
      <c r="K11" s="1011"/>
      <c r="L11" s="1017"/>
      <c r="M11" s="226">
        <f t="shared" si="2"/>
        <v>0</v>
      </c>
      <c r="N11" s="1011"/>
      <c r="O11" s="1017"/>
      <c r="P11" s="226">
        <f t="shared" si="3"/>
        <v>0</v>
      </c>
      <c r="Q11" s="993"/>
      <c r="R11" s="1018"/>
      <c r="S11" s="226">
        <f t="shared" si="4"/>
        <v>0</v>
      </c>
      <c r="T11" s="627"/>
      <c r="U11" s="199"/>
      <c r="V11" s="1051"/>
      <c r="W11" s="150">
        <f t="shared" si="5"/>
        <v>0</v>
      </c>
      <c r="X11" s="199"/>
      <c r="Y11" s="1051"/>
      <c r="Z11" s="150">
        <f t="shared" si="6"/>
        <v>0</v>
      </c>
      <c r="AA11" s="199"/>
      <c r="AB11" s="1051"/>
      <c r="AC11" s="150">
        <f t="shared" si="7"/>
        <v>0</v>
      </c>
      <c r="AD11" s="199"/>
      <c r="AE11" s="1051"/>
      <c r="AF11" s="150">
        <f t="shared" si="8"/>
        <v>0</v>
      </c>
      <c r="AG11" s="199"/>
      <c r="AH11" s="1051"/>
      <c r="AI11" s="150">
        <f t="shared" si="9"/>
        <v>0</v>
      </c>
      <c r="AJ11" s="237"/>
      <c r="AK11" s="237"/>
      <c r="AL11" s="257"/>
    </row>
    <row r="12" spans="1:41" s="4" customFormat="1" x14ac:dyDescent="0.25">
      <c r="A12" s="412"/>
      <c r="B12" s="481"/>
      <c r="C12" s="322" t="s">
        <v>559</v>
      </c>
      <c r="D12" s="250" t="s">
        <v>103</v>
      </c>
      <c r="E12" s="981">
        <f>SUM(E13:E22)</f>
        <v>0</v>
      </c>
      <c r="F12" s="1018"/>
      <c r="G12" s="113">
        <f>SUM(G13:G22)</f>
        <v>0</v>
      </c>
      <c r="H12" s="981">
        <f>SUM(H13:H22)</f>
        <v>0</v>
      </c>
      <c r="I12" s="504"/>
      <c r="J12" s="113">
        <f>SUM(J13:J22)</f>
        <v>0</v>
      </c>
      <c r="K12" s="981">
        <f>SUM(K13:K22)</f>
        <v>0</v>
      </c>
      <c r="L12" s="1018"/>
      <c r="M12" s="113">
        <f>SUM(M13:M22)</f>
        <v>0</v>
      </c>
      <c r="N12" s="981">
        <f>SUM(N13:N22)</f>
        <v>0</v>
      </c>
      <c r="O12" s="1018"/>
      <c r="P12" s="113">
        <f>SUM(P13:P22)</f>
        <v>0</v>
      </c>
      <c r="Q12" s="1029">
        <f>SUM(Q13:Q22)</f>
        <v>0</v>
      </c>
      <c r="R12" s="991"/>
      <c r="S12" s="251">
        <f>SUM(S13:S22)</f>
        <v>0</v>
      </c>
      <c r="T12" s="627"/>
      <c r="U12" s="252">
        <f>SUM(U13:U22)</f>
        <v>0</v>
      </c>
      <c r="V12" s="1070"/>
      <c r="W12" s="29">
        <f>SUM(W13:W22)</f>
        <v>0</v>
      </c>
      <c r="X12" s="252">
        <f>SUM(X13:X22)</f>
        <v>0</v>
      </c>
      <c r="Y12" s="1070"/>
      <c r="Z12" s="29">
        <f>SUM(Z13:Z22)</f>
        <v>0</v>
      </c>
      <c r="AA12" s="252">
        <f>SUM(AA13:AA22)</f>
        <v>0</v>
      </c>
      <c r="AB12" s="1070"/>
      <c r="AC12" s="29">
        <f>SUM(AC13:AC22)</f>
        <v>0</v>
      </c>
      <c r="AD12" s="252">
        <f>SUM(AD13:AD22)</f>
        <v>0</v>
      </c>
      <c r="AE12" s="1070"/>
      <c r="AF12" s="29">
        <f>SUM(AF13:AF22)</f>
        <v>0</v>
      </c>
      <c r="AG12" s="252">
        <f>SUM(AG13:AG22)</f>
        <v>0</v>
      </c>
      <c r="AH12" s="1070"/>
      <c r="AI12" s="29">
        <f>SUM(AI13:AI22)</f>
        <v>0</v>
      </c>
      <c r="AJ12" s="16"/>
      <c r="AK12" s="16"/>
      <c r="AL12" s="197"/>
    </row>
    <row r="13" spans="1:41" s="466" customFormat="1" x14ac:dyDescent="0.25">
      <c r="A13" s="520"/>
      <c r="B13" s="452"/>
      <c r="C13" s="329" t="s">
        <v>560</v>
      </c>
      <c r="D13" s="620" t="s">
        <v>104</v>
      </c>
      <c r="E13" s="1010"/>
      <c r="F13" s="1016"/>
      <c r="G13" s="226">
        <f t="shared" ref="G13" si="18">+(F13*0.7)*E13</f>
        <v>0</v>
      </c>
      <c r="H13" s="1010"/>
      <c r="I13" s="1016"/>
      <c r="J13" s="226">
        <f t="shared" ref="J13" si="19">+(I13*0.7)*H13</f>
        <v>0</v>
      </c>
      <c r="K13" s="1010"/>
      <c r="L13" s="1016"/>
      <c r="M13" s="226">
        <f t="shared" ref="M13" si="20">+(L13*0.7)*K13</f>
        <v>0</v>
      </c>
      <c r="N13" s="1010"/>
      <c r="O13" s="1016"/>
      <c r="P13" s="226">
        <f t="shared" ref="P13" si="21">+(O13*0.7)*N13</f>
        <v>0</v>
      </c>
      <c r="Q13" s="1010"/>
      <c r="R13" s="1016"/>
      <c r="S13" s="357">
        <f t="shared" ref="S13:S22" si="22">+(R13*0.7)*Q13</f>
        <v>0</v>
      </c>
      <c r="T13" s="627"/>
      <c r="U13" s="76"/>
      <c r="V13" s="1365"/>
      <c r="W13" s="150">
        <f t="shared" ref="W13" si="23">+(V13*0.7)*U13</f>
        <v>0</v>
      </c>
      <c r="X13" s="76"/>
      <c r="Y13" s="1365"/>
      <c r="Z13" s="150">
        <f t="shared" ref="Z13" si="24">+(Y13*0.7)*X13</f>
        <v>0</v>
      </c>
      <c r="AA13" s="76"/>
      <c r="AB13" s="1365"/>
      <c r="AC13" s="150">
        <f t="shared" ref="AC13" si="25">+(AB13*0.7)*AA13</f>
        <v>0</v>
      </c>
      <c r="AD13" s="76"/>
      <c r="AE13" s="1365"/>
      <c r="AF13" s="150">
        <f t="shared" ref="AF13" si="26">+(AE13*0.7)*AD13</f>
        <v>0</v>
      </c>
      <c r="AG13" s="76"/>
      <c r="AH13" s="1365"/>
      <c r="AI13" s="474">
        <f t="shared" ref="AI13:AI22" si="27">+(AH13*0.7)*AG13</f>
        <v>0</v>
      </c>
      <c r="AJ13" s="475"/>
      <c r="AK13" s="475"/>
      <c r="AL13" s="476"/>
    </row>
    <row r="14" spans="1:41" s="466" customFormat="1" ht="12.75" x14ac:dyDescent="0.2">
      <c r="A14" s="520"/>
      <c r="B14" s="452"/>
      <c r="C14" s="329" t="s">
        <v>561</v>
      </c>
      <c r="D14" s="620" t="s">
        <v>104</v>
      </c>
      <c r="E14" s="1012"/>
      <c r="F14" s="1019"/>
      <c r="G14" s="357">
        <f t="shared" ref="G14:G22" si="28">+(F14*0.7)*E14</f>
        <v>0</v>
      </c>
      <c r="H14" s="1012"/>
      <c r="I14" s="1023"/>
      <c r="J14" s="357">
        <f t="shared" ref="J14:J22" si="29">+(I14*0.7)*H14</f>
        <v>0</v>
      </c>
      <c r="K14" s="1012"/>
      <c r="L14" s="1019"/>
      <c r="M14" s="357">
        <f t="shared" ref="M14:M22" si="30">+(L14*0.7)*K14</f>
        <v>0</v>
      </c>
      <c r="N14" s="1024"/>
      <c r="O14" s="1019"/>
      <c r="P14" s="357">
        <f t="shared" ref="P14:P22" si="31">+(O14*0.7)*N14</f>
        <v>0</v>
      </c>
      <c r="Q14" s="1025"/>
      <c r="R14" s="1019"/>
      <c r="S14" s="357">
        <f t="shared" si="22"/>
        <v>0</v>
      </c>
      <c r="T14" s="627"/>
      <c r="U14" s="457"/>
      <c r="V14" s="1366"/>
      <c r="W14" s="474">
        <f t="shared" ref="W14:W22" si="32">+(V14*0.7)*U14</f>
        <v>0</v>
      </c>
      <c r="X14" s="457"/>
      <c r="Y14" s="1366"/>
      <c r="Z14" s="474">
        <f t="shared" ref="Z14:Z22" si="33">+(Y14*0.7)*X14</f>
        <v>0</v>
      </c>
      <c r="AA14" s="457"/>
      <c r="AB14" s="1366"/>
      <c r="AC14" s="474">
        <f t="shared" ref="AC14:AC22" si="34">+(AB14*0.7)*AA14</f>
        <v>0</v>
      </c>
      <c r="AD14" s="457"/>
      <c r="AE14" s="1366"/>
      <c r="AF14" s="474">
        <f t="shared" ref="AF14:AF22" si="35">+(AE14*0.7)*AD14</f>
        <v>0</v>
      </c>
      <c r="AG14" s="457"/>
      <c r="AH14" s="1366"/>
      <c r="AI14" s="474">
        <f t="shared" si="27"/>
        <v>0</v>
      </c>
      <c r="AJ14" s="475"/>
      <c r="AK14" s="475"/>
      <c r="AL14" s="476"/>
    </row>
    <row r="15" spans="1:41" s="466" customFormat="1" ht="12.75" x14ac:dyDescent="0.2">
      <c r="A15" s="520"/>
      <c r="B15" s="452"/>
      <c r="C15" s="329" t="s">
        <v>562</v>
      </c>
      <c r="D15" s="620" t="s">
        <v>104</v>
      </c>
      <c r="E15" s="1013"/>
      <c r="F15" s="1019"/>
      <c r="G15" s="357">
        <f t="shared" si="28"/>
        <v>0</v>
      </c>
      <c r="H15" s="1013"/>
      <c r="I15" s="1023"/>
      <c r="J15" s="357">
        <f t="shared" si="29"/>
        <v>0</v>
      </c>
      <c r="K15" s="1013"/>
      <c r="L15" s="1019"/>
      <c r="M15" s="357">
        <f t="shared" si="30"/>
        <v>0</v>
      </c>
      <c r="N15" s="1025"/>
      <c r="O15" s="1019"/>
      <c r="P15" s="357">
        <f t="shared" si="31"/>
        <v>0</v>
      </c>
      <c r="Q15" s="1025"/>
      <c r="R15" s="1019"/>
      <c r="S15" s="357">
        <f t="shared" si="22"/>
        <v>0</v>
      </c>
      <c r="T15" s="627"/>
      <c r="U15" s="457"/>
      <c r="V15" s="1366"/>
      <c r="W15" s="474">
        <f t="shared" si="32"/>
        <v>0</v>
      </c>
      <c r="X15" s="457"/>
      <c r="Y15" s="1366"/>
      <c r="Z15" s="474">
        <f t="shared" si="33"/>
        <v>0</v>
      </c>
      <c r="AA15" s="457"/>
      <c r="AB15" s="1366"/>
      <c r="AC15" s="474">
        <f t="shared" si="34"/>
        <v>0</v>
      </c>
      <c r="AD15" s="457"/>
      <c r="AE15" s="1366"/>
      <c r="AF15" s="474">
        <f t="shared" si="35"/>
        <v>0</v>
      </c>
      <c r="AG15" s="457"/>
      <c r="AH15" s="1366"/>
      <c r="AI15" s="474">
        <f t="shared" si="27"/>
        <v>0</v>
      </c>
      <c r="AJ15" s="475"/>
      <c r="AK15" s="475"/>
      <c r="AL15" s="476"/>
    </row>
    <row r="16" spans="1:41" s="466" customFormat="1" ht="12.75" x14ac:dyDescent="0.2">
      <c r="A16" s="520"/>
      <c r="B16" s="452"/>
      <c r="C16" s="329" t="s">
        <v>563</v>
      </c>
      <c r="D16" s="620" t="s">
        <v>104</v>
      </c>
      <c r="E16" s="1013"/>
      <c r="F16" s="1019"/>
      <c r="G16" s="357">
        <f t="shared" si="28"/>
        <v>0</v>
      </c>
      <c r="H16" s="1013"/>
      <c r="I16" s="1023"/>
      <c r="J16" s="357">
        <f t="shared" si="29"/>
        <v>0</v>
      </c>
      <c r="K16" s="1013"/>
      <c r="L16" s="1019"/>
      <c r="M16" s="357">
        <f t="shared" si="30"/>
        <v>0</v>
      </c>
      <c r="N16" s="1025"/>
      <c r="O16" s="1019"/>
      <c r="P16" s="357">
        <f t="shared" si="31"/>
        <v>0</v>
      </c>
      <c r="Q16" s="1025"/>
      <c r="R16" s="1019"/>
      <c r="S16" s="357">
        <f t="shared" si="22"/>
        <v>0</v>
      </c>
      <c r="T16" s="627"/>
      <c r="U16" s="457"/>
      <c r="V16" s="1366"/>
      <c r="W16" s="474">
        <f t="shared" si="32"/>
        <v>0</v>
      </c>
      <c r="X16" s="457"/>
      <c r="Y16" s="1366"/>
      <c r="Z16" s="474">
        <f t="shared" si="33"/>
        <v>0</v>
      </c>
      <c r="AA16" s="457"/>
      <c r="AB16" s="1366"/>
      <c r="AC16" s="474">
        <f t="shared" si="34"/>
        <v>0</v>
      </c>
      <c r="AD16" s="457"/>
      <c r="AE16" s="1366"/>
      <c r="AF16" s="474">
        <f t="shared" si="35"/>
        <v>0</v>
      </c>
      <c r="AG16" s="457"/>
      <c r="AH16" s="1366"/>
      <c r="AI16" s="474">
        <f t="shared" si="27"/>
        <v>0</v>
      </c>
      <c r="AJ16" s="475"/>
      <c r="AK16" s="475"/>
      <c r="AL16" s="476"/>
    </row>
    <row r="17" spans="1:38" s="466" customFormat="1" ht="12.75" x14ac:dyDescent="0.2">
      <c r="A17" s="520"/>
      <c r="B17" s="452"/>
      <c r="C17" s="329" t="s">
        <v>564</v>
      </c>
      <c r="D17" s="620" t="s">
        <v>104</v>
      </c>
      <c r="E17" s="1013"/>
      <c r="F17" s="1019"/>
      <c r="G17" s="357">
        <f t="shared" si="28"/>
        <v>0</v>
      </c>
      <c r="H17" s="1013"/>
      <c r="I17" s="1023"/>
      <c r="J17" s="357">
        <f t="shared" si="29"/>
        <v>0</v>
      </c>
      <c r="K17" s="1013"/>
      <c r="L17" s="1019"/>
      <c r="M17" s="357">
        <f t="shared" si="30"/>
        <v>0</v>
      </c>
      <c r="N17" s="1025"/>
      <c r="O17" s="1019"/>
      <c r="P17" s="357">
        <f t="shared" si="31"/>
        <v>0</v>
      </c>
      <c r="Q17" s="1025"/>
      <c r="R17" s="1019"/>
      <c r="S17" s="357">
        <f t="shared" si="22"/>
        <v>0</v>
      </c>
      <c r="T17" s="627"/>
      <c r="U17" s="457"/>
      <c r="V17" s="1366"/>
      <c r="W17" s="474">
        <f t="shared" si="32"/>
        <v>0</v>
      </c>
      <c r="X17" s="457"/>
      <c r="Y17" s="1366"/>
      <c r="Z17" s="474">
        <f t="shared" si="33"/>
        <v>0</v>
      </c>
      <c r="AA17" s="457"/>
      <c r="AB17" s="1366"/>
      <c r="AC17" s="474">
        <f t="shared" si="34"/>
        <v>0</v>
      </c>
      <c r="AD17" s="457"/>
      <c r="AE17" s="1366"/>
      <c r="AF17" s="474">
        <f t="shared" si="35"/>
        <v>0</v>
      </c>
      <c r="AG17" s="457"/>
      <c r="AH17" s="1366"/>
      <c r="AI17" s="474">
        <f t="shared" si="27"/>
        <v>0</v>
      </c>
      <c r="AJ17" s="475"/>
      <c r="AK17" s="475"/>
      <c r="AL17" s="476"/>
    </row>
    <row r="18" spans="1:38" s="466" customFormat="1" ht="12.75" x14ac:dyDescent="0.2">
      <c r="A18" s="520"/>
      <c r="B18" s="452"/>
      <c r="C18" s="329" t="s">
        <v>565</v>
      </c>
      <c r="D18" s="620" t="s">
        <v>104</v>
      </c>
      <c r="E18" s="1013"/>
      <c r="F18" s="1019"/>
      <c r="G18" s="357">
        <f t="shared" si="28"/>
        <v>0</v>
      </c>
      <c r="H18" s="1013"/>
      <c r="I18" s="1023"/>
      <c r="J18" s="357">
        <f t="shared" si="29"/>
        <v>0</v>
      </c>
      <c r="K18" s="1013"/>
      <c r="L18" s="1019"/>
      <c r="M18" s="357">
        <f t="shared" si="30"/>
        <v>0</v>
      </c>
      <c r="N18" s="1025"/>
      <c r="O18" s="1019"/>
      <c r="P18" s="357">
        <f t="shared" si="31"/>
        <v>0</v>
      </c>
      <c r="Q18" s="1025"/>
      <c r="R18" s="1019"/>
      <c r="S18" s="357">
        <f t="shared" si="22"/>
        <v>0</v>
      </c>
      <c r="T18" s="627"/>
      <c r="U18" s="457"/>
      <c r="V18" s="1366"/>
      <c r="W18" s="474">
        <f t="shared" si="32"/>
        <v>0</v>
      </c>
      <c r="X18" s="457"/>
      <c r="Y18" s="1366"/>
      <c r="Z18" s="474">
        <f t="shared" si="33"/>
        <v>0</v>
      </c>
      <c r="AA18" s="457"/>
      <c r="AB18" s="1366"/>
      <c r="AC18" s="474">
        <f t="shared" si="34"/>
        <v>0</v>
      </c>
      <c r="AD18" s="457"/>
      <c r="AE18" s="1366"/>
      <c r="AF18" s="474">
        <f t="shared" si="35"/>
        <v>0</v>
      </c>
      <c r="AG18" s="457"/>
      <c r="AH18" s="1366"/>
      <c r="AI18" s="474">
        <f t="shared" si="27"/>
        <v>0</v>
      </c>
      <c r="AJ18" s="475"/>
      <c r="AK18" s="475"/>
      <c r="AL18" s="476"/>
    </row>
    <row r="19" spans="1:38" s="466" customFormat="1" ht="12.75" x14ac:dyDescent="0.2">
      <c r="A19" s="520"/>
      <c r="B19" s="452"/>
      <c r="C19" s="329" t="s">
        <v>566</v>
      </c>
      <c r="D19" s="620" t="s">
        <v>104</v>
      </c>
      <c r="E19" s="1013"/>
      <c r="F19" s="1019"/>
      <c r="G19" s="357">
        <f t="shared" si="28"/>
        <v>0</v>
      </c>
      <c r="H19" s="1013"/>
      <c r="I19" s="1023"/>
      <c r="J19" s="357">
        <f t="shared" si="29"/>
        <v>0</v>
      </c>
      <c r="K19" s="1013"/>
      <c r="L19" s="1019"/>
      <c r="M19" s="357">
        <f t="shared" si="30"/>
        <v>0</v>
      </c>
      <c r="N19" s="1025"/>
      <c r="O19" s="1019"/>
      <c r="P19" s="357">
        <f t="shared" si="31"/>
        <v>0</v>
      </c>
      <c r="Q19" s="1025"/>
      <c r="R19" s="1019"/>
      <c r="S19" s="357">
        <f t="shared" si="22"/>
        <v>0</v>
      </c>
      <c r="T19" s="627"/>
      <c r="U19" s="457"/>
      <c r="V19" s="1366"/>
      <c r="W19" s="474">
        <f t="shared" si="32"/>
        <v>0</v>
      </c>
      <c r="X19" s="457"/>
      <c r="Y19" s="1366"/>
      <c r="Z19" s="474">
        <f t="shared" si="33"/>
        <v>0</v>
      </c>
      <c r="AA19" s="457"/>
      <c r="AB19" s="1366"/>
      <c r="AC19" s="474">
        <f t="shared" si="34"/>
        <v>0</v>
      </c>
      <c r="AD19" s="457"/>
      <c r="AE19" s="1366"/>
      <c r="AF19" s="474">
        <f t="shared" si="35"/>
        <v>0</v>
      </c>
      <c r="AG19" s="457"/>
      <c r="AH19" s="1366"/>
      <c r="AI19" s="474">
        <f t="shared" si="27"/>
        <v>0</v>
      </c>
      <c r="AJ19" s="475"/>
      <c r="AK19" s="475"/>
      <c r="AL19" s="476"/>
    </row>
    <row r="20" spans="1:38" s="466" customFormat="1" ht="12.75" x14ac:dyDescent="0.2">
      <c r="A20" s="520"/>
      <c r="B20" s="452"/>
      <c r="C20" s="329" t="s">
        <v>567</v>
      </c>
      <c r="D20" s="620" t="s">
        <v>104</v>
      </c>
      <c r="E20" s="1013"/>
      <c r="F20" s="1019"/>
      <c r="G20" s="357">
        <f t="shared" si="28"/>
        <v>0</v>
      </c>
      <c r="H20" s="1013"/>
      <c r="I20" s="1023"/>
      <c r="J20" s="357">
        <f t="shared" si="29"/>
        <v>0</v>
      </c>
      <c r="K20" s="1013"/>
      <c r="L20" s="1019"/>
      <c r="M20" s="357">
        <f t="shared" si="30"/>
        <v>0</v>
      </c>
      <c r="N20" s="1025"/>
      <c r="O20" s="1019"/>
      <c r="P20" s="357">
        <f t="shared" si="31"/>
        <v>0</v>
      </c>
      <c r="Q20" s="1025"/>
      <c r="R20" s="1019"/>
      <c r="S20" s="357">
        <f t="shared" si="22"/>
        <v>0</v>
      </c>
      <c r="T20" s="627"/>
      <c r="U20" s="457"/>
      <c r="V20" s="1366"/>
      <c r="W20" s="474">
        <f t="shared" si="32"/>
        <v>0</v>
      </c>
      <c r="X20" s="457"/>
      <c r="Y20" s="1366"/>
      <c r="Z20" s="474">
        <f t="shared" si="33"/>
        <v>0</v>
      </c>
      <c r="AA20" s="457"/>
      <c r="AB20" s="1366"/>
      <c r="AC20" s="474">
        <f t="shared" si="34"/>
        <v>0</v>
      </c>
      <c r="AD20" s="457"/>
      <c r="AE20" s="1366"/>
      <c r="AF20" s="474">
        <f t="shared" si="35"/>
        <v>0</v>
      </c>
      <c r="AG20" s="457"/>
      <c r="AH20" s="1366"/>
      <c r="AI20" s="474">
        <f t="shared" si="27"/>
        <v>0</v>
      </c>
      <c r="AJ20" s="475"/>
      <c r="AK20" s="475"/>
      <c r="AL20" s="476"/>
    </row>
    <row r="21" spans="1:38" s="466" customFormat="1" ht="12.75" x14ac:dyDescent="0.2">
      <c r="A21" s="520"/>
      <c r="B21" s="452"/>
      <c r="C21" s="329" t="s">
        <v>568</v>
      </c>
      <c r="D21" s="620" t="s">
        <v>104</v>
      </c>
      <c r="E21" s="1013"/>
      <c r="F21" s="1019"/>
      <c r="G21" s="357">
        <f t="shared" si="28"/>
        <v>0</v>
      </c>
      <c r="H21" s="1013"/>
      <c r="I21" s="1023"/>
      <c r="J21" s="357">
        <f t="shared" si="29"/>
        <v>0</v>
      </c>
      <c r="K21" s="1013"/>
      <c r="L21" s="1019"/>
      <c r="M21" s="357">
        <f t="shared" si="30"/>
        <v>0</v>
      </c>
      <c r="N21" s="1025"/>
      <c r="O21" s="1019"/>
      <c r="P21" s="357">
        <f t="shared" si="31"/>
        <v>0</v>
      </c>
      <c r="Q21" s="1025"/>
      <c r="R21" s="1019"/>
      <c r="S21" s="357">
        <f t="shared" si="22"/>
        <v>0</v>
      </c>
      <c r="T21" s="627"/>
      <c r="U21" s="457"/>
      <c r="V21" s="1366"/>
      <c r="W21" s="474">
        <f t="shared" si="32"/>
        <v>0</v>
      </c>
      <c r="X21" s="457"/>
      <c r="Y21" s="1366"/>
      <c r="Z21" s="474">
        <f t="shared" si="33"/>
        <v>0</v>
      </c>
      <c r="AA21" s="457"/>
      <c r="AB21" s="1366"/>
      <c r="AC21" s="474">
        <f t="shared" si="34"/>
        <v>0</v>
      </c>
      <c r="AD21" s="457"/>
      <c r="AE21" s="1366"/>
      <c r="AF21" s="474">
        <f t="shared" si="35"/>
        <v>0</v>
      </c>
      <c r="AG21" s="457"/>
      <c r="AH21" s="1366"/>
      <c r="AI21" s="474">
        <f t="shared" si="27"/>
        <v>0</v>
      </c>
      <c r="AJ21" s="475"/>
      <c r="AK21" s="475"/>
      <c r="AL21" s="476"/>
    </row>
    <row r="22" spans="1:38" s="466" customFormat="1" ht="12.75" x14ac:dyDescent="0.2">
      <c r="A22" s="520"/>
      <c r="B22" s="452"/>
      <c r="C22" s="329" t="s">
        <v>569</v>
      </c>
      <c r="D22" s="620" t="s">
        <v>104</v>
      </c>
      <c r="E22" s="1013"/>
      <c r="F22" s="1019"/>
      <c r="G22" s="357">
        <f t="shared" si="28"/>
        <v>0</v>
      </c>
      <c r="H22" s="1013"/>
      <c r="I22" s="1023"/>
      <c r="J22" s="357">
        <f t="shared" si="29"/>
        <v>0</v>
      </c>
      <c r="K22" s="1013"/>
      <c r="L22" s="1019"/>
      <c r="M22" s="357">
        <f t="shared" si="30"/>
        <v>0</v>
      </c>
      <c r="N22" s="1025"/>
      <c r="O22" s="1019"/>
      <c r="P22" s="357">
        <f t="shared" si="31"/>
        <v>0</v>
      </c>
      <c r="Q22" s="1025"/>
      <c r="R22" s="1019"/>
      <c r="S22" s="357">
        <f t="shared" si="22"/>
        <v>0</v>
      </c>
      <c r="T22" s="627"/>
      <c r="U22" s="457"/>
      <c r="V22" s="1366"/>
      <c r="W22" s="474">
        <f t="shared" si="32"/>
        <v>0</v>
      </c>
      <c r="X22" s="457"/>
      <c r="Y22" s="1366"/>
      <c r="Z22" s="474">
        <f t="shared" si="33"/>
        <v>0</v>
      </c>
      <c r="AA22" s="457"/>
      <c r="AB22" s="1366"/>
      <c r="AC22" s="474">
        <f t="shared" si="34"/>
        <v>0</v>
      </c>
      <c r="AD22" s="457"/>
      <c r="AE22" s="1366"/>
      <c r="AF22" s="474">
        <f t="shared" si="35"/>
        <v>0</v>
      </c>
      <c r="AG22" s="457"/>
      <c r="AH22" s="1366"/>
      <c r="AI22" s="474">
        <f t="shared" si="27"/>
        <v>0</v>
      </c>
      <c r="AJ22" s="475"/>
      <c r="AK22" s="475"/>
      <c r="AL22" s="476"/>
    </row>
    <row r="23" spans="1:38" x14ac:dyDescent="0.25">
      <c r="A23" s="245"/>
      <c r="B23" s="449"/>
      <c r="C23" s="158"/>
      <c r="D23" s="256"/>
      <c r="E23" s="984"/>
      <c r="F23" s="1018"/>
      <c r="G23" s="226"/>
      <c r="H23" s="984"/>
      <c r="I23" s="1018"/>
      <c r="J23" s="226"/>
      <c r="K23" s="984"/>
      <c r="L23" s="1018"/>
      <c r="M23" s="226"/>
      <c r="N23" s="993"/>
      <c r="O23" s="1018"/>
      <c r="P23" s="226"/>
      <c r="Q23" s="993"/>
      <c r="R23" s="1018"/>
      <c r="S23" s="226"/>
      <c r="T23" s="625"/>
      <c r="U23" s="199"/>
      <c r="V23" s="1051"/>
      <c r="W23" s="244"/>
      <c r="X23" s="199"/>
      <c r="Y23" s="1051"/>
      <c r="Z23" s="244"/>
      <c r="AA23" s="199"/>
      <c r="AB23" s="1051"/>
      <c r="AC23" s="244"/>
      <c r="AD23" s="199"/>
      <c r="AE23" s="1051"/>
      <c r="AF23" s="244"/>
      <c r="AG23" s="199"/>
      <c r="AH23" s="1051"/>
      <c r="AI23" s="244"/>
      <c r="AJ23" s="237"/>
      <c r="AK23" s="237"/>
      <c r="AL23" s="159"/>
    </row>
    <row r="24" spans="1:38" x14ac:dyDescent="0.25">
      <c r="A24" s="245"/>
      <c r="B24" s="481"/>
      <c r="C24" s="246" t="s">
        <v>570</v>
      </c>
      <c r="D24" s="293" t="s">
        <v>105</v>
      </c>
      <c r="E24" s="1000"/>
      <c r="F24" s="1020"/>
      <c r="G24" s="960">
        <f>SUM(G5:G12)/0.7*0.3</f>
        <v>0</v>
      </c>
      <c r="H24" s="1000"/>
      <c r="I24" s="1020"/>
      <c r="J24" s="960">
        <f>SUM(J5:J12)/0.7*0.3</f>
        <v>0</v>
      </c>
      <c r="K24" s="1000"/>
      <c r="L24" s="1020"/>
      <c r="M24" s="960">
        <f>SUM(M5:M12)/0.7*0.3</f>
        <v>0</v>
      </c>
      <c r="N24" s="1002"/>
      <c r="O24" s="1020"/>
      <c r="P24" s="960">
        <f>SUM(P5:P12)/0.7*0.3</f>
        <v>0</v>
      </c>
      <c r="Q24" s="1002"/>
      <c r="R24" s="1020"/>
      <c r="S24" s="960">
        <f>SUM(S5:S12)/0.7*0.3</f>
        <v>0</v>
      </c>
      <c r="T24" s="961"/>
      <c r="U24" s="252"/>
      <c r="V24" s="1367"/>
      <c r="W24" s="253">
        <f>SUM(W5:W12)/0.7*0.3</f>
        <v>0</v>
      </c>
      <c r="X24" s="252"/>
      <c r="Y24" s="1367"/>
      <c r="Z24" s="253">
        <f>SUM(Z5:Z12)/0.7*0.3</f>
        <v>0</v>
      </c>
      <c r="AA24" s="252"/>
      <c r="AB24" s="1367"/>
      <c r="AC24" s="253">
        <f>SUM(AC5:AC12)/0.7*0.3</f>
        <v>0</v>
      </c>
      <c r="AD24" s="252"/>
      <c r="AE24" s="1367"/>
      <c r="AF24" s="253">
        <f>SUM(AF5:AF12)/0.7*0.3</f>
        <v>0</v>
      </c>
      <c r="AG24" s="252"/>
      <c r="AH24" s="1367"/>
      <c r="AI24" s="253">
        <f>SUM(AI5:AI12)/0.7*0.3</f>
        <v>0</v>
      </c>
      <c r="AJ24" s="237"/>
      <c r="AK24" s="237"/>
      <c r="AL24" s="159"/>
    </row>
    <row r="25" spans="1:38" ht="15" x14ac:dyDescent="0.25">
      <c r="A25" s="245"/>
      <c r="B25" s="946" t="s">
        <v>0</v>
      </c>
      <c r="C25" s="947" t="s">
        <v>265</v>
      </c>
      <c r="D25" s="942"/>
      <c r="E25" s="942"/>
      <c r="F25" s="942"/>
      <c r="G25" s="950">
        <f>SUMIF($B$5:$B$22,$B25,G$5:G$22)/0.7*0.3</f>
        <v>0</v>
      </c>
      <c r="H25" s="942"/>
      <c r="I25" s="942"/>
      <c r="J25" s="950">
        <f>SUMIF($B$5:$B$22,$B25,J$5:J$22)/0.7*0.3</f>
        <v>0</v>
      </c>
      <c r="K25" s="942"/>
      <c r="L25" s="942"/>
      <c r="M25" s="950">
        <f>SUMIF($B$5:$B$22,$B25,M$5:M$22)/0.7*0.3</f>
        <v>0</v>
      </c>
      <c r="N25" s="942"/>
      <c r="O25" s="942"/>
      <c r="P25" s="950">
        <f>SUMIF($B$5:$B$22,$B25,P$5:P$22)/0.7*0.3</f>
        <v>0</v>
      </c>
      <c r="Q25" s="942"/>
      <c r="R25" s="942"/>
      <c r="S25" s="950">
        <f>SUMIF($B$5:$B$22,$B25,S$5:S$22)/0.7*0.3</f>
        <v>0</v>
      </c>
      <c r="T25" s="625"/>
      <c r="U25" s="959"/>
      <c r="V25" s="959"/>
      <c r="W25" s="950">
        <f>SUMIF($B$5:$B$22,$B25,W$5:W$22)/0.7*0.3</f>
        <v>0</v>
      </c>
      <c r="X25" s="959"/>
      <c r="Y25" s="959"/>
      <c r="Z25" s="950">
        <f>SUMIF($B$5:$B$22,$B25,Z$5:Z$22)/0.7*0.3</f>
        <v>0</v>
      </c>
      <c r="AA25" s="959"/>
      <c r="AB25" s="959"/>
      <c r="AC25" s="950">
        <f>SUMIF($B$5:$B$22,$B25,AC$5:AC$22)/0.7*0.3</f>
        <v>0</v>
      </c>
      <c r="AD25" s="959"/>
      <c r="AE25" s="959"/>
      <c r="AF25" s="950">
        <f>SUMIF($B$5:$B$22,$B25,AF$5:AF$22)/0.7*0.3</f>
        <v>0</v>
      </c>
      <c r="AG25" s="959"/>
      <c r="AH25" s="959"/>
      <c r="AI25" s="950">
        <f>SUMIF($B$5:$B$22,$B25,AI$5:AI$22)/0.7*0.3</f>
        <v>0</v>
      </c>
      <c r="AJ25" s="237"/>
      <c r="AK25" s="237"/>
      <c r="AL25" s="159"/>
    </row>
    <row r="26" spans="1:38" ht="15" x14ac:dyDescent="0.25">
      <c r="A26" s="245"/>
      <c r="B26" s="946" t="s">
        <v>21</v>
      </c>
      <c r="C26" s="947" t="s">
        <v>266</v>
      </c>
      <c r="D26" s="942"/>
      <c r="E26" s="942"/>
      <c r="F26" s="942"/>
      <c r="G26" s="950">
        <f t="shared" ref="G26:G27" si="36">SUMIF($B$5:$B$22,$B26,G$5:G$22)/0.7*0.3</f>
        <v>0</v>
      </c>
      <c r="H26" s="942"/>
      <c r="I26" s="942"/>
      <c r="J26" s="950">
        <f t="shared" ref="J26:J27" si="37">SUMIF($B$5:$B$22,$B26,J$5:J$22)/0.7*0.3</f>
        <v>0</v>
      </c>
      <c r="K26" s="942"/>
      <c r="L26" s="942"/>
      <c r="M26" s="950">
        <f t="shared" ref="M26:M27" si="38">SUMIF($B$5:$B$22,$B26,M$5:M$22)/0.7*0.3</f>
        <v>0</v>
      </c>
      <c r="N26" s="942"/>
      <c r="O26" s="942"/>
      <c r="P26" s="950">
        <f t="shared" ref="P26:P27" si="39">SUMIF($B$5:$B$22,$B26,P$5:P$22)/0.7*0.3</f>
        <v>0</v>
      </c>
      <c r="Q26" s="942"/>
      <c r="R26" s="942"/>
      <c r="S26" s="950">
        <f t="shared" ref="S26:S27" si="40">SUMIF($B$5:$B$22,$B26,S$5:S$22)/0.7*0.3</f>
        <v>0</v>
      </c>
      <c r="T26" s="625"/>
      <c r="U26" s="959"/>
      <c r="V26" s="959"/>
      <c r="W26" s="950">
        <f t="shared" ref="W26:W27" si="41">SUMIF($B$5:$B$22,$B26,W$5:W$22)/0.7*0.3</f>
        <v>0</v>
      </c>
      <c r="X26" s="959"/>
      <c r="Y26" s="959"/>
      <c r="Z26" s="950">
        <f t="shared" ref="Z26:Z27" si="42">SUMIF($B$5:$B$22,$B26,Z$5:Z$22)/0.7*0.3</f>
        <v>0</v>
      </c>
      <c r="AA26" s="959"/>
      <c r="AB26" s="959"/>
      <c r="AC26" s="950">
        <f t="shared" ref="AC26:AC27" si="43">SUMIF($B$5:$B$22,$B26,AC$5:AC$22)/0.7*0.3</f>
        <v>0</v>
      </c>
      <c r="AD26" s="959"/>
      <c r="AE26" s="959"/>
      <c r="AF26" s="950">
        <f t="shared" ref="AF26:AF27" si="44">SUMIF($B$5:$B$22,$B26,AF$5:AF$22)/0.7*0.3</f>
        <v>0</v>
      </c>
      <c r="AG26" s="959"/>
      <c r="AH26" s="959"/>
      <c r="AI26" s="950">
        <f t="shared" ref="AI26:AI27" si="45">SUMIF($B$5:$B$22,$B26,AI$5:AI$22)/0.7*0.3</f>
        <v>0</v>
      </c>
      <c r="AJ26" s="237"/>
      <c r="AK26" s="237"/>
      <c r="AL26" s="159"/>
    </row>
    <row r="27" spans="1:38" ht="15" x14ac:dyDescent="0.25">
      <c r="A27" s="245"/>
      <c r="B27" s="946" t="s">
        <v>3</v>
      </c>
      <c r="C27" s="947" t="s">
        <v>267</v>
      </c>
      <c r="D27" s="942"/>
      <c r="E27" s="942"/>
      <c r="F27" s="942"/>
      <c r="G27" s="950">
        <f t="shared" si="36"/>
        <v>0</v>
      </c>
      <c r="H27" s="942"/>
      <c r="I27" s="942"/>
      <c r="J27" s="950">
        <f t="shared" si="37"/>
        <v>0</v>
      </c>
      <c r="K27" s="942"/>
      <c r="L27" s="942"/>
      <c r="M27" s="950">
        <f t="shared" si="38"/>
        <v>0</v>
      </c>
      <c r="N27" s="942"/>
      <c r="O27" s="942"/>
      <c r="P27" s="950">
        <f t="shared" si="39"/>
        <v>0</v>
      </c>
      <c r="Q27" s="942"/>
      <c r="R27" s="942"/>
      <c r="S27" s="950">
        <f t="shared" si="40"/>
        <v>0</v>
      </c>
      <c r="T27" s="625"/>
      <c r="U27" s="959"/>
      <c r="V27" s="959"/>
      <c r="W27" s="950">
        <f t="shared" si="41"/>
        <v>0</v>
      </c>
      <c r="X27" s="959"/>
      <c r="Y27" s="959"/>
      <c r="Z27" s="950">
        <f t="shared" si="42"/>
        <v>0</v>
      </c>
      <c r="AA27" s="959"/>
      <c r="AB27" s="959"/>
      <c r="AC27" s="950">
        <f t="shared" si="43"/>
        <v>0</v>
      </c>
      <c r="AD27" s="959"/>
      <c r="AE27" s="959"/>
      <c r="AF27" s="950">
        <f t="shared" si="44"/>
        <v>0</v>
      </c>
      <c r="AG27" s="959"/>
      <c r="AH27" s="959"/>
      <c r="AI27" s="950">
        <f t="shared" si="45"/>
        <v>0</v>
      </c>
      <c r="AJ27" s="237"/>
      <c r="AK27" s="237"/>
      <c r="AL27" s="159"/>
    </row>
    <row r="28" spans="1:38" s="42" customFormat="1" x14ac:dyDescent="0.25">
      <c r="A28" s="294"/>
      <c r="B28" s="295"/>
      <c r="C28" s="246"/>
      <c r="D28" s="296"/>
      <c r="E28" s="1014"/>
      <c r="F28" s="1021"/>
      <c r="G28" s="297"/>
      <c r="H28" s="1014"/>
      <c r="I28" s="1021"/>
      <c r="J28" s="297"/>
      <c r="K28" s="1014"/>
      <c r="L28" s="1021"/>
      <c r="M28" s="297"/>
      <c r="N28" s="1026"/>
      <c r="O28" s="1027"/>
      <c r="P28" s="298"/>
      <c r="Q28" s="1026"/>
      <c r="R28" s="1027"/>
      <c r="S28" s="298"/>
      <c r="T28" s="299"/>
      <c r="U28" s="300"/>
      <c r="V28" s="1368"/>
      <c r="W28" s="301"/>
      <c r="X28" s="300"/>
      <c r="Y28" s="1368"/>
      <c r="Z28" s="301"/>
      <c r="AA28" s="300"/>
      <c r="AB28" s="1368"/>
      <c r="AC28" s="301"/>
      <c r="AD28" s="300"/>
      <c r="AE28" s="1368"/>
      <c r="AF28" s="301"/>
      <c r="AG28" s="300"/>
      <c r="AH28" s="1368"/>
      <c r="AI28" s="301"/>
      <c r="AJ28" s="277"/>
      <c r="AK28" s="277"/>
      <c r="AL28" s="302"/>
    </row>
    <row r="29" spans="1:38" x14ac:dyDescent="0.25">
      <c r="A29" s="245"/>
      <c r="B29" s="303"/>
      <c r="C29" s="237"/>
      <c r="D29" s="304" t="s">
        <v>106</v>
      </c>
      <c r="E29" s="18">
        <f>SUM(E5:E12)</f>
        <v>0</v>
      </c>
      <c r="F29" s="305"/>
      <c r="G29" s="306">
        <f>SUM(G5:G12,G24)</f>
        <v>0</v>
      </c>
      <c r="H29" s="18">
        <f>SUM(H5:H12)</f>
        <v>0</v>
      </c>
      <c r="I29" s="305"/>
      <c r="J29" s="306">
        <f>SUM(J5:J12,J24)</f>
        <v>0</v>
      </c>
      <c r="K29" s="18">
        <f>SUM(K5:K12)</f>
        <v>0</v>
      </c>
      <c r="L29" s="305"/>
      <c r="M29" s="306">
        <f>SUM(M5:M12,M24)</f>
        <v>0</v>
      </c>
      <c r="N29" s="18">
        <f>SUM(N5:N12)</f>
        <v>0</v>
      </c>
      <c r="O29" s="305"/>
      <c r="P29" s="306">
        <f>SUM(P5:P12,P24)</f>
        <v>0</v>
      </c>
      <c r="Q29" s="18">
        <f>SUM(Q5:Q12)</f>
        <v>0</v>
      </c>
      <c r="R29" s="305"/>
      <c r="S29" s="306">
        <f>SUM(S5:S12,S24)</f>
        <v>0</v>
      </c>
      <c r="T29" s="117"/>
      <c r="U29" s="307">
        <f>SUM(U5:U12)</f>
        <v>0</v>
      </c>
      <c r="V29" s="1055"/>
      <c r="W29" s="253">
        <f>SUM(W5:W12,W24)</f>
        <v>0</v>
      </c>
      <c r="X29" s="307">
        <f>SUM(X5:X12)</f>
        <v>0</v>
      </c>
      <c r="Y29" s="1055"/>
      <c r="Z29" s="253">
        <f>SUM(Z5:Z12,Z24)</f>
        <v>0</v>
      </c>
      <c r="AA29" s="307">
        <f>SUM(AA5:AA12)</f>
        <v>0</v>
      </c>
      <c r="AB29" s="1055"/>
      <c r="AC29" s="253">
        <f>SUM(AC5:AC12,AC24)</f>
        <v>0</v>
      </c>
      <c r="AD29" s="307">
        <f>SUM(AD5:AD12)</f>
        <v>0</v>
      </c>
      <c r="AE29" s="1055"/>
      <c r="AF29" s="253">
        <f>SUM(AF5:AF12,AF24)</f>
        <v>0</v>
      </c>
      <c r="AG29" s="307">
        <f>SUM(AG5:AG12)</f>
        <v>0</v>
      </c>
      <c r="AH29" s="1055"/>
      <c r="AI29" s="253">
        <f>SUM(AI5:AI12,AI24)</f>
        <v>0</v>
      </c>
      <c r="AJ29" s="237"/>
      <c r="AK29" s="237"/>
      <c r="AL29" s="159"/>
    </row>
    <row r="30" spans="1:38" x14ac:dyDescent="0.25">
      <c r="A30" s="259"/>
      <c r="B30" s="309"/>
      <c r="C30" s="273"/>
      <c r="D30" s="262"/>
      <c r="E30" s="205"/>
      <c r="F30" s="310"/>
      <c r="G30" s="311"/>
      <c r="H30" s="205"/>
      <c r="I30" s="310"/>
      <c r="J30" s="311"/>
      <c r="K30" s="205"/>
      <c r="L30" s="310"/>
      <c r="M30" s="311"/>
      <c r="N30" s="205"/>
      <c r="O30" s="310"/>
      <c r="P30" s="311"/>
      <c r="Q30" s="205"/>
      <c r="R30" s="310"/>
      <c r="S30" s="311"/>
      <c r="T30" s="312"/>
      <c r="U30" s="561"/>
      <c r="V30" s="1058"/>
      <c r="W30" s="562"/>
      <c r="X30" s="561"/>
      <c r="Y30" s="1058"/>
      <c r="Z30" s="562"/>
      <c r="AA30" s="561"/>
      <c r="AB30" s="1058"/>
      <c r="AC30" s="562"/>
      <c r="AD30" s="561"/>
      <c r="AE30" s="1058"/>
      <c r="AF30" s="562"/>
      <c r="AG30" s="561"/>
      <c r="AH30" s="1058"/>
      <c r="AI30" s="562"/>
      <c r="AJ30" s="261"/>
      <c r="AK30" s="261"/>
      <c r="AL30" s="272"/>
    </row>
    <row r="31" spans="1:38" ht="18.75" x14ac:dyDescent="0.3">
      <c r="E31" s="1455">
        <f>+E29+G29</f>
        <v>0</v>
      </c>
      <c r="F31" s="1456"/>
      <c r="G31" s="1457"/>
      <c r="H31" s="1456">
        <f>+H29+J29</f>
        <v>0</v>
      </c>
      <c r="I31" s="1456"/>
      <c r="J31" s="1457"/>
      <c r="K31" s="1455">
        <f>+K29+M29</f>
        <v>0</v>
      </c>
      <c r="L31" s="1456"/>
      <c r="M31" s="1457"/>
      <c r="N31" s="1455">
        <f>+N29+P29</f>
        <v>0</v>
      </c>
      <c r="O31" s="1456"/>
      <c r="P31" s="1457"/>
      <c r="Q31" s="1455">
        <f>+Q29+S29</f>
        <v>0</v>
      </c>
      <c r="R31" s="1456"/>
      <c r="S31" s="1457"/>
      <c r="T31" s="282"/>
      <c r="U31" s="1429">
        <f>SUM(U29,,W29)</f>
        <v>0</v>
      </c>
      <c r="V31" s="1430"/>
      <c r="W31" s="1431"/>
      <c r="X31" s="1429">
        <f>SUM(X29,,Z29)</f>
        <v>0</v>
      </c>
      <c r="Y31" s="1430"/>
      <c r="Z31" s="1431"/>
      <c r="AA31" s="1429">
        <f>SUM(AA29,,AC29)</f>
        <v>0</v>
      </c>
      <c r="AB31" s="1430"/>
      <c r="AC31" s="1431"/>
      <c r="AD31" s="1429">
        <f>SUM(AD29,,AF29)</f>
        <v>0</v>
      </c>
      <c r="AE31" s="1430"/>
      <c r="AF31" s="1431"/>
      <c r="AG31" s="1429">
        <f>SUM(AG29,,AI29)</f>
        <v>0</v>
      </c>
      <c r="AH31" s="1430"/>
      <c r="AI31" s="1430"/>
    </row>
    <row r="32" spans="1:38" ht="18.75" x14ac:dyDescent="0.3">
      <c r="E32" s="1435">
        <f>+SUM(E31,H31,K31,N31,Q31)</f>
        <v>0</v>
      </c>
      <c r="F32" s="1436"/>
      <c r="G32" s="1436"/>
      <c r="H32" s="1436"/>
      <c r="I32" s="1436"/>
      <c r="J32" s="1436"/>
      <c r="K32" s="1436"/>
      <c r="L32" s="1436"/>
      <c r="M32" s="1436"/>
      <c r="N32" s="1436"/>
      <c r="O32" s="1436"/>
      <c r="P32" s="1436"/>
      <c r="Q32" s="1436"/>
      <c r="R32" s="1436"/>
      <c r="S32" s="1437"/>
      <c r="T32" s="283"/>
      <c r="U32" s="1432">
        <f>SUM(U29,W29,X29,Z29,AA29,AC29,AD29,AF29,AG29,AI29)</f>
        <v>0</v>
      </c>
      <c r="V32" s="1449"/>
      <c r="W32" s="1449"/>
      <c r="X32" s="1449"/>
      <c r="Y32" s="1449"/>
      <c r="Z32" s="1449"/>
      <c r="AA32" s="1449"/>
      <c r="AB32" s="1449"/>
      <c r="AC32" s="1449"/>
      <c r="AD32" s="1449"/>
      <c r="AE32" s="1449"/>
      <c r="AF32" s="1449"/>
      <c r="AG32" s="1449"/>
      <c r="AH32" s="1449"/>
      <c r="AI32" s="1449"/>
    </row>
    <row r="33" spans="1:38" s="169" customFormat="1" ht="15" x14ac:dyDescent="0.25">
      <c r="B33" s="170"/>
      <c r="C33" s="169" t="s">
        <v>76</v>
      </c>
      <c r="D33" s="169" t="s">
        <v>99</v>
      </c>
      <c r="F33" s="171"/>
      <c r="G33" s="172"/>
      <c r="H33" s="173"/>
      <c r="L33" s="171"/>
      <c r="T33" s="174"/>
      <c r="U33" s="277"/>
      <c r="V33" s="278"/>
      <c r="W33" s="277"/>
      <c r="X33" s="277"/>
      <c r="Y33" s="278"/>
      <c r="Z33" s="277"/>
      <c r="AA33" s="277"/>
      <c r="AB33" s="278"/>
      <c r="AC33" s="277"/>
      <c r="AD33" s="277"/>
      <c r="AE33" s="278"/>
      <c r="AF33" s="277"/>
      <c r="AG33" s="277"/>
      <c r="AH33" s="278"/>
      <c r="AI33" s="277"/>
    </row>
    <row r="34" spans="1:38" x14ac:dyDescent="0.25">
      <c r="D34" s="169" t="s">
        <v>100</v>
      </c>
      <c r="F34" s="122"/>
      <c r="H34" s="123"/>
      <c r="I34" s="44"/>
      <c r="J34" s="44"/>
      <c r="L34" s="122"/>
      <c r="M34" s="44"/>
      <c r="O34" s="44"/>
      <c r="P34" s="44"/>
      <c r="R34" s="44"/>
      <c r="S34" s="44"/>
      <c r="T34" s="124"/>
      <c r="U34" s="280"/>
      <c r="V34" s="281"/>
      <c r="W34" s="237"/>
      <c r="X34" s="280"/>
      <c r="Y34" s="281"/>
      <c r="Z34" s="237"/>
      <c r="AA34" s="280"/>
      <c r="AB34" s="281"/>
      <c r="AC34" s="237"/>
      <c r="AD34" s="280"/>
      <c r="AE34" s="281"/>
      <c r="AF34" s="237"/>
      <c r="AG34" s="280"/>
      <c r="AH34" s="281"/>
      <c r="AI34" s="237"/>
      <c r="AL34" s="44"/>
    </row>
    <row r="35" spans="1:38" x14ac:dyDescent="0.25">
      <c r="D35" s="169" t="s">
        <v>101</v>
      </c>
      <c r="F35" s="122"/>
      <c r="H35" s="123"/>
      <c r="I35" s="44"/>
      <c r="J35" s="44"/>
      <c r="L35" s="122"/>
      <c r="M35" s="44"/>
      <c r="O35" s="44"/>
      <c r="P35" s="44"/>
      <c r="R35" s="44"/>
      <c r="S35" s="44"/>
      <c r="T35" s="124"/>
      <c r="U35" s="280"/>
      <c r="V35" s="281"/>
      <c r="W35" s="237"/>
      <c r="X35" s="280"/>
      <c r="Y35" s="281"/>
      <c r="Z35" s="237"/>
      <c r="AA35" s="280"/>
      <c r="AB35" s="281"/>
      <c r="AC35" s="237"/>
      <c r="AD35" s="280"/>
      <c r="AE35" s="281"/>
      <c r="AF35" s="237"/>
      <c r="AG35" s="280"/>
      <c r="AH35" s="281"/>
      <c r="AI35" s="237"/>
      <c r="AL35" s="44"/>
    </row>
    <row r="36" spans="1:38" x14ac:dyDescent="0.25">
      <c r="D36" s="169"/>
      <c r="F36" s="122"/>
      <c r="H36" s="123"/>
      <c r="I36" s="44"/>
      <c r="J36" s="44"/>
      <c r="L36" s="122"/>
      <c r="M36" s="44"/>
      <c r="O36" s="44"/>
      <c r="P36" s="44"/>
      <c r="R36" s="44"/>
      <c r="S36" s="44"/>
      <c r="T36" s="124"/>
      <c r="U36" s="237"/>
      <c r="V36" s="281"/>
      <c r="W36" s="237"/>
      <c r="X36" s="237"/>
      <c r="Y36" s="281"/>
      <c r="Z36" s="237"/>
      <c r="AA36" s="237"/>
      <c r="AB36" s="281"/>
      <c r="AC36" s="237"/>
      <c r="AD36" s="237"/>
      <c r="AE36" s="281"/>
      <c r="AF36" s="237"/>
      <c r="AG36" s="237"/>
      <c r="AH36" s="281"/>
      <c r="AI36" s="237"/>
      <c r="AL36" s="44"/>
    </row>
    <row r="37" spans="1:38" x14ac:dyDescent="0.25">
      <c r="B37" s="121" t="s">
        <v>0</v>
      </c>
      <c r="C37" s="45" t="s">
        <v>78</v>
      </c>
      <c r="D37" s="564"/>
      <c r="E37" s="46">
        <f>SUMIF($B5:$B24,$B37,G5:G24)+SUMIF($B5:$B24,$B37,E5:E24)+G25</f>
        <v>0</v>
      </c>
      <c r="F37" s="213" t="e">
        <f>+E37/E$31</f>
        <v>#DIV/0!</v>
      </c>
      <c r="H37" s="46">
        <f>SUMIF($B5:$B24,$B37,J5:J24)+SUMIF($B5:$B24,$B37,H5:H24)+J25</f>
        <v>0</v>
      </c>
      <c r="I37" s="213" t="e">
        <f>+H37/H$31</f>
        <v>#DIV/0!</v>
      </c>
      <c r="J37" s="44"/>
      <c r="K37" s="46">
        <f>SUMIF($B5:$B24,$B37,M5:M24)+SUMIF($B5:$B24,$B37,K5:K24)+M25</f>
        <v>0</v>
      </c>
      <c r="L37" s="213" t="e">
        <f>+K37/K$31</f>
        <v>#DIV/0!</v>
      </c>
      <c r="M37" s="44"/>
      <c r="N37" s="46">
        <f>SUMIF($B5:$B24,$B37,P5:P24)+SUMIF($B5:$B24,$B37,N5:N24)+P25</f>
        <v>0</v>
      </c>
      <c r="O37" s="213" t="e">
        <f>+N37/N$31</f>
        <v>#DIV/0!</v>
      </c>
      <c r="P37" s="44"/>
      <c r="Q37" s="46">
        <f>SUMIF($B5:$B24,$B37,S5:S24)+SUMIF($B5:$B24,$B37,Q5:Q24)+S25</f>
        <v>0</v>
      </c>
      <c r="R37" s="213" t="e">
        <f>+Q37/Q$31</f>
        <v>#DIV/0!</v>
      </c>
      <c r="S37" s="44"/>
      <c r="T37" s="124"/>
      <c r="U37" s="46">
        <f>SUMIF($B5:$B24,$B37,W5:W24)+SUMIF($B5:$B24,$B37,U5:U24)+W25</f>
        <v>0</v>
      </c>
      <c r="V37" s="577" t="e">
        <f>+U37/U$31</f>
        <v>#DIV/0!</v>
      </c>
      <c r="X37" s="46">
        <f>SUMIF($B5:$B24,$B37,Z5:Z24)+SUMIF($B5:$B24,$B37,X5:X24)+Z25</f>
        <v>0</v>
      </c>
      <c r="Y37" s="577" t="e">
        <f>+X37/X$31</f>
        <v>#DIV/0!</v>
      </c>
      <c r="AA37" s="46">
        <f>SUMIF($B5:$B24,$B37,AC5:AC24)+SUMIF($B5:$B24,$B37,AA5:AA24)+AC25</f>
        <v>0</v>
      </c>
      <c r="AB37" s="577" t="e">
        <f>+AA37/AA$31</f>
        <v>#DIV/0!</v>
      </c>
      <c r="AD37" s="46">
        <f>SUMIF($B5:$B24,$B37,AF5:AF24)+SUMIF($B5:$B24,$B37,AD5:AD24)+AF25</f>
        <v>0</v>
      </c>
      <c r="AE37" s="577" t="e">
        <f>+AD37/AD$31</f>
        <v>#DIV/0!</v>
      </c>
      <c r="AG37" s="46">
        <f>SUMIF($B5:$B24,$B37,AI5:AI24)+SUMIF($B5:$B24,$B37,AG5:AG24)+AI25</f>
        <v>0</v>
      </c>
      <c r="AH37" s="577" t="e">
        <f>+AG37/AG$31</f>
        <v>#DIV/0!</v>
      </c>
      <c r="AL37" s="44"/>
    </row>
    <row r="38" spans="1:38" x14ac:dyDescent="0.25">
      <c r="B38" s="125" t="s">
        <v>21</v>
      </c>
      <c r="C38" s="48" t="s">
        <v>79</v>
      </c>
      <c r="D38" s="565"/>
      <c r="E38" s="49">
        <f>SUMIF($B5:$B24,$B38,G5:G24)+SUMIF($B5:$B24,$B38,E5:E24)+G26</f>
        <v>0</v>
      </c>
      <c r="F38" s="214" t="e">
        <f>+E38/E$31</f>
        <v>#DIV/0!</v>
      </c>
      <c r="H38" s="49">
        <f>SUMIF($B5:$B24,$B38,J5:J24)+SUMIF($B5:$B24,$B38,H5:H24)+J26</f>
        <v>0</v>
      </c>
      <c r="I38" s="214" t="e">
        <f t="shared" ref="I38:I39" si="46">+H38/H$31</f>
        <v>#DIV/0!</v>
      </c>
      <c r="J38" s="44"/>
      <c r="K38" s="49">
        <f>SUMIF($B5:$B24,$B38,M5:M24)+SUMIF($B5:$B24,$B38,K5:K24)+M26</f>
        <v>0</v>
      </c>
      <c r="L38" s="214" t="e">
        <f t="shared" ref="L38:L39" si="47">+K38/K$31</f>
        <v>#DIV/0!</v>
      </c>
      <c r="M38" s="44"/>
      <c r="N38" s="49">
        <f>SUMIF($B5:$B24,$B38,P5:P24)+SUMIF($B5:$B24,$B38,N5:N24)+P26</f>
        <v>0</v>
      </c>
      <c r="O38" s="214" t="e">
        <f t="shared" ref="O38:O39" si="48">+N38/N$31</f>
        <v>#DIV/0!</v>
      </c>
      <c r="P38" s="44"/>
      <c r="Q38" s="49">
        <f>SUMIF($B5:$B24,$B38,S5:S24)+SUMIF($B5:$B24,$B38,Q5:Q24)+S26</f>
        <v>0</v>
      </c>
      <c r="R38" s="214" t="e">
        <f t="shared" ref="R38:R39" si="49">+Q38/Q$31</f>
        <v>#DIV/0!</v>
      </c>
      <c r="S38" s="44"/>
      <c r="T38" s="124"/>
      <c r="U38" s="49">
        <f>SUMIF($B5:$B24,$B38,W5:W24)+SUMIF($B5:$B24,$B38,U5:U24)+W26</f>
        <v>0</v>
      </c>
      <c r="V38" s="578" t="e">
        <f>+U38/U$31</f>
        <v>#DIV/0!</v>
      </c>
      <c r="X38" s="49">
        <f>SUMIF($B5:$B24,$B38,Z5:Z24)+SUMIF($B5:$B24,$B38,X5:X24)+Z26</f>
        <v>0</v>
      </c>
      <c r="Y38" s="578" t="e">
        <f>+X38/X$31</f>
        <v>#DIV/0!</v>
      </c>
      <c r="AA38" s="49">
        <f>SUMIF($B5:$B24,$B38,AC5:AC24)+SUMIF($B5:$B24,$B38,AA5:AA24)+AC26</f>
        <v>0</v>
      </c>
      <c r="AB38" s="578" t="e">
        <f>+AA38/AA$31</f>
        <v>#DIV/0!</v>
      </c>
      <c r="AD38" s="49">
        <f>SUMIF($B5:$B24,$B38,AF5:AF24)+SUMIF($B5:$B24,$B38,AD5:AD24)+AF26</f>
        <v>0</v>
      </c>
      <c r="AE38" s="578" t="e">
        <f>+AD38/AD$31</f>
        <v>#DIV/0!</v>
      </c>
      <c r="AG38" s="49">
        <f>SUMIF($B5:$B24,$B38,AI5:AI24)+SUMIF($B5:$B24,$B38,AG5:AG24)+AI26</f>
        <v>0</v>
      </c>
      <c r="AH38" s="578" t="e">
        <f>+AG38/AG$31</f>
        <v>#DIV/0!</v>
      </c>
      <c r="AL38" s="44"/>
    </row>
    <row r="39" spans="1:38" x14ac:dyDescent="0.25">
      <c r="B39" s="126" t="s">
        <v>3</v>
      </c>
      <c r="C39" s="51" t="s">
        <v>80</v>
      </c>
      <c r="D39" s="566"/>
      <c r="E39" s="52">
        <f>SUMIF($B5:$B24,$B39,G5:G24)+SUMIF($B5:$B24,$B39,E5:E24)+G27</f>
        <v>0</v>
      </c>
      <c r="F39" s="215" t="e">
        <f>+E39/E$31</f>
        <v>#DIV/0!</v>
      </c>
      <c r="H39" s="52">
        <f>SUMIF($B5:$B24,$B39,J5:J24)+SUMIF($B5:$B24,$B39,H5:H24)+J27</f>
        <v>0</v>
      </c>
      <c r="I39" s="215" t="e">
        <f t="shared" si="46"/>
        <v>#DIV/0!</v>
      </c>
      <c r="J39" s="44"/>
      <c r="K39" s="52">
        <f>SUMIF($B5:$B24,$B39,M5:M24)+SUMIF($B5:$B24,$B39,K5:K24)+M27</f>
        <v>0</v>
      </c>
      <c r="L39" s="215" t="e">
        <f t="shared" si="47"/>
        <v>#DIV/0!</v>
      </c>
      <c r="M39" s="44"/>
      <c r="N39" s="52">
        <f>SUMIF($B5:$B24,$B39,P5:P24)+SUMIF($B5:$B24,$B39,N5:N24)+P27</f>
        <v>0</v>
      </c>
      <c r="O39" s="215" t="e">
        <f t="shared" si="48"/>
        <v>#DIV/0!</v>
      </c>
      <c r="P39" s="44"/>
      <c r="Q39" s="52">
        <f>SUMIF($B5:$B24,$B39,S5:S24)+SUMIF($B5:$B24,$B39,Q5:Q24)+S27</f>
        <v>0</v>
      </c>
      <c r="R39" s="215" t="e">
        <f t="shared" si="49"/>
        <v>#DIV/0!</v>
      </c>
      <c r="S39" s="44"/>
      <c r="T39" s="124"/>
      <c r="U39" s="52">
        <f>SUMIF($B5:$B24,$B39,W5:W24)+SUMIF($B5:$B24,$B39,U5:U24)+W27</f>
        <v>0</v>
      </c>
      <c r="V39" s="579" t="e">
        <f>+U39/U$31</f>
        <v>#DIV/0!</v>
      </c>
      <c r="W39" s="169"/>
      <c r="X39" s="52">
        <f>SUMIF($B5:$B24,$B39,Z5:Z24)+SUMIF($B5:$B24,$B39,X5:X24)+Z27</f>
        <v>0</v>
      </c>
      <c r="Y39" s="579" t="e">
        <f>+X39/X$31</f>
        <v>#DIV/0!</v>
      </c>
      <c r="Z39" s="169"/>
      <c r="AA39" s="52">
        <f>SUMIF($B5:$B24,$B39,AC5:AC24)+SUMIF($B5:$B24,$B39,AA5:AA24)+AC27</f>
        <v>0</v>
      </c>
      <c r="AB39" s="579" t="e">
        <f>+AA39/AA$31</f>
        <v>#DIV/0!</v>
      </c>
      <c r="AC39" s="169"/>
      <c r="AD39" s="52">
        <f>SUMIF($B5:$B24,$B39,AF5:AF24)+SUMIF($B5:$B24,$B39,AD5:AD24)+AF27</f>
        <v>0</v>
      </c>
      <c r="AE39" s="579" t="e">
        <f>+AD39/AD$31</f>
        <v>#DIV/0!</v>
      </c>
      <c r="AF39" s="169"/>
      <c r="AG39" s="52">
        <f>SUMIF($B5:$B24,$B39,AI5:AI24)+SUMIF($B5:$B24,$B39,AG5:AG24)+AI27</f>
        <v>0</v>
      </c>
      <c r="AH39" s="579" t="e">
        <f>+AG39/AG$31</f>
        <v>#DIV/0!</v>
      </c>
      <c r="AI39" s="169"/>
      <c r="AL39" s="44"/>
    </row>
    <row r="40" spans="1:38" s="4" customFormat="1" ht="15" x14ac:dyDescent="0.25">
      <c r="A40" s="216"/>
      <c r="B40" s="204"/>
      <c r="C40" s="216"/>
      <c r="D40" s="216"/>
      <c r="E40" s="217"/>
      <c r="F40" s="218"/>
      <c r="G40" s="219"/>
      <c r="H40" s="220"/>
      <c r="L40" s="218"/>
      <c r="T40" s="221"/>
    </row>
  </sheetData>
  <sheetProtection algorithmName="SHA-512" hashValue="1TBVoKbOtyNXpVNEfhmuvTpLBAcm75sHB/v5ZS5693eNvn6etSyWED/qCxQSa6zukQrMdMEdkj0Mkrkxl7YwJQ==" saltValue="dbA767mpcxLjHv55uV5apQ==" spinCount="100000" sheet="1" objects="1" scenarios="1"/>
  <mergeCells count="27">
    <mergeCell ref="H31:J31"/>
    <mergeCell ref="U31:W31"/>
    <mergeCell ref="X31:Z31"/>
    <mergeCell ref="K31:M31"/>
    <mergeCell ref="N31:P31"/>
    <mergeCell ref="Q31:S31"/>
    <mergeCell ref="I2:J2"/>
    <mergeCell ref="L2:M2"/>
    <mergeCell ref="O2:P2"/>
    <mergeCell ref="R2:S2"/>
    <mergeCell ref="Q1:S1"/>
    <mergeCell ref="E32:S32"/>
    <mergeCell ref="AE1:AF1"/>
    <mergeCell ref="E1:G1"/>
    <mergeCell ref="H1:J1"/>
    <mergeCell ref="K1:M1"/>
    <mergeCell ref="N1:P1"/>
    <mergeCell ref="V1:W1"/>
    <mergeCell ref="Y1:Z1"/>
    <mergeCell ref="AB1:AC1"/>
    <mergeCell ref="E31:G31"/>
    <mergeCell ref="U32:AI32"/>
    <mergeCell ref="AH1:AI1"/>
    <mergeCell ref="AA31:AC31"/>
    <mergeCell ref="AD31:AF31"/>
    <mergeCell ref="AG31:AI31"/>
    <mergeCell ref="F2:G2"/>
  </mergeCells>
  <phoneticPr fontId="11" type="noConversion"/>
  <pageMargins left="0.7" right="0.7" top="0.75" bottom="0.75" header="0.3" footer="0.3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F7E9-4DDC-5E4E-947B-A77ADCA44627}">
  <sheetPr>
    <tabColor theme="0"/>
    <outlinePr summaryBelow="0"/>
    <pageSetUpPr fitToPage="1"/>
  </sheetPr>
  <dimension ref="A1:AN57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:D4"/>
    </sheetView>
  </sheetViews>
  <sheetFormatPr baseColWidth="10" defaultColWidth="9.125" defaultRowHeight="15.75" outlineLevelCol="1" x14ac:dyDescent="0.25"/>
  <cols>
    <col min="1" max="1" width="3.625" style="4" customWidth="1"/>
    <col min="2" max="2" width="6.625" style="17" customWidth="1"/>
    <col min="3" max="3" width="11.625" style="4" customWidth="1"/>
    <col min="4" max="4" width="46.625" style="4" customWidth="1"/>
    <col min="5" max="5" width="15.625" style="347" customWidth="1"/>
    <col min="6" max="6" width="9" style="527" customWidth="1"/>
    <col min="7" max="7" width="15.625" style="348" customWidth="1"/>
    <col min="8" max="8" width="15.625" style="347" customWidth="1"/>
    <col min="9" max="9" width="9.125" style="194" bestFit="1" customWidth="1"/>
    <col min="10" max="10" width="15.625" style="348" customWidth="1"/>
    <col min="11" max="11" width="15.625" style="347" customWidth="1"/>
    <col min="12" max="12" width="9.125" style="194" customWidth="1"/>
    <col min="13" max="13" width="15.625" style="348" customWidth="1"/>
    <col min="14" max="14" width="15.625" style="347" customWidth="1"/>
    <col min="15" max="15" width="9.125" style="194" customWidth="1"/>
    <col min="16" max="16" width="15.625" style="348" customWidth="1"/>
    <col min="17" max="17" width="15.625" style="347" customWidth="1"/>
    <col min="18" max="18" width="9.125" style="194" customWidth="1"/>
    <col min="19" max="19" width="15.625" style="348" customWidth="1"/>
    <col min="20" max="20" width="45.625" style="349" customWidth="1"/>
    <col min="21" max="21" width="15.625" style="4" hidden="1" customWidth="1" outlineLevel="1"/>
    <col min="22" max="22" width="6.625" style="122" hidden="1" customWidth="1" outlineLevel="1"/>
    <col min="23" max="23" width="15.625" style="44" hidden="1" customWidth="1" outlineLevel="1"/>
    <col min="24" max="24" width="15.625" style="4" hidden="1" customWidth="1" outlineLevel="1"/>
    <col min="25" max="25" width="6.625" style="122" hidden="1" customWidth="1" outlineLevel="1"/>
    <col min="26" max="26" width="15.625" style="44" hidden="1" customWidth="1" outlineLevel="1"/>
    <col min="27" max="27" width="15.625" style="4" hidden="1" customWidth="1" outlineLevel="1"/>
    <col min="28" max="28" width="6.625" style="122" hidden="1" customWidth="1" outlineLevel="1"/>
    <col min="29" max="29" width="15.625" style="44" hidden="1" customWidth="1" outlineLevel="1"/>
    <col min="30" max="30" width="15.625" style="4" hidden="1" customWidth="1" outlineLevel="1"/>
    <col min="31" max="31" width="6.625" style="122" hidden="1" customWidth="1" outlineLevel="1"/>
    <col min="32" max="32" width="15.625" style="44" hidden="1" customWidth="1" outlineLevel="1"/>
    <col min="33" max="33" width="15.625" style="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40" ht="32.25" customHeight="1" x14ac:dyDescent="0.3">
      <c r="A1" s="1" t="s">
        <v>7</v>
      </c>
      <c r="B1" s="314"/>
      <c r="C1" s="55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40" x14ac:dyDescent="0.25">
      <c r="A2" s="5"/>
      <c r="B2" s="315"/>
      <c r="C2" s="59"/>
      <c r="D2" s="7"/>
      <c r="E2" s="183" t="s">
        <v>11</v>
      </c>
      <c r="F2" s="1421" t="s">
        <v>10</v>
      </c>
      <c r="G2" s="1422"/>
      <c r="H2" s="316" t="s">
        <v>11</v>
      </c>
      <c r="I2" s="1421" t="s">
        <v>10</v>
      </c>
      <c r="J2" s="1422"/>
      <c r="K2" s="183" t="s">
        <v>11</v>
      </c>
      <c r="L2" s="1421" t="s">
        <v>10</v>
      </c>
      <c r="M2" s="1422"/>
      <c r="N2" s="183" t="s">
        <v>11</v>
      </c>
      <c r="O2" s="1421" t="s">
        <v>10</v>
      </c>
      <c r="P2" s="1422"/>
      <c r="Q2" s="183" t="s">
        <v>11</v>
      </c>
      <c r="R2" s="1421" t="s">
        <v>10</v>
      </c>
      <c r="S2" s="1422"/>
      <c r="T2" s="61"/>
      <c r="U2" s="10" t="s">
        <v>12</v>
      </c>
      <c r="V2" s="574" t="s">
        <v>14</v>
      </c>
      <c r="W2" s="65" t="s">
        <v>12</v>
      </c>
      <c r="X2" s="10" t="s">
        <v>12</v>
      </c>
      <c r="Y2" s="574" t="s">
        <v>14</v>
      </c>
      <c r="Z2" s="65" t="s">
        <v>12</v>
      </c>
      <c r="AA2" s="10" t="s">
        <v>12</v>
      </c>
      <c r="AB2" s="574" t="s">
        <v>14</v>
      </c>
      <c r="AC2" s="65" t="s">
        <v>12</v>
      </c>
      <c r="AD2" s="10" t="s">
        <v>12</v>
      </c>
      <c r="AE2" s="574" t="s">
        <v>14</v>
      </c>
      <c r="AF2" s="65" t="s">
        <v>12</v>
      </c>
      <c r="AG2" s="10" t="s">
        <v>12</v>
      </c>
      <c r="AH2" s="574" t="s">
        <v>14</v>
      </c>
      <c r="AI2" s="65" t="s">
        <v>12</v>
      </c>
      <c r="AJ2" s="66"/>
      <c r="AK2" s="66"/>
      <c r="AL2" s="67"/>
    </row>
    <row r="3" spans="1:40" x14ac:dyDescent="0.25">
      <c r="A3" s="43"/>
      <c r="B3" s="317" t="s">
        <v>15</v>
      </c>
      <c r="C3" s="16"/>
      <c r="D3" s="193"/>
      <c r="E3" s="190" t="s">
        <v>16</v>
      </c>
      <c r="F3" s="521" t="s">
        <v>85</v>
      </c>
      <c r="G3" s="607" t="s">
        <v>17</v>
      </c>
      <c r="H3" s="318" t="s">
        <v>16</v>
      </c>
      <c r="I3" s="977" t="s">
        <v>85</v>
      </c>
      <c r="J3" s="607" t="s">
        <v>17</v>
      </c>
      <c r="K3" s="190" t="s">
        <v>16</v>
      </c>
      <c r="L3" s="977" t="s">
        <v>85</v>
      </c>
      <c r="M3" s="607" t="s">
        <v>17</v>
      </c>
      <c r="N3" s="190" t="s">
        <v>16</v>
      </c>
      <c r="O3" s="977" t="s">
        <v>85</v>
      </c>
      <c r="P3" s="607" t="s">
        <v>17</v>
      </c>
      <c r="Q3" s="190" t="s">
        <v>16</v>
      </c>
      <c r="R3" s="977" t="s">
        <v>85</v>
      </c>
      <c r="S3" s="607" t="s">
        <v>17</v>
      </c>
      <c r="T3" s="352" t="s">
        <v>86</v>
      </c>
      <c r="U3" s="14"/>
      <c r="V3" s="581"/>
      <c r="W3" s="244"/>
      <c r="X3" s="14"/>
      <c r="Y3" s="581"/>
      <c r="Z3" s="244"/>
      <c r="AA3" s="14"/>
      <c r="AB3" s="581"/>
      <c r="AC3" s="244"/>
      <c r="AD3" s="14"/>
      <c r="AE3" s="581"/>
      <c r="AF3" s="244"/>
      <c r="AG3" s="14"/>
      <c r="AH3" s="581"/>
      <c r="AI3" s="244"/>
      <c r="AJ3" s="237"/>
      <c r="AK3" s="237"/>
      <c r="AL3" s="238"/>
      <c r="AN3" s="202"/>
    </row>
    <row r="4" spans="1:40" ht="15.75" customHeight="1" x14ac:dyDescent="0.25">
      <c r="A4" s="374" t="s">
        <v>515</v>
      </c>
      <c r="C4" s="1459" t="s">
        <v>38</v>
      </c>
      <c r="D4" s="1460"/>
      <c r="E4" s="963"/>
      <c r="F4" s="971"/>
      <c r="G4" s="319"/>
      <c r="H4" s="978"/>
      <c r="I4" s="986"/>
      <c r="J4" s="319"/>
      <c r="K4" s="978"/>
      <c r="L4" s="986"/>
      <c r="M4" s="319"/>
      <c r="N4" s="978"/>
      <c r="O4" s="986"/>
      <c r="P4" s="319"/>
      <c r="Q4" s="978"/>
      <c r="R4" s="986"/>
      <c r="S4" s="319"/>
      <c r="T4" s="320"/>
      <c r="U4" s="14"/>
      <c r="V4" s="582"/>
      <c r="W4" s="244"/>
      <c r="X4" s="14"/>
      <c r="Y4" s="582"/>
      <c r="Z4" s="244"/>
      <c r="AA4" s="14"/>
      <c r="AB4" s="582"/>
      <c r="AC4" s="553"/>
      <c r="AD4" s="14"/>
      <c r="AE4" s="582"/>
      <c r="AF4" s="553"/>
      <c r="AG4" s="14"/>
      <c r="AH4" s="582"/>
      <c r="AI4" s="244"/>
      <c r="AJ4" s="237"/>
      <c r="AK4" s="237"/>
      <c r="AL4" s="324"/>
      <c r="AN4" s="202"/>
    </row>
    <row r="5" spans="1:40" s="291" customFormat="1" ht="15.75" customHeight="1" x14ac:dyDescent="0.25">
      <c r="A5" s="321"/>
      <c r="B5" s="449"/>
      <c r="C5" s="322" t="s">
        <v>516</v>
      </c>
      <c r="D5" s="155" t="s">
        <v>110</v>
      </c>
      <c r="E5" s="964"/>
      <c r="F5" s="972"/>
      <c r="G5" s="226">
        <f t="shared" ref="G5:G27" si="0">+(F5*0.7)*E5</f>
        <v>0</v>
      </c>
      <c r="H5" s="964"/>
      <c r="I5" s="972"/>
      <c r="J5" s="226">
        <f t="shared" ref="J5:J27" si="1">+(I5*0.7)*H5</f>
        <v>0</v>
      </c>
      <c r="K5" s="964"/>
      <c r="L5" s="972"/>
      <c r="M5" s="226"/>
      <c r="N5" s="964"/>
      <c r="O5" s="972"/>
      <c r="P5" s="461">
        <f t="shared" ref="P5:P27" si="2">+(O5*0.7)*N5</f>
        <v>0</v>
      </c>
      <c r="Q5" s="964"/>
      <c r="R5" s="972"/>
      <c r="S5" s="461">
        <f t="shared" ref="S5" si="3">+(R5*0.7)*Q5</f>
        <v>0</v>
      </c>
      <c r="T5" s="625"/>
      <c r="U5" s="323"/>
      <c r="V5" s="551"/>
      <c r="W5" s="552">
        <f t="shared" ref="W5:W27" si="4">+(V5*0.7)*U5</f>
        <v>0</v>
      </c>
      <c r="X5" s="323"/>
      <c r="Y5" s="551"/>
      <c r="Z5" s="552">
        <f t="shared" ref="Z5:Z27" si="5">+(Y5*0.7)*X5</f>
        <v>0</v>
      </c>
      <c r="AA5" s="323"/>
      <c r="AB5" s="551"/>
      <c r="AC5" s="552">
        <f t="shared" ref="AC5:AC27" si="6">+(AB5*0.7)*AA5</f>
        <v>0</v>
      </c>
      <c r="AD5" s="323"/>
      <c r="AE5" s="551"/>
      <c r="AF5" s="552">
        <f t="shared" ref="AF5:AF27" si="7">+(AE5*0.7)*AD5</f>
        <v>0</v>
      </c>
      <c r="AG5" s="323"/>
      <c r="AH5" s="551"/>
      <c r="AI5" s="552">
        <f t="shared" ref="AI5:AI27" si="8">+(AH5*0.7)*AG5</f>
        <v>0</v>
      </c>
      <c r="AJ5" s="149"/>
      <c r="AK5" s="149"/>
      <c r="AL5" s="324"/>
      <c r="AN5" s="325"/>
    </row>
    <row r="6" spans="1:40" ht="15.75" customHeight="1" x14ac:dyDescent="0.25">
      <c r="A6" s="326"/>
      <c r="B6" s="449"/>
      <c r="C6" s="322" t="s">
        <v>517</v>
      </c>
      <c r="D6" s="197" t="s">
        <v>111</v>
      </c>
      <c r="E6" s="964"/>
      <c r="F6" s="972"/>
      <c r="G6" s="226">
        <f t="shared" ref="G6:G10" si="9">+(F6*0.7)*E6</f>
        <v>0</v>
      </c>
      <c r="H6" s="964"/>
      <c r="I6" s="972"/>
      <c r="J6" s="226">
        <f t="shared" ref="J6:J10" si="10">+(I6*0.7)*H6</f>
        <v>0</v>
      </c>
      <c r="K6" s="964"/>
      <c r="L6" s="972"/>
      <c r="M6" s="226"/>
      <c r="N6" s="964"/>
      <c r="O6" s="972"/>
      <c r="P6" s="461">
        <f t="shared" ref="P6:P10" si="11">+(O6*0.7)*N6</f>
        <v>0</v>
      </c>
      <c r="Q6" s="964"/>
      <c r="R6" s="972"/>
      <c r="S6" s="461">
        <f t="shared" ref="S6:S25" si="12">+(R6*0.7)*Q6</f>
        <v>0</v>
      </c>
      <c r="T6" s="629"/>
      <c r="U6" s="323"/>
      <c r="V6" s="551"/>
      <c r="W6" s="552">
        <f t="shared" ref="W6:W9" si="13">+(V6*0.7)*U6</f>
        <v>0</v>
      </c>
      <c r="X6" s="323"/>
      <c r="Y6" s="551"/>
      <c r="Z6" s="552">
        <f t="shared" ref="Z6:Z9" si="14">+(Y6*0.7)*X6</f>
        <v>0</v>
      </c>
      <c r="AA6" s="323"/>
      <c r="AB6" s="551"/>
      <c r="AC6" s="552">
        <f t="shared" ref="AC6:AC9" si="15">+(AB6*0.7)*AA6</f>
        <v>0</v>
      </c>
      <c r="AD6" s="323"/>
      <c r="AE6" s="551"/>
      <c r="AF6" s="552">
        <f t="shared" ref="AF6:AF9" si="16">+(AE6*0.7)*AD6</f>
        <v>0</v>
      </c>
      <c r="AG6" s="323"/>
      <c r="AH6" s="551"/>
      <c r="AI6" s="552">
        <f t="shared" si="8"/>
        <v>0</v>
      </c>
      <c r="AJ6" s="237"/>
      <c r="AK6" s="237"/>
      <c r="AL6" s="324"/>
      <c r="AN6" s="202"/>
    </row>
    <row r="7" spans="1:40" ht="15.75" customHeight="1" x14ac:dyDescent="0.25">
      <c r="B7" s="449"/>
      <c r="C7" s="322" t="s">
        <v>518</v>
      </c>
      <c r="D7" s="155" t="s">
        <v>166</v>
      </c>
      <c r="E7" s="964"/>
      <c r="F7" s="972"/>
      <c r="G7" s="226">
        <f t="shared" si="9"/>
        <v>0</v>
      </c>
      <c r="H7" s="964"/>
      <c r="I7" s="972"/>
      <c r="J7" s="226">
        <f t="shared" si="10"/>
        <v>0</v>
      </c>
      <c r="K7" s="964"/>
      <c r="L7" s="972"/>
      <c r="M7" s="226"/>
      <c r="N7" s="964"/>
      <c r="O7" s="972"/>
      <c r="P7" s="461">
        <f t="shared" si="11"/>
        <v>0</v>
      </c>
      <c r="Q7" s="964"/>
      <c r="R7" s="972"/>
      <c r="S7" s="461">
        <f t="shared" si="12"/>
        <v>0</v>
      </c>
      <c r="T7" s="630"/>
      <c r="U7" s="323"/>
      <c r="V7" s="551"/>
      <c r="W7" s="552">
        <f t="shared" si="13"/>
        <v>0</v>
      </c>
      <c r="X7" s="323"/>
      <c r="Y7" s="551"/>
      <c r="Z7" s="552">
        <f t="shared" si="14"/>
        <v>0</v>
      </c>
      <c r="AA7" s="323"/>
      <c r="AB7" s="551"/>
      <c r="AC7" s="552">
        <f t="shared" si="15"/>
        <v>0</v>
      </c>
      <c r="AD7" s="323"/>
      <c r="AE7" s="551"/>
      <c r="AF7" s="552">
        <f t="shared" si="16"/>
        <v>0</v>
      </c>
      <c r="AG7" s="323"/>
      <c r="AH7" s="551"/>
      <c r="AI7" s="552">
        <f t="shared" si="8"/>
        <v>0</v>
      </c>
      <c r="AJ7" s="237"/>
      <c r="AK7" s="237"/>
      <c r="AL7" s="324"/>
      <c r="AN7" s="202"/>
    </row>
    <row r="8" spans="1:40" ht="15.75" customHeight="1" x14ac:dyDescent="0.25">
      <c r="A8" s="326"/>
      <c r="B8" s="449"/>
      <c r="C8" s="322" t="s">
        <v>519</v>
      </c>
      <c r="D8" s="155" t="s">
        <v>40</v>
      </c>
      <c r="E8" s="964"/>
      <c r="F8" s="972"/>
      <c r="G8" s="226">
        <f t="shared" si="9"/>
        <v>0</v>
      </c>
      <c r="H8" s="964"/>
      <c r="I8" s="972"/>
      <c r="J8" s="226">
        <f t="shared" si="10"/>
        <v>0</v>
      </c>
      <c r="K8" s="964"/>
      <c r="L8" s="972"/>
      <c r="M8" s="226"/>
      <c r="N8" s="964"/>
      <c r="O8" s="972"/>
      <c r="P8" s="461">
        <f t="shared" si="11"/>
        <v>0</v>
      </c>
      <c r="Q8" s="964"/>
      <c r="R8" s="972"/>
      <c r="S8" s="461">
        <f t="shared" si="12"/>
        <v>0</v>
      </c>
      <c r="T8" s="630"/>
      <c r="U8" s="323"/>
      <c r="V8" s="551"/>
      <c r="W8" s="552">
        <f t="shared" si="13"/>
        <v>0</v>
      </c>
      <c r="X8" s="323"/>
      <c r="Y8" s="551"/>
      <c r="Z8" s="552">
        <f t="shared" si="14"/>
        <v>0</v>
      </c>
      <c r="AA8" s="323"/>
      <c r="AB8" s="551"/>
      <c r="AC8" s="552">
        <f t="shared" si="15"/>
        <v>0</v>
      </c>
      <c r="AD8" s="323"/>
      <c r="AE8" s="551"/>
      <c r="AF8" s="552">
        <f t="shared" si="16"/>
        <v>0</v>
      </c>
      <c r="AG8" s="323"/>
      <c r="AH8" s="551"/>
      <c r="AI8" s="552">
        <f t="shared" si="8"/>
        <v>0</v>
      </c>
      <c r="AJ8" s="327"/>
      <c r="AK8" s="327"/>
      <c r="AL8" s="324"/>
      <c r="AN8" s="202"/>
    </row>
    <row r="9" spans="1:40" ht="15.75" customHeight="1" x14ac:dyDescent="0.25">
      <c r="A9" s="326"/>
      <c r="B9" s="449"/>
      <c r="C9" s="322" t="s">
        <v>520</v>
      </c>
      <c r="D9" s="34" t="s">
        <v>112</v>
      </c>
      <c r="E9" s="964"/>
      <c r="F9" s="972"/>
      <c r="G9" s="226">
        <f t="shared" si="9"/>
        <v>0</v>
      </c>
      <c r="H9" s="964"/>
      <c r="I9" s="972"/>
      <c r="J9" s="226">
        <f t="shared" si="10"/>
        <v>0</v>
      </c>
      <c r="K9" s="964"/>
      <c r="L9" s="972"/>
      <c r="M9" s="226"/>
      <c r="N9" s="964"/>
      <c r="O9" s="972"/>
      <c r="P9" s="461">
        <f t="shared" si="11"/>
        <v>0</v>
      </c>
      <c r="Q9" s="964"/>
      <c r="R9" s="972"/>
      <c r="S9" s="461">
        <f t="shared" si="12"/>
        <v>0</v>
      </c>
      <c r="T9" s="630"/>
      <c r="U9" s="323"/>
      <c r="V9" s="551"/>
      <c r="W9" s="552">
        <f t="shared" si="13"/>
        <v>0</v>
      </c>
      <c r="X9" s="323"/>
      <c r="Y9" s="551"/>
      <c r="Z9" s="552">
        <f t="shared" si="14"/>
        <v>0</v>
      </c>
      <c r="AA9" s="323"/>
      <c r="AB9" s="551"/>
      <c r="AC9" s="552">
        <f t="shared" si="15"/>
        <v>0</v>
      </c>
      <c r="AD9" s="323"/>
      <c r="AE9" s="551"/>
      <c r="AF9" s="552">
        <f t="shared" si="16"/>
        <v>0</v>
      </c>
      <c r="AG9" s="323"/>
      <c r="AH9" s="551"/>
      <c r="AI9" s="552">
        <f t="shared" si="8"/>
        <v>0</v>
      </c>
      <c r="AJ9" s="237"/>
      <c r="AK9" s="237"/>
      <c r="AL9" s="324"/>
    </row>
    <row r="10" spans="1:40" ht="15.75" customHeight="1" x14ac:dyDescent="0.25">
      <c r="A10" s="326"/>
      <c r="B10" s="449"/>
      <c r="C10" s="322" t="s">
        <v>521</v>
      </c>
      <c r="D10" s="34" t="s">
        <v>113</v>
      </c>
      <c r="E10" s="964"/>
      <c r="F10" s="972"/>
      <c r="G10" s="226">
        <f t="shared" si="9"/>
        <v>0</v>
      </c>
      <c r="H10" s="964"/>
      <c r="I10" s="972"/>
      <c r="J10" s="226">
        <f t="shared" si="10"/>
        <v>0</v>
      </c>
      <c r="K10" s="964"/>
      <c r="L10" s="972"/>
      <c r="M10" s="226"/>
      <c r="N10" s="964"/>
      <c r="O10" s="972"/>
      <c r="P10" s="461">
        <f t="shared" si="11"/>
        <v>0</v>
      </c>
      <c r="Q10" s="964"/>
      <c r="R10" s="972"/>
      <c r="S10" s="461">
        <f t="shared" si="12"/>
        <v>0</v>
      </c>
      <c r="T10" s="630"/>
      <c r="U10" s="323"/>
      <c r="V10" s="551"/>
      <c r="W10" s="552">
        <f t="shared" si="4"/>
        <v>0</v>
      </c>
      <c r="X10" s="323"/>
      <c r="Y10" s="551"/>
      <c r="Z10" s="552">
        <f t="shared" si="5"/>
        <v>0</v>
      </c>
      <c r="AA10" s="323"/>
      <c r="AB10" s="551"/>
      <c r="AC10" s="552">
        <f t="shared" si="6"/>
        <v>0</v>
      </c>
      <c r="AD10" s="323"/>
      <c r="AE10" s="551"/>
      <c r="AF10" s="552">
        <f t="shared" si="7"/>
        <v>0</v>
      </c>
      <c r="AG10" s="323"/>
      <c r="AH10" s="551"/>
      <c r="AI10" s="552">
        <f t="shared" si="8"/>
        <v>0</v>
      </c>
      <c r="AJ10" s="237"/>
      <c r="AK10" s="237"/>
      <c r="AL10" s="324"/>
    </row>
    <row r="11" spans="1:40" ht="15.75" customHeight="1" x14ac:dyDescent="0.25">
      <c r="A11" s="326"/>
      <c r="B11" s="449"/>
      <c r="C11" s="322" t="s">
        <v>522</v>
      </c>
      <c r="D11" s="34" t="s">
        <v>42</v>
      </c>
      <c r="E11" s="966"/>
      <c r="F11" s="972"/>
      <c r="G11" s="226">
        <f t="shared" ref="G11:G25" si="17">+(F11*0.7)*E11</f>
        <v>0</v>
      </c>
      <c r="H11" s="979"/>
      <c r="I11" s="987"/>
      <c r="J11" s="226">
        <f t="shared" ref="J11:J25" si="18">+(I11*0.7)*H11</f>
        <v>0</v>
      </c>
      <c r="K11" s="979"/>
      <c r="L11" s="987"/>
      <c r="M11" s="226">
        <f t="shared" ref="M11:M25" si="19">+(L11*0.7)*K11</f>
        <v>0</v>
      </c>
      <c r="N11" s="979"/>
      <c r="O11" s="987"/>
      <c r="P11" s="461">
        <f t="shared" ref="P11:P25" si="20">+(O11*0.7)*N11</f>
        <v>0</v>
      </c>
      <c r="Q11" s="979"/>
      <c r="R11" s="987"/>
      <c r="S11" s="461">
        <f t="shared" si="12"/>
        <v>0</v>
      </c>
      <c r="T11" s="625"/>
      <c r="U11" s="323"/>
      <c r="V11" s="551"/>
      <c r="W11" s="552">
        <f t="shared" si="4"/>
        <v>0</v>
      </c>
      <c r="X11" s="323"/>
      <c r="Y11" s="551"/>
      <c r="Z11" s="552">
        <f t="shared" si="5"/>
        <v>0</v>
      </c>
      <c r="AA11" s="323"/>
      <c r="AB11" s="551"/>
      <c r="AC11" s="552">
        <f t="shared" si="6"/>
        <v>0</v>
      </c>
      <c r="AD11" s="323"/>
      <c r="AE11" s="551"/>
      <c r="AF11" s="552">
        <f t="shared" si="7"/>
        <v>0</v>
      </c>
      <c r="AG11" s="323"/>
      <c r="AH11" s="551"/>
      <c r="AI11" s="552">
        <f t="shared" si="8"/>
        <v>0</v>
      </c>
      <c r="AJ11" s="237"/>
      <c r="AK11" s="237"/>
      <c r="AL11" s="324"/>
    </row>
    <row r="12" spans="1:40" ht="15.75" customHeight="1" x14ac:dyDescent="0.25">
      <c r="A12" s="326"/>
      <c r="B12" s="449"/>
      <c r="C12" s="322" t="s">
        <v>523</v>
      </c>
      <c r="D12" s="34" t="s">
        <v>173</v>
      </c>
      <c r="E12" s="966"/>
      <c r="F12" s="972"/>
      <c r="G12" s="226">
        <f t="shared" si="17"/>
        <v>0</v>
      </c>
      <c r="H12" s="979"/>
      <c r="I12" s="987"/>
      <c r="J12" s="226">
        <f t="shared" si="18"/>
        <v>0</v>
      </c>
      <c r="K12" s="979"/>
      <c r="L12" s="987"/>
      <c r="M12" s="226">
        <f t="shared" si="19"/>
        <v>0</v>
      </c>
      <c r="N12" s="979"/>
      <c r="O12" s="987"/>
      <c r="P12" s="461">
        <f t="shared" si="20"/>
        <v>0</v>
      </c>
      <c r="Q12" s="979"/>
      <c r="R12" s="987"/>
      <c r="S12" s="461">
        <f t="shared" si="12"/>
        <v>0</v>
      </c>
      <c r="T12" s="629"/>
      <c r="U12" s="323"/>
      <c r="V12" s="551"/>
      <c r="W12" s="552">
        <f t="shared" si="4"/>
        <v>0</v>
      </c>
      <c r="X12" s="323"/>
      <c r="Y12" s="551"/>
      <c r="Z12" s="552">
        <f t="shared" si="5"/>
        <v>0</v>
      </c>
      <c r="AA12" s="323"/>
      <c r="AB12" s="551"/>
      <c r="AC12" s="552">
        <f t="shared" si="6"/>
        <v>0</v>
      </c>
      <c r="AD12" s="323"/>
      <c r="AE12" s="551"/>
      <c r="AF12" s="552">
        <f t="shared" si="7"/>
        <v>0</v>
      </c>
      <c r="AG12" s="323"/>
      <c r="AH12" s="551"/>
      <c r="AI12" s="552">
        <f t="shared" si="8"/>
        <v>0</v>
      </c>
      <c r="AJ12" s="237"/>
      <c r="AK12" s="237"/>
      <c r="AL12" s="324"/>
    </row>
    <row r="13" spans="1:40" ht="15.75" customHeight="1" x14ac:dyDescent="0.25">
      <c r="A13" s="326"/>
      <c r="B13" s="449"/>
      <c r="C13" s="322" t="s">
        <v>524</v>
      </c>
      <c r="D13" s="34" t="s">
        <v>44</v>
      </c>
      <c r="E13" s="965"/>
      <c r="F13" s="972"/>
      <c r="G13" s="226">
        <f t="shared" si="17"/>
        <v>0</v>
      </c>
      <c r="H13" s="979"/>
      <c r="I13" s="987"/>
      <c r="J13" s="226">
        <f t="shared" si="18"/>
        <v>0</v>
      </c>
      <c r="K13" s="979"/>
      <c r="L13" s="987"/>
      <c r="M13" s="226">
        <f t="shared" si="19"/>
        <v>0</v>
      </c>
      <c r="N13" s="979"/>
      <c r="O13" s="987"/>
      <c r="P13" s="461">
        <f t="shared" si="20"/>
        <v>0</v>
      </c>
      <c r="Q13" s="979"/>
      <c r="R13" s="987"/>
      <c r="S13" s="461">
        <f t="shared" si="12"/>
        <v>0</v>
      </c>
      <c r="T13" s="630"/>
      <c r="U13" s="323"/>
      <c r="V13" s="551"/>
      <c r="W13" s="552">
        <f t="shared" si="4"/>
        <v>0</v>
      </c>
      <c r="X13" s="323"/>
      <c r="Y13" s="551"/>
      <c r="Z13" s="552">
        <f t="shared" si="5"/>
        <v>0</v>
      </c>
      <c r="AA13" s="323"/>
      <c r="AB13" s="551"/>
      <c r="AC13" s="552">
        <f t="shared" si="6"/>
        <v>0</v>
      </c>
      <c r="AD13" s="323"/>
      <c r="AE13" s="551"/>
      <c r="AF13" s="552">
        <f t="shared" si="7"/>
        <v>0</v>
      </c>
      <c r="AG13" s="323"/>
      <c r="AH13" s="551"/>
      <c r="AI13" s="552">
        <f t="shared" si="8"/>
        <v>0</v>
      </c>
      <c r="AJ13" s="237"/>
      <c r="AK13" s="237"/>
      <c r="AL13" s="324"/>
    </row>
    <row r="14" spans="1:40" ht="15.75" customHeight="1" x14ac:dyDescent="0.25">
      <c r="A14" s="326"/>
      <c r="B14" s="449"/>
      <c r="C14" s="322" t="s">
        <v>525</v>
      </c>
      <c r="D14" s="155" t="s">
        <v>114</v>
      </c>
      <c r="E14" s="965"/>
      <c r="F14" s="972"/>
      <c r="G14" s="226">
        <f t="shared" si="17"/>
        <v>0</v>
      </c>
      <c r="H14" s="979"/>
      <c r="I14" s="987"/>
      <c r="J14" s="226">
        <f t="shared" si="18"/>
        <v>0</v>
      </c>
      <c r="K14" s="979"/>
      <c r="L14" s="987"/>
      <c r="M14" s="226">
        <f t="shared" si="19"/>
        <v>0</v>
      </c>
      <c r="N14" s="979"/>
      <c r="O14" s="987"/>
      <c r="P14" s="461">
        <f t="shared" si="20"/>
        <v>0</v>
      </c>
      <c r="Q14" s="979"/>
      <c r="R14" s="987"/>
      <c r="S14" s="461">
        <f t="shared" si="12"/>
        <v>0</v>
      </c>
      <c r="T14" s="630"/>
      <c r="U14" s="323"/>
      <c r="V14" s="551"/>
      <c r="W14" s="552">
        <f t="shared" si="4"/>
        <v>0</v>
      </c>
      <c r="X14" s="323"/>
      <c r="Y14" s="551"/>
      <c r="Z14" s="552">
        <f t="shared" si="5"/>
        <v>0</v>
      </c>
      <c r="AA14" s="323"/>
      <c r="AB14" s="551"/>
      <c r="AC14" s="552">
        <f t="shared" si="6"/>
        <v>0</v>
      </c>
      <c r="AD14" s="323"/>
      <c r="AE14" s="551"/>
      <c r="AF14" s="552">
        <f t="shared" si="7"/>
        <v>0</v>
      </c>
      <c r="AG14" s="323"/>
      <c r="AH14" s="551"/>
      <c r="AI14" s="552">
        <f t="shared" si="8"/>
        <v>0</v>
      </c>
      <c r="AJ14" s="237"/>
      <c r="AK14" s="237"/>
      <c r="AL14" s="324"/>
    </row>
    <row r="15" spans="1:40" ht="15.75" customHeight="1" x14ac:dyDescent="0.25">
      <c r="A15" s="326"/>
      <c r="B15" s="449"/>
      <c r="C15" s="322" t="s">
        <v>526</v>
      </c>
      <c r="D15" s="34" t="s">
        <v>115</v>
      </c>
      <c r="E15" s="966"/>
      <c r="F15" s="972"/>
      <c r="G15" s="226">
        <f t="shared" si="17"/>
        <v>0</v>
      </c>
      <c r="H15" s="979"/>
      <c r="I15" s="987"/>
      <c r="J15" s="226">
        <f t="shared" si="18"/>
        <v>0</v>
      </c>
      <c r="K15" s="979"/>
      <c r="L15" s="987"/>
      <c r="M15" s="226">
        <f t="shared" si="19"/>
        <v>0</v>
      </c>
      <c r="N15" s="979"/>
      <c r="O15" s="987"/>
      <c r="P15" s="461">
        <f t="shared" si="20"/>
        <v>0</v>
      </c>
      <c r="Q15" s="979"/>
      <c r="R15" s="987"/>
      <c r="S15" s="461">
        <f t="shared" si="12"/>
        <v>0</v>
      </c>
      <c r="T15" s="629"/>
      <c r="U15" s="323"/>
      <c r="V15" s="551"/>
      <c r="W15" s="552">
        <f t="shared" si="4"/>
        <v>0</v>
      </c>
      <c r="X15" s="323"/>
      <c r="Y15" s="551"/>
      <c r="Z15" s="552">
        <f t="shared" si="5"/>
        <v>0</v>
      </c>
      <c r="AA15" s="323"/>
      <c r="AB15" s="551"/>
      <c r="AC15" s="552">
        <f t="shared" si="6"/>
        <v>0</v>
      </c>
      <c r="AD15" s="323"/>
      <c r="AE15" s="551"/>
      <c r="AF15" s="552">
        <f t="shared" si="7"/>
        <v>0</v>
      </c>
      <c r="AG15" s="323"/>
      <c r="AH15" s="551"/>
      <c r="AI15" s="552">
        <f t="shared" si="8"/>
        <v>0</v>
      </c>
      <c r="AJ15" s="237"/>
      <c r="AK15" s="237"/>
      <c r="AL15" s="324"/>
    </row>
    <row r="16" spans="1:40" ht="15.75" customHeight="1" x14ac:dyDescent="0.25">
      <c r="A16" s="326"/>
      <c r="B16" s="628"/>
      <c r="C16" s="322" t="s">
        <v>527</v>
      </c>
      <c r="D16" s="34" t="s">
        <v>116</v>
      </c>
      <c r="E16" s="966"/>
      <c r="F16" s="972"/>
      <c r="G16" s="226">
        <f t="shared" si="17"/>
        <v>0</v>
      </c>
      <c r="H16" s="979"/>
      <c r="I16" s="987"/>
      <c r="J16" s="226">
        <f t="shared" si="18"/>
        <v>0</v>
      </c>
      <c r="K16" s="979"/>
      <c r="L16" s="987"/>
      <c r="M16" s="226">
        <f t="shared" si="19"/>
        <v>0</v>
      </c>
      <c r="N16" s="979"/>
      <c r="O16" s="987"/>
      <c r="P16" s="461">
        <f t="shared" si="20"/>
        <v>0</v>
      </c>
      <c r="Q16" s="979"/>
      <c r="R16" s="987"/>
      <c r="S16" s="461">
        <f t="shared" si="12"/>
        <v>0</v>
      </c>
      <c r="T16" s="629"/>
      <c r="U16" s="323"/>
      <c r="V16" s="551"/>
      <c r="W16" s="552">
        <f t="shared" si="4"/>
        <v>0</v>
      </c>
      <c r="X16" s="323"/>
      <c r="Y16" s="551"/>
      <c r="Z16" s="552">
        <f t="shared" si="5"/>
        <v>0</v>
      </c>
      <c r="AA16" s="323"/>
      <c r="AB16" s="551"/>
      <c r="AC16" s="552">
        <f t="shared" si="6"/>
        <v>0</v>
      </c>
      <c r="AD16" s="323"/>
      <c r="AE16" s="551"/>
      <c r="AF16" s="552">
        <f t="shared" si="7"/>
        <v>0</v>
      </c>
      <c r="AG16" s="323"/>
      <c r="AH16" s="551"/>
      <c r="AI16" s="552">
        <f t="shared" si="8"/>
        <v>0</v>
      </c>
      <c r="AJ16" s="237"/>
      <c r="AK16" s="237"/>
      <c r="AL16" s="324"/>
    </row>
    <row r="17" spans="1:38" ht="15.75" customHeight="1" x14ac:dyDescent="0.25">
      <c r="A17" s="326"/>
      <c r="B17" s="628"/>
      <c r="C17" s="322" t="s">
        <v>528</v>
      </c>
      <c r="D17" s="34" t="s">
        <v>117</v>
      </c>
      <c r="E17" s="966"/>
      <c r="F17" s="972"/>
      <c r="G17" s="226">
        <f t="shared" si="17"/>
        <v>0</v>
      </c>
      <c r="H17" s="979"/>
      <c r="I17" s="987"/>
      <c r="J17" s="226">
        <f t="shared" si="18"/>
        <v>0</v>
      </c>
      <c r="K17" s="979"/>
      <c r="L17" s="987"/>
      <c r="M17" s="226">
        <f t="shared" si="19"/>
        <v>0</v>
      </c>
      <c r="N17" s="979"/>
      <c r="O17" s="987"/>
      <c r="P17" s="461">
        <f t="shared" si="20"/>
        <v>0</v>
      </c>
      <c r="Q17" s="979"/>
      <c r="R17" s="987"/>
      <c r="S17" s="461">
        <f t="shared" si="12"/>
        <v>0</v>
      </c>
      <c r="T17" s="629"/>
      <c r="U17" s="323"/>
      <c r="V17" s="551"/>
      <c r="W17" s="552">
        <f t="shared" si="4"/>
        <v>0</v>
      </c>
      <c r="X17" s="323"/>
      <c r="Y17" s="551"/>
      <c r="Z17" s="552">
        <f t="shared" si="5"/>
        <v>0</v>
      </c>
      <c r="AA17" s="323"/>
      <c r="AB17" s="551"/>
      <c r="AC17" s="552">
        <f t="shared" si="6"/>
        <v>0</v>
      </c>
      <c r="AD17" s="323"/>
      <c r="AE17" s="551"/>
      <c r="AF17" s="552">
        <f t="shared" si="7"/>
        <v>0</v>
      </c>
      <c r="AG17" s="323"/>
      <c r="AH17" s="551"/>
      <c r="AI17" s="552">
        <f t="shared" si="8"/>
        <v>0</v>
      </c>
      <c r="AJ17" s="237"/>
      <c r="AK17" s="237"/>
      <c r="AL17" s="324"/>
    </row>
    <row r="18" spans="1:38" ht="15.75" customHeight="1" x14ac:dyDescent="0.25">
      <c r="A18" s="326"/>
      <c r="B18" s="628"/>
      <c r="C18" s="322" t="s">
        <v>529</v>
      </c>
      <c r="D18" s="34" t="s">
        <v>46</v>
      </c>
      <c r="E18" s="966"/>
      <c r="F18" s="972"/>
      <c r="G18" s="226">
        <f t="shared" si="17"/>
        <v>0</v>
      </c>
      <c r="H18" s="979"/>
      <c r="I18" s="987"/>
      <c r="J18" s="226">
        <f t="shared" si="18"/>
        <v>0</v>
      </c>
      <c r="K18" s="979"/>
      <c r="L18" s="987"/>
      <c r="M18" s="226">
        <f t="shared" si="19"/>
        <v>0</v>
      </c>
      <c r="N18" s="979"/>
      <c r="O18" s="987"/>
      <c r="P18" s="461">
        <f t="shared" si="20"/>
        <v>0</v>
      </c>
      <c r="Q18" s="979"/>
      <c r="R18" s="987"/>
      <c r="S18" s="461">
        <f t="shared" si="12"/>
        <v>0</v>
      </c>
      <c r="T18" s="629"/>
      <c r="U18" s="323"/>
      <c r="V18" s="551"/>
      <c r="W18" s="552">
        <f t="shared" si="4"/>
        <v>0</v>
      </c>
      <c r="X18" s="323"/>
      <c r="Y18" s="551"/>
      <c r="Z18" s="552">
        <f t="shared" si="5"/>
        <v>0</v>
      </c>
      <c r="AA18" s="323"/>
      <c r="AB18" s="551"/>
      <c r="AC18" s="552">
        <f t="shared" si="6"/>
        <v>0</v>
      </c>
      <c r="AD18" s="323"/>
      <c r="AE18" s="551"/>
      <c r="AF18" s="552">
        <f t="shared" si="7"/>
        <v>0</v>
      </c>
      <c r="AG18" s="323"/>
      <c r="AH18" s="551"/>
      <c r="AI18" s="552">
        <f t="shared" si="8"/>
        <v>0</v>
      </c>
      <c r="AJ18" s="237"/>
      <c r="AK18" s="237"/>
      <c r="AL18" s="324"/>
    </row>
    <row r="19" spans="1:38" ht="15.75" customHeight="1" x14ac:dyDescent="0.25">
      <c r="A19" s="326"/>
      <c r="B19" s="628"/>
      <c r="C19" s="322" t="s">
        <v>530</v>
      </c>
      <c r="D19" s="34" t="s">
        <v>47</v>
      </c>
      <c r="E19" s="966"/>
      <c r="F19" s="972"/>
      <c r="G19" s="226">
        <f t="shared" si="17"/>
        <v>0</v>
      </c>
      <c r="H19" s="979"/>
      <c r="I19" s="987"/>
      <c r="J19" s="226">
        <f t="shared" si="18"/>
        <v>0</v>
      </c>
      <c r="K19" s="979"/>
      <c r="L19" s="987"/>
      <c r="M19" s="226">
        <f t="shared" si="19"/>
        <v>0</v>
      </c>
      <c r="N19" s="979"/>
      <c r="O19" s="987"/>
      <c r="P19" s="461">
        <f t="shared" si="20"/>
        <v>0</v>
      </c>
      <c r="Q19" s="979"/>
      <c r="R19" s="987"/>
      <c r="S19" s="461">
        <f t="shared" si="12"/>
        <v>0</v>
      </c>
      <c r="T19" s="629"/>
      <c r="U19" s="323"/>
      <c r="V19" s="551"/>
      <c r="W19" s="552">
        <f t="shared" si="4"/>
        <v>0</v>
      </c>
      <c r="X19" s="323"/>
      <c r="Y19" s="551"/>
      <c r="Z19" s="552">
        <f t="shared" si="5"/>
        <v>0</v>
      </c>
      <c r="AA19" s="323"/>
      <c r="AB19" s="551"/>
      <c r="AC19" s="552">
        <f t="shared" si="6"/>
        <v>0</v>
      </c>
      <c r="AD19" s="323"/>
      <c r="AE19" s="551"/>
      <c r="AF19" s="552">
        <f t="shared" si="7"/>
        <v>0</v>
      </c>
      <c r="AG19" s="323"/>
      <c r="AH19" s="551"/>
      <c r="AI19" s="552">
        <f t="shared" si="8"/>
        <v>0</v>
      </c>
      <c r="AJ19" s="237"/>
      <c r="AK19" s="237"/>
      <c r="AL19" s="324"/>
    </row>
    <row r="20" spans="1:38" ht="15.75" customHeight="1" x14ac:dyDescent="0.25">
      <c r="A20" s="326"/>
      <c r="B20" s="628"/>
      <c r="C20" s="322" t="s">
        <v>531</v>
      </c>
      <c r="D20" s="34" t="s">
        <v>48</v>
      </c>
      <c r="E20" s="966"/>
      <c r="F20" s="972"/>
      <c r="G20" s="226">
        <f t="shared" si="17"/>
        <v>0</v>
      </c>
      <c r="H20" s="979"/>
      <c r="I20" s="987"/>
      <c r="J20" s="226">
        <f t="shared" si="18"/>
        <v>0</v>
      </c>
      <c r="K20" s="979"/>
      <c r="L20" s="987"/>
      <c r="M20" s="226">
        <f t="shared" si="19"/>
        <v>0</v>
      </c>
      <c r="N20" s="979"/>
      <c r="O20" s="987"/>
      <c r="P20" s="461">
        <f t="shared" si="20"/>
        <v>0</v>
      </c>
      <c r="Q20" s="979"/>
      <c r="R20" s="987"/>
      <c r="S20" s="461">
        <f t="shared" si="12"/>
        <v>0</v>
      </c>
      <c r="T20" s="629"/>
      <c r="U20" s="323"/>
      <c r="V20" s="551"/>
      <c r="W20" s="552">
        <f t="shared" si="4"/>
        <v>0</v>
      </c>
      <c r="X20" s="323"/>
      <c r="Y20" s="551"/>
      <c r="Z20" s="552">
        <f t="shared" si="5"/>
        <v>0</v>
      </c>
      <c r="AA20" s="323"/>
      <c r="AB20" s="551"/>
      <c r="AC20" s="552">
        <f t="shared" si="6"/>
        <v>0</v>
      </c>
      <c r="AD20" s="323"/>
      <c r="AE20" s="551"/>
      <c r="AF20" s="552">
        <f t="shared" si="7"/>
        <v>0</v>
      </c>
      <c r="AG20" s="323"/>
      <c r="AH20" s="551"/>
      <c r="AI20" s="552">
        <f t="shared" si="8"/>
        <v>0</v>
      </c>
      <c r="AJ20" s="237"/>
      <c r="AK20" s="237"/>
      <c r="AL20" s="324"/>
    </row>
    <row r="21" spans="1:38" ht="15.75" customHeight="1" x14ac:dyDescent="0.25">
      <c r="A21" s="326"/>
      <c r="B21" s="628"/>
      <c r="C21" s="322" t="s">
        <v>532</v>
      </c>
      <c r="D21" s="34" t="s">
        <v>49</v>
      </c>
      <c r="E21" s="966"/>
      <c r="F21" s="972"/>
      <c r="G21" s="226">
        <f t="shared" si="17"/>
        <v>0</v>
      </c>
      <c r="H21" s="979"/>
      <c r="I21" s="987"/>
      <c r="J21" s="226">
        <f t="shared" si="18"/>
        <v>0</v>
      </c>
      <c r="K21" s="979"/>
      <c r="L21" s="987"/>
      <c r="M21" s="226">
        <f t="shared" si="19"/>
        <v>0</v>
      </c>
      <c r="N21" s="979"/>
      <c r="O21" s="987"/>
      <c r="P21" s="461">
        <f t="shared" si="20"/>
        <v>0</v>
      </c>
      <c r="Q21" s="979"/>
      <c r="R21" s="987"/>
      <c r="S21" s="461">
        <f t="shared" si="12"/>
        <v>0</v>
      </c>
      <c r="T21" s="629"/>
      <c r="U21" s="323"/>
      <c r="V21" s="551"/>
      <c r="W21" s="552">
        <f t="shared" si="4"/>
        <v>0</v>
      </c>
      <c r="X21" s="323"/>
      <c r="Y21" s="551"/>
      <c r="Z21" s="552">
        <f t="shared" si="5"/>
        <v>0</v>
      </c>
      <c r="AA21" s="323"/>
      <c r="AB21" s="551"/>
      <c r="AC21" s="552">
        <f t="shared" si="6"/>
        <v>0</v>
      </c>
      <c r="AD21" s="323"/>
      <c r="AE21" s="551"/>
      <c r="AF21" s="552">
        <f t="shared" si="7"/>
        <v>0</v>
      </c>
      <c r="AG21" s="323"/>
      <c r="AH21" s="551"/>
      <c r="AI21" s="552">
        <f t="shared" si="8"/>
        <v>0</v>
      </c>
      <c r="AJ21" s="237"/>
      <c r="AK21" s="237"/>
      <c r="AL21" s="324"/>
    </row>
    <row r="22" spans="1:38" ht="15.75" customHeight="1" x14ac:dyDescent="0.25">
      <c r="A22" s="326"/>
      <c r="B22" s="628"/>
      <c r="C22" s="322" t="s">
        <v>533</v>
      </c>
      <c r="D22" s="34" t="s">
        <v>50</v>
      </c>
      <c r="E22" s="966"/>
      <c r="F22" s="972"/>
      <c r="G22" s="226">
        <f t="shared" si="17"/>
        <v>0</v>
      </c>
      <c r="H22" s="979"/>
      <c r="I22" s="987"/>
      <c r="J22" s="226">
        <f t="shared" si="18"/>
        <v>0</v>
      </c>
      <c r="K22" s="979"/>
      <c r="L22" s="987"/>
      <c r="M22" s="226">
        <f t="shared" si="19"/>
        <v>0</v>
      </c>
      <c r="N22" s="979"/>
      <c r="O22" s="987"/>
      <c r="P22" s="461">
        <f t="shared" si="20"/>
        <v>0</v>
      </c>
      <c r="Q22" s="979"/>
      <c r="R22" s="987"/>
      <c r="S22" s="461">
        <f t="shared" si="12"/>
        <v>0</v>
      </c>
      <c r="T22" s="629"/>
      <c r="U22" s="323"/>
      <c r="V22" s="551"/>
      <c r="W22" s="552">
        <f t="shared" si="4"/>
        <v>0</v>
      </c>
      <c r="X22" s="323"/>
      <c r="Y22" s="551"/>
      <c r="Z22" s="552">
        <f t="shared" si="5"/>
        <v>0</v>
      </c>
      <c r="AA22" s="323"/>
      <c r="AB22" s="551"/>
      <c r="AC22" s="552">
        <f t="shared" si="6"/>
        <v>0</v>
      </c>
      <c r="AD22" s="323"/>
      <c r="AE22" s="551"/>
      <c r="AF22" s="552">
        <f t="shared" si="7"/>
        <v>0</v>
      </c>
      <c r="AG22" s="323"/>
      <c r="AH22" s="551"/>
      <c r="AI22" s="552">
        <f t="shared" si="8"/>
        <v>0</v>
      </c>
      <c r="AJ22" s="237"/>
      <c r="AK22" s="237"/>
      <c r="AL22" s="324"/>
    </row>
    <row r="23" spans="1:38" ht="15.75" customHeight="1" x14ac:dyDescent="0.25">
      <c r="A23" s="326"/>
      <c r="B23" s="628"/>
      <c r="C23" s="322" t="s">
        <v>534</v>
      </c>
      <c r="D23" s="34" t="s">
        <v>51</v>
      </c>
      <c r="E23" s="966"/>
      <c r="F23" s="972"/>
      <c r="G23" s="226">
        <f t="shared" si="17"/>
        <v>0</v>
      </c>
      <c r="H23" s="979"/>
      <c r="I23" s="987"/>
      <c r="J23" s="226">
        <f t="shared" si="18"/>
        <v>0</v>
      </c>
      <c r="K23" s="979"/>
      <c r="L23" s="987"/>
      <c r="M23" s="226">
        <f t="shared" si="19"/>
        <v>0</v>
      </c>
      <c r="N23" s="979"/>
      <c r="O23" s="987"/>
      <c r="P23" s="461">
        <f t="shared" si="20"/>
        <v>0</v>
      </c>
      <c r="Q23" s="979"/>
      <c r="R23" s="987"/>
      <c r="S23" s="461">
        <f t="shared" si="12"/>
        <v>0</v>
      </c>
      <c r="T23" s="629"/>
      <c r="U23" s="323"/>
      <c r="V23" s="551"/>
      <c r="W23" s="552">
        <f t="shared" si="4"/>
        <v>0</v>
      </c>
      <c r="X23" s="323"/>
      <c r="Y23" s="551"/>
      <c r="Z23" s="552">
        <f t="shared" si="5"/>
        <v>0</v>
      </c>
      <c r="AA23" s="323"/>
      <c r="AB23" s="551"/>
      <c r="AC23" s="552">
        <f t="shared" si="6"/>
        <v>0</v>
      </c>
      <c r="AD23" s="323"/>
      <c r="AE23" s="551"/>
      <c r="AF23" s="552">
        <f t="shared" si="7"/>
        <v>0</v>
      </c>
      <c r="AG23" s="323"/>
      <c r="AH23" s="551"/>
      <c r="AI23" s="552">
        <f t="shared" si="8"/>
        <v>0</v>
      </c>
      <c r="AJ23" s="237"/>
      <c r="AK23" s="237"/>
      <c r="AL23" s="324"/>
    </row>
    <row r="24" spans="1:38" ht="15.75" customHeight="1" x14ac:dyDescent="0.25">
      <c r="A24" s="326"/>
      <c r="B24" s="628"/>
      <c r="C24" s="322" t="s">
        <v>535</v>
      </c>
      <c r="D24" s="34" t="s">
        <v>52</v>
      </c>
      <c r="E24" s="966"/>
      <c r="F24" s="972"/>
      <c r="G24" s="226">
        <f t="shared" si="17"/>
        <v>0</v>
      </c>
      <c r="H24" s="979"/>
      <c r="I24" s="987"/>
      <c r="J24" s="226">
        <f t="shared" si="18"/>
        <v>0</v>
      </c>
      <c r="K24" s="979"/>
      <c r="L24" s="987"/>
      <c r="M24" s="226">
        <f t="shared" si="19"/>
        <v>0</v>
      </c>
      <c r="N24" s="979"/>
      <c r="O24" s="987"/>
      <c r="P24" s="461">
        <f t="shared" si="20"/>
        <v>0</v>
      </c>
      <c r="Q24" s="979"/>
      <c r="R24" s="987"/>
      <c r="S24" s="461">
        <f t="shared" si="12"/>
        <v>0</v>
      </c>
      <c r="T24" s="629"/>
      <c r="U24" s="323"/>
      <c r="V24" s="551"/>
      <c r="W24" s="552">
        <f t="shared" si="4"/>
        <v>0</v>
      </c>
      <c r="X24" s="323"/>
      <c r="Y24" s="551"/>
      <c r="Z24" s="552">
        <f t="shared" si="5"/>
        <v>0</v>
      </c>
      <c r="AA24" s="323"/>
      <c r="AB24" s="551"/>
      <c r="AC24" s="552">
        <f t="shared" si="6"/>
        <v>0</v>
      </c>
      <c r="AD24" s="323"/>
      <c r="AE24" s="551"/>
      <c r="AF24" s="552">
        <f t="shared" si="7"/>
        <v>0</v>
      </c>
      <c r="AG24" s="323"/>
      <c r="AH24" s="551"/>
      <c r="AI24" s="552">
        <f t="shared" si="8"/>
        <v>0</v>
      </c>
      <c r="AJ24" s="237"/>
      <c r="AK24" s="237"/>
      <c r="AL24" s="324"/>
    </row>
    <row r="25" spans="1:38" ht="15.75" customHeight="1" x14ac:dyDescent="0.25">
      <c r="A25" s="326"/>
      <c r="B25" s="628"/>
      <c r="C25" s="322" t="s">
        <v>536</v>
      </c>
      <c r="D25" s="34" t="s">
        <v>53</v>
      </c>
      <c r="E25" s="965"/>
      <c r="F25" s="972"/>
      <c r="G25" s="226">
        <f t="shared" si="17"/>
        <v>0</v>
      </c>
      <c r="H25" s="979"/>
      <c r="I25" s="987"/>
      <c r="J25" s="226">
        <f t="shared" si="18"/>
        <v>0</v>
      </c>
      <c r="K25" s="979"/>
      <c r="L25" s="987"/>
      <c r="M25" s="226">
        <f t="shared" si="19"/>
        <v>0</v>
      </c>
      <c r="N25" s="979"/>
      <c r="O25" s="987"/>
      <c r="P25" s="461">
        <f t="shared" si="20"/>
        <v>0</v>
      </c>
      <c r="Q25" s="979"/>
      <c r="R25" s="987"/>
      <c r="S25" s="461">
        <f t="shared" si="12"/>
        <v>0</v>
      </c>
      <c r="T25" s="629"/>
      <c r="U25" s="323"/>
      <c r="V25" s="551"/>
      <c r="W25" s="552">
        <f t="shared" si="4"/>
        <v>0</v>
      </c>
      <c r="X25" s="323"/>
      <c r="Y25" s="551"/>
      <c r="Z25" s="552">
        <f t="shared" si="5"/>
        <v>0</v>
      </c>
      <c r="AA25" s="323"/>
      <c r="AB25" s="551"/>
      <c r="AC25" s="552">
        <f t="shared" si="6"/>
        <v>0</v>
      </c>
      <c r="AD25" s="323"/>
      <c r="AE25" s="551"/>
      <c r="AF25" s="552">
        <f t="shared" si="7"/>
        <v>0</v>
      </c>
      <c r="AG25" s="323"/>
      <c r="AH25" s="551"/>
      <c r="AI25" s="552">
        <f t="shared" si="8"/>
        <v>0</v>
      </c>
      <c r="AJ25" s="237"/>
      <c r="AK25" s="237"/>
      <c r="AL25" s="324"/>
    </row>
    <row r="26" spans="1:38" ht="15.75" customHeight="1" x14ac:dyDescent="0.25">
      <c r="A26" s="326"/>
      <c r="B26" s="628"/>
      <c r="C26" s="322" t="s">
        <v>537</v>
      </c>
      <c r="D26" s="34" t="s">
        <v>54</v>
      </c>
      <c r="E26" s="965"/>
      <c r="F26" s="972"/>
      <c r="G26" s="226">
        <f t="shared" si="0"/>
        <v>0</v>
      </c>
      <c r="H26" s="980"/>
      <c r="I26" s="987"/>
      <c r="J26" s="226">
        <f t="shared" si="1"/>
        <v>0</v>
      </c>
      <c r="K26" s="980"/>
      <c r="L26" s="987"/>
      <c r="M26" s="226">
        <f t="shared" ref="M26:M27" si="21">+(L26*0.7)*K26</f>
        <v>0</v>
      </c>
      <c r="N26" s="980"/>
      <c r="O26" s="987"/>
      <c r="P26" s="461">
        <f t="shared" si="2"/>
        <v>0</v>
      </c>
      <c r="Q26" s="980"/>
      <c r="R26" s="987"/>
      <c r="S26" s="461">
        <f t="shared" ref="S26:S27" si="22">+(R26*0.7)*Q26</f>
        <v>0</v>
      </c>
      <c r="T26" s="629"/>
      <c r="U26" s="323"/>
      <c r="V26" s="551"/>
      <c r="W26" s="552">
        <f t="shared" si="4"/>
        <v>0</v>
      </c>
      <c r="X26" s="323"/>
      <c r="Y26" s="551"/>
      <c r="Z26" s="552">
        <f t="shared" si="5"/>
        <v>0</v>
      </c>
      <c r="AA26" s="323"/>
      <c r="AB26" s="551"/>
      <c r="AC26" s="552">
        <f t="shared" si="6"/>
        <v>0</v>
      </c>
      <c r="AD26" s="323"/>
      <c r="AE26" s="551"/>
      <c r="AF26" s="552">
        <f t="shared" si="7"/>
        <v>0</v>
      </c>
      <c r="AG26" s="323"/>
      <c r="AH26" s="551"/>
      <c r="AI26" s="552">
        <f t="shared" si="8"/>
        <v>0</v>
      </c>
      <c r="AJ26" s="237"/>
      <c r="AK26" s="237"/>
      <c r="AL26" s="324"/>
    </row>
    <row r="27" spans="1:38" ht="15.75" customHeight="1" x14ac:dyDescent="0.25">
      <c r="A27" s="326"/>
      <c r="B27" s="628"/>
      <c r="C27" s="322" t="s">
        <v>538</v>
      </c>
      <c r="D27" s="34" t="s">
        <v>55</v>
      </c>
      <c r="E27" s="965"/>
      <c r="F27" s="972"/>
      <c r="G27" s="226">
        <f t="shared" si="0"/>
        <v>0</v>
      </c>
      <c r="H27" s="980"/>
      <c r="I27" s="987"/>
      <c r="J27" s="226">
        <f t="shared" si="1"/>
        <v>0</v>
      </c>
      <c r="K27" s="980"/>
      <c r="L27" s="987"/>
      <c r="M27" s="226">
        <f t="shared" si="21"/>
        <v>0</v>
      </c>
      <c r="N27" s="980"/>
      <c r="O27" s="987"/>
      <c r="P27" s="461">
        <f t="shared" si="2"/>
        <v>0</v>
      </c>
      <c r="Q27" s="980"/>
      <c r="R27" s="987"/>
      <c r="S27" s="461">
        <f t="shared" si="22"/>
        <v>0</v>
      </c>
      <c r="T27" s="629"/>
      <c r="U27" s="323"/>
      <c r="V27" s="551"/>
      <c r="W27" s="552">
        <f t="shared" si="4"/>
        <v>0</v>
      </c>
      <c r="X27" s="323"/>
      <c r="Y27" s="551"/>
      <c r="Z27" s="552">
        <f t="shared" si="5"/>
        <v>0</v>
      </c>
      <c r="AA27" s="323"/>
      <c r="AB27" s="551"/>
      <c r="AC27" s="552">
        <f t="shared" si="6"/>
        <v>0</v>
      </c>
      <c r="AD27" s="323"/>
      <c r="AE27" s="551"/>
      <c r="AF27" s="552">
        <f t="shared" si="7"/>
        <v>0</v>
      </c>
      <c r="AG27" s="323"/>
      <c r="AH27" s="551"/>
      <c r="AI27" s="552">
        <f t="shared" si="8"/>
        <v>0</v>
      </c>
      <c r="AJ27" s="237"/>
      <c r="AK27" s="237"/>
      <c r="AL27" s="324"/>
    </row>
    <row r="28" spans="1:38" ht="15.75" customHeight="1" x14ac:dyDescent="0.25">
      <c r="A28" s="326"/>
      <c r="B28" s="481"/>
      <c r="C28" s="322" t="s">
        <v>539</v>
      </c>
      <c r="D28" s="250" t="s">
        <v>103</v>
      </c>
      <c r="E28" s="967">
        <f>SUM(E29:E38)</f>
        <v>0</v>
      </c>
      <c r="F28" s="973"/>
      <c r="G28" s="113">
        <f>SUM(G29:G38)</f>
        <v>0</v>
      </c>
      <c r="H28" s="981">
        <f>SUM(H29:H38)</f>
        <v>0</v>
      </c>
      <c r="I28" s="988"/>
      <c r="J28" s="113">
        <f>SUM(J29:J38)</f>
        <v>0</v>
      </c>
      <c r="K28" s="981">
        <f>SUM(K29:K38)</f>
        <v>0</v>
      </c>
      <c r="L28" s="988"/>
      <c r="M28" s="113">
        <f>SUM(M29:M38)</f>
        <v>0</v>
      </c>
      <c r="N28" s="981">
        <f>SUM(N29:N38)</f>
        <v>0</v>
      </c>
      <c r="O28" s="988"/>
      <c r="P28" s="251">
        <f>SUM(P29:P38)</f>
        <v>0</v>
      </c>
      <c r="Q28" s="981">
        <f>SUM(Q29:Q38)</f>
        <v>0</v>
      </c>
      <c r="R28" s="988"/>
      <c r="S28" s="251">
        <f>SUM(S29:S38)</f>
        <v>0</v>
      </c>
      <c r="T28" s="629"/>
      <c r="U28" s="550">
        <f>SUM(U29:U38)</f>
        <v>0</v>
      </c>
      <c r="V28" s="551"/>
      <c r="W28" s="583">
        <f>SUM(W29:W38)</f>
        <v>0</v>
      </c>
      <c r="X28" s="550">
        <f>SUM(X29:X38)</f>
        <v>0</v>
      </c>
      <c r="Y28" s="551"/>
      <c r="Z28" s="583">
        <f>SUM(Z29:Z38)</f>
        <v>0</v>
      </c>
      <c r="AA28" s="550">
        <f>SUM(AA29:AA38)</f>
        <v>0</v>
      </c>
      <c r="AB28" s="551"/>
      <c r="AC28" s="583">
        <f>SUM(AC29:AC38)</f>
        <v>0</v>
      </c>
      <c r="AD28" s="550">
        <f>SUM(AD29:AD38)</f>
        <v>0</v>
      </c>
      <c r="AE28" s="551"/>
      <c r="AF28" s="583">
        <f>SUM(AF29:AF38)</f>
        <v>0</v>
      </c>
      <c r="AG28" s="550">
        <f>SUM(AG29:AG38)</f>
        <v>0</v>
      </c>
      <c r="AH28" s="551"/>
      <c r="AI28" s="583">
        <f>SUM(AI29:AI38)</f>
        <v>0</v>
      </c>
      <c r="AJ28" s="237"/>
      <c r="AK28" s="237"/>
      <c r="AL28" s="324"/>
    </row>
    <row r="29" spans="1:38" s="466" customFormat="1" ht="15.75" customHeight="1" x14ac:dyDescent="0.25">
      <c r="A29" s="528"/>
      <c r="B29" s="452"/>
      <c r="C29" s="329" t="s">
        <v>540</v>
      </c>
      <c r="D29" s="620" t="s">
        <v>104</v>
      </c>
      <c r="E29" s="964"/>
      <c r="F29" s="972"/>
      <c r="G29" s="226">
        <f t="shared" ref="G29" si="23">+(F29*0.7)*E29</f>
        <v>0</v>
      </c>
      <c r="H29" s="964"/>
      <c r="I29" s="972"/>
      <c r="J29" s="226">
        <f t="shared" ref="J29" si="24">+(I29*0.7)*H29</f>
        <v>0</v>
      </c>
      <c r="K29" s="964"/>
      <c r="L29" s="972"/>
      <c r="M29" s="226"/>
      <c r="N29" s="964"/>
      <c r="O29" s="972"/>
      <c r="P29" s="461">
        <f t="shared" ref="P29" si="25">+(O29*0.7)*N29</f>
        <v>0</v>
      </c>
      <c r="Q29" s="964"/>
      <c r="R29" s="972"/>
      <c r="S29" s="483">
        <f t="shared" ref="S29:S38" si="26">+(R29*0.7)*Q29</f>
        <v>0</v>
      </c>
      <c r="T29" s="631"/>
      <c r="U29" s="323"/>
      <c r="V29" s="551"/>
      <c r="W29" s="552">
        <f t="shared" ref="W29" si="27">+(V29*0.7)*U29</f>
        <v>0</v>
      </c>
      <c r="X29" s="323"/>
      <c r="Y29" s="551"/>
      <c r="Z29" s="552">
        <f t="shared" ref="Z29" si="28">+(Y29*0.7)*X29</f>
        <v>0</v>
      </c>
      <c r="AA29" s="323"/>
      <c r="AB29" s="551"/>
      <c r="AC29" s="552">
        <f t="shared" ref="AC29" si="29">+(AB29*0.7)*AA29</f>
        <v>0</v>
      </c>
      <c r="AD29" s="323"/>
      <c r="AE29" s="551"/>
      <c r="AF29" s="552">
        <f t="shared" ref="AF29" si="30">+(AE29*0.7)*AD29</f>
        <v>0</v>
      </c>
      <c r="AG29" s="323"/>
      <c r="AH29" s="551"/>
      <c r="AI29" s="533">
        <f t="shared" ref="AI29:AI38" si="31">+(AH29*0.7)*AG29</f>
        <v>0</v>
      </c>
      <c r="AJ29" s="475"/>
      <c r="AK29" s="475"/>
      <c r="AL29" s="324"/>
    </row>
    <row r="30" spans="1:38" s="466" customFormat="1" ht="15.75" customHeight="1" x14ac:dyDescent="0.2">
      <c r="A30" s="528"/>
      <c r="B30" s="452"/>
      <c r="C30" s="329" t="s">
        <v>541</v>
      </c>
      <c r="D30" s="620" t="s">
        <v>104</v>
      </c>
      <c r="E30" s="968"/>
      <c r="F30" s="974"/>
      <c r="G30" s="357">
        <f t="shared" ref="G30:G38" si="32">+(F30*0.7)*E30</f>
        <v>0</v>
      </c>
      <c r="H30" s="982"/>
      <c r="I30" s="989"/>
      <c r="J30" s="357">
        <f t="shared" ref="J30:J38" si="33">+(I30*0.7)*H30</f>
        <v>0</v>
      </c>
      <c r="K30" s="982"/>
      <c r="L30" s="989"/>
      <c r="M30" s="357">
        <f>+(L30*0.7)*K30</f>
        <v>0</v>
      </c>
      <c r="N30" s="982"/>
      <c r="O30" s="989"/>
      <c r="P30" s="483">
        <f t="shared" ref="P30:P38" si="34">+(O30*0.7)*N30</f>
        <v>0</v>
      </c>
      <c r="Q30" s="982"/>
      <c r="R30" s="989"/>
      <c r="S30" s="483">
        <f t="shared" si="26"/>
        <v>0</v>
      </c>
      <c r="T30" s="631"/>
      <c r="U30" s="529"/>
      <c r="V30" s="530"/>
      <c r="W30" s="533">
        <f t="shared" ref="W30:W38" si="35">+(V30*0.7)*U30</f>
        <v>0</v>
      </c>
      <c r="X30" s="529"/>
      <c r="Y30" s="530"/>
      <c r="Z30" s="533">
        <f t="shared" ref="Z30:Z38" si="36">+(Y30*0.7)*X30</f>
        <v>0</v>
      </c>
      <c r="AA30" s="529"/>
      <c r="AB30" s="530"/>
      <c r="AC30" s="533">
        <f t="shared" ref="AC30:AC38" si="37">+(AB30*0.7)*AA30</f>
        <v>0</v>
      </c>
      <c r="AD30" s="529"/>
      <c r="AE30" s="530"/>
      <c r="AF30" s="533">
        <f t="shared" ref="AF30:AF38" si="38">+(AE30*0.7)*AD30</f>
        <v>0</v>
      </c>
      <c r="AG30" s="529"/>
      <c r="AH30" s="530"/>
      <c r="AI30" s="533">
        <f t="shared" si="31"/>
        <v>0</v>
      </c>
      <c r="AJ30" s="475"/>
      <c r="AK30" s="475"/>
      <c r="AL30" s="324"/>
    </row>
    <row r="31" spans="1:38" s="466" customFormat="1" ht="15.75" customHeight="1" x14ac:dyDescent="0.2">
      <c r="A31" s="528"/>
      <c r="B31" s="452"/>
      <c r="C31" s="329" t="s">
        <v>542</v>
      </c>
      <c r="D31" s="620" t="s">
        <v>104</v>
      </c>
      <c r="E31" s="968"/>
      <c r="F31" s="974"/>
      <c r="G31" s="357">
        <f t="shared" si="32"/>
        <v>0</v>
      </c>
      <c r="H31" s="982"/>
      <c r="I31" s="989"/>
      <c r="J31" s="357">
        <f t="shared" si="33"/>
        <v>0</v>
      </c>
      <c r="K31" s="982"/>
      <c r="L31" s="989"/>
      <c r="M31" s="357">
        <f t="shared" ref="M31:M38" si="39">+(L31*0.7)*K31</f>
        <v>0</v>
      </c>
      <c r="N31" s="982"/>
      <c r="O31" s="989"/>
      <c r="P31" s="483">
        <f t="shared" si="34"/>
        <v>0</v>
      </c>
      <c r="Q31" s="982"/>
      <c r="R31" s="989"/>
      <c r="S31" s="483">
        <f t="shared" si="26"/>
        <v>0</v>
      </c>
      <c r="T31" s="631"/>
      <c r="U31" s="529"/>
      <c r="V31" s="530"/>
      <c r="W31" s="533">
        <f t="shared" si="35"/>
        <v>0</v>
      </c>
      <c r="X31" s="529"/>
      <c r="Y31" s="530"/>
      <c r="Z31" s="533">
        <f t="shared" si="36"/>
        <v>0</v>
      </c>
      <c r="AA31" s="529"/>
      <c r="AB31" s="530"/>
      <c r="AC31" s="533">
        <f t="shared" si="37"/>
        <v>0</v>
      </c>
      <c r="AD31" s="529"/>
      <c r="AE31" s="530"/>
      <c r="AF31" s="533">
        <f t="shared" si="38"/>
        <v>0</v>
      </c>
      <c r="AG31" s="529"/>
      <c r="AH31" s="530"/>
      <c r="AI31" s="533">
        <f t="shared" si="31"/>
        <v>0</v>
      </c>
      <c r="AJ31" s="475"/>
      <c r="AK31" s="475"/>
      <c r="AL31" s="324"/>
    </row>
    <row r="32" spans="1:38" s="466" customFormat="1" ht="15.75" customHeight="1" x14ac:dyDescent="0.2">
      <c r="A32" s="528"/>
      <c r="B32" s="452"/>
      <c r="C32" s="329" t="s">
        <v>543</v>
      </c>
      <c r="D32" s="620" t="s">
        <v>104</v>
      </c>
      <c r="E32" s="968"/>
      <c r="F32" s="974"/>
      <c r="G32" s="357">
        <f t="shared" ref="G32:G34" si="40">+(F32*0.7)*E32</f>
        <v>0</v>
      </c>
      <c r="H32" s="982"/>
      <c r="I32" s="989"/>
      <c r="J32" s="357">
        <f t="shared" ref="J32:J34" si="41">+(I32*0.7)*H32</f>
        <v>0</v>
      </c>
      <c r="K32" s="982"/>
      <c r="L32" s="989"/>
      <c r="M32" s="357">
        <f t="shared" ref="M32:M34" si="42">+(L32*0.7)*K32</f>
        <v>0</v>
      </c>
      <c r="N32" s="982"/>
      <c r="O32" s="989"/>
      <c r="P32" s="483">
        <f t="shared" ref="P32:P34" si="43">+(O32*0.7)*N32</f>
        <v>0</v>
      </c>
      <c r="Q32" s="982"/>
      <c r="R32" s="989"/>
      <c r="S32" s="483">
        <f t="shared" ref="S32:S34" si="44">+(R32*0.7)*Q32</f>
        <v>0</v>
      </c>
      <c r="T32" s="631"/>
      <c r="U32" s="529"/>
      <c r="V32" s="530"/>
      <c r="W32" s="533">
        <f t="shared" si="35"/>
        <v>0</v>
      </c>
      <c r="X32" s="529"/>
      <c r="Y32" s="530"/>
      <c r="Z32" s="533">
        <f t="shared" si="36"/>
        <v>0</v>
      </c>
      <c r="AA32" s="529"/>
      <c r="AB32" s="530"/>
      <c r="AC32" s="533">
        <f t="shared" si="37"/>
        <v>0</v>
      </c>
      <c r="AD32" s="529"/>
      <c r="AE32" s="530"/>
      <c r="AF32" s="533">
        <f t="shared" si="38"/>
        <v>0</v>
      </c>
      <c r="AG32" s="529"/>
      <c r="AH32" s="530"/>
      <c r="AI32" s="533">
        <f t="shared" si="31"/>
        <v>0</v>
      </c>
      <c r="AJ32" s="475"/>
      <c r="AK32" s="475"/>
      <c r="AL32" s="324"/>
    </row>
    <row r="33" spans="1:38" s="466" customFormat="1" ht="15.75" customHeight="1" x14ac:dyDescent="0.2">
      <c r="A33" s="528"/>
      <c r="B33" s="452"/>
      <c r="C33" s="329" t="s">
        <v>544</v>
      </c>
      <c r="D33" s="620" t="s">
        <v>104</v>
      </c>
      <c r="E33" s="968"/>
      <c r="F33" s="974"/>
      <c r="G33" s="357">
        <f t="shared" si="40"/>
        <v>0</v>
      </c>
      <c r="H33" s="982"/>
      <c r="I33" s="989"/>
      <c r="J33" s="357">
        <f t="shared" si="41"/>
        <v>0</v>
      </c>
      <c r="K33" s="982"/>
      <c r="L33" s="989"/>
      <c r="M33" s="357">
        <f t="shared" si="42"/>
        <v>0</v>
      </c>
      <c r="N33" s="982"/>
      <c r="O33" s="989"/>
      <c r="P33" s="483">
        <f t="shared" si="43"/>
        <v>0</v>
      </c>
      <c r="Q33" s="982"/>
      <c r="R33" s="989"/>
      <c r="S33" s="483">
        <f t="shared" si="44"/>
        <v>0</v>
      </c>
      <c r="T33" s="631"/>
      <c r="U33" s="529"/>
      <c r="V33" s="530"/>
      <c r="W33" s="533">
        <f t="shared" si="35"/>
        <v>0</v>
      </c>
      <c r="X33" s="529"/>
      <c r="Y33" s="530"/>
      <c r="Z33" s="533">
        <f t="shared" si="36"/>
        <v>0</v>
      </c>
      <c r="AA33" s="529"/>
      <c r="AB33" s="530"/>
      <c r="AC33" s="533">
        <f t="shared" si="37"/>
        <v>0</v>
      </c>
      <c r="AD33" s="529"/>
      <c r="AE33" s="530"/>
      <c r="AF33" s="533">
        <f t="shared" si="38"/>
        <v>0</v>
      </c>
      <c r="AG33" s="529"/>
      <c r="AH33" s="530"/>
      <c r="AI33" s="533">
        <f t="shared" si="31"/>
        <v>0</v>
      </c>
      <c r="AJ33" s="475"/>
      <c r="AK33" s="475"/>
      <c r="AL33" s="324"/>
    </row>
    <row r="34" spans="1:38" s="466" customFormat="1" ht="15.75" customHeight="1" x14ac:dyDescent="0.2">
      <c r="A34" s="528"/>
      <c r="B34" s="452"/>
      <c r="C34" s="329" t="s">
        <v>545</v>
      </c>
      <c r="D34" s="620" t="s">
        <v>104</v>
      </c>
      <c r="E34" s="968"/>
      <c r="F34" s="974"/>
      <c r="G34" s="357">
        <f t="shared" si="40"/>
        <v>0</v>
      </c>
      <c r="H34" s="982"/>
      <c r="I34" s="989"/>
      <c r="J34" s="357">
        <f t="shared" si="41"/>
        <v>0</v>
      </c>
      <c r="K34" s="982"/>
      <c r="L34" s="989"/>
      <c r="M34" s="357">
        <f t="shared" si="42"/>
        <v>0</v>
      </c>
      <c r="N34" s="982"/>
      <c r="O34" s="989"/>
      <c r="P34" s="483">
        <f t="shared" si="43"/>
        <v>0</v>
      </c>
      <c r="Q34" s="982"/>
      <c r="R34" s="989"/>
      <c r="S34" s="483">
        <f t="shared" si="44"/>
        <v>0</v>
      </c>
      <c r="T34" s="631"/>
      <c r="U34" s="529"/>
      <c r="V34" s="530"/>
      <c r="W34" s="533">
        <f t="shared" si="35"/>
        <v>0</v>
      </c>
      <c r="X34" s="529"/>
      <c r="Y34" s="530"/>
      <c r="Z34" s="533">
        <f t="shared" si="36"/>
        <v>0</v>
      </c>
      <c r="AA34" s="529"/>
      <c r="AB34" s="530"/>
      <c r="AC34" s="533">
        <f t="shared" si="37"/>
        <v>0</v>
      </c>
      <c r="AD34" s="529"/>
      <c r="AE34" s="530"/>
      <c r="AF34" s="533">
        <f t="shared" si="38"/>
        <v>0</v>
      </c>
      <c r="AG34" s="529"/>
      <c r="AH34" s="530"/>
      <c r="AI34" s="533">
        <f t="shared" si="31"/>
        <v>0</v>
      </c>
      <c r="AJ34" s="475"/>
      <c r="AK34" s="475"/>
      <c r="AL34" s="324"/>
    </row>
    <row r="35" spans="1:38" s="466" customFormat="1" ht="15.75" customHeight="1" x14ac:dyDescent="0.2">
      <c r="A35" s="528"/>
      <c r="B35" s="452"/>
      <c r="C35" s="329" t="s">
        <v>546</v>
      </c>
      <c r="D35" s="620" t="s">
        <v>104</v>
      </c>
      <c r="E35" s="968"/>
      <c r="F35" s="974"/>
      <c r="G35" s="357">
        <f t="shared" si="32"/>
        <v>0</v>
      </c>
      <c r="H35" s="982"/>
      <c r="I35" s="989"/>
      <c r="J35" s="357">
        <f t="shared" si="33"/>
        <v>0</v>
      </c>
      <c r="K35" s="982"/>
      <c r="L35" s="989"/>
      <c r="M35" s="357">
        <f t="shared" si="39"/>
        <v>0</v>
      </c>
      <c r="N35" s="982"/>
      <c r="O35" s="989"/>
      <c r="P35" s="483">
        <f t="shared" si="34"/>
        <v>0</v>
      </c>
      <c r="Q35" s="982"/>
      <c r="R35" s="989"/>
      <c r="S35" s="483">
        <f t="shared" si="26"/>
        <v>0</v>
      </c>
      <c r="T35" s="631"/>
      <c r="U35" s="529"/>
      <c r="V35" s="530"/>
      <c r="W35" s="533">
        <f t="shared" si="35"/>
        <v>0</v>
      </c>
      <c r="X35" s="529"/>
      <c r="Y35" s="530"/>
      <c r="Z35" s="533">
        <f t="shared" si="36"/>
        <v>0</v>
      </c>
      <c r="AA35" s="529"/>
      <c r="AB35" s="530"/>
      <c r="AC35" s="533">
        <f t="shared" si="37"/>
        <v>0</v>
      </c>
      <c r="AD35" s="529"/>
      <c r="AE35" s="530"/>
      <c r="AF35" s="533">
        <f t="shared" si="38"/>
        <v>0</v>
      </c>
      <c r="AG35" s="529"/>
      <c r="AH35" s="530"/>
      <c r="AI35" s="533">
        <f t="shared" si="31"/>
        <v>0</v>
      </c>
      <c r="AJ35" s="475"/>
      <c r="AK35" s="475"/>
      <c r="AL35" s="324"/>
    </row>
    <row r="36" spans="1:38" s="466" customFormat="1" ht="15.75" customHeight="1" x14ac:dyDescent="0.2">
      <c r="A36" s="528"/>
      <c r="B36" s="452"/>
      <c r="C36" s="329" t="s">
        <v>547</v>
      </c>
      <c r="D36" s="620" t="s">
        <v>104</v>
      </c>
      <c r="E36" s="968"/>
      <c r="F36" s="974"/>
      <c r="G36" s="357">
        <f t="shared" si="32"/>
        <v>0</v>
      </c>
      <c r="H36" s="982"/>
      <c r="I36" s="989"/>
      <c r="J36" s="357">
        <f t="shared" si="33"/>
        <v>0</v>
      </c>
      <c r="K36" s="982"/>
      <c r="L36" s="989"/>
      <c r="M36" s="357">
        <f t="shared" si="39"/>
        <v>0</v>
      </c>
      <c r="N36" s="982"/>
      <c r="O36" s="989"/>
      <c r="P36" s="483">
        <f t="shared" si="34"/>
        <v>0</v>
      </c>
      <c r="Q36" s="982"/>
      <c r="R36" s="989"/>
      <c r="S36" s="483">
        <f t="shared" si="26"/>
        <v>0</v>
      </c>
      <c r="T36" s="631"/>
      <c r="U36" s="529"/>
      <c r="V36" s="530"/>
      <c r="W36" s="533">
        <f t="shared" si="35"/>
        <v>0</v>
      </c>
      <c r="X36" s="529"/>
      <c r="Y36" s="530"/>
      <c r="Z36" s="533">
        <f t="shared" si="36"/>
        <v>0</v>
      </c>
      <c r="AA36" s="529"/>
      <c r="AB36" s="530"/>
      <c r="AC36" s="533">
        <f t="shared" si="37"/>
        <v>0</v>
      </c>
      <c r="AD36" s="529"/>
      <c r="AE36" s="530"/>
      <c r="AF36" s="533">
        <f t="shared" si="38"/>
        <v>0</v>
      </c>
      <c r="AG36" s="529"/>
      <c r="AH36" s="530"/>
      <c r="AI36" s="533">
        <f t="shared" si="31"/>
        <v>0</v>
      </c>
      <c r="AJ36" s="475"/>
      <c r="AK36" s="475"/>
      <c r="AL36" s="324"/>
    </row>
    <row r="37" spans="1:38" s="466" customFormat="1" ht="15.75" customHeight="1" x14ac:dyDescent="0.2">
      <c r="A37" s="528"/>
      <c r="B37" s="452"/>
      <c r="C37" s="329" t="s">
        <v>548</v>
      </c>
      <c r="D37" s="620" t="s">
        <v>104</v>
      </c>
      <c r="E37" s="968"/>
      <c r="F37" s="974"/>
      <c r="G37" s="357">
        <f t="shared" si="32"/>
        <v>0</v>
      </c>
      <c r="H37" s="982"/>
      <c r="I37" s="989"/>
      <c r="J37" s="357">
        <f t="shared" si="33"/>
        <v>0</v>
      </c>
      <c r="K37" s="982"/>
      <c r="L37" s="989"/>
      <c r="M37" s="357">
        <f t="shared" si="39"/>
        <v>0</v>
      </c>
      <c r="N37" s="982"/>
      <c r="O37" s="989"/>
      <c r="P37" s="483">
        <f t="shared" si="34"/>
        <v>0</v>
      </c>
      <c r="Q37" s="982"/>
      <c r="R37" s="989"/>
      <c r="S37" s="483">
        <f t="shared" si="26"/>
        <v>0</v>
      </c>
      <c r="T37" s="631"/>
      <c r="U37" s="529"/>
      <c r="V37" s="530"/>
      <c r="W37" s="533">
        <f t="shared" si="35"/>
        <v>0</v>
      </c>
      <c r="X37" s="529"/>
      <c r="Y37" s="530"/>
      <c r="Z37" s="533">
        <f t="shared" si="36"/>
        <v>0</v>
      </c>
      <c r="AA37" s="529"/>
      <c r="AB37" s="530"/>
      <c r="AC37" s="533">
        <f t="shared" si="37"/>
        <v>0</v>
      </c>
      <c r="AD37" s="529"/>
      <c r="AE37" s="530"/>
      <c r="AF37" s="533">
        <f t="shared" si="38"/>
        <v>0</v>
      </c>
      <c r="AG37" s="529"/>
      <c r="AH37" s="530"/>
      <c r="AI37" s="533">
        <f t="shared" si="31"/>
        <v>0</v>
      </c>
      <c r="AJ37" s="475"/>
      <c r="AK37" s="475"/>
      <c r="AL37" s="324"/>
    </row>
    <row r="38" spans="1:38" s="466" customFormat="1" ht="15.75" customHeight="1" x14ac:dyDescent="0.2">
      <c r="A38" s="528"/>
      <c r="B38" s="452"/>
      <c r="C38" s="329" t="s">
        <v>549</v>
      </c>
      <c r="D38" s="620" t="s">
        <v>104</v>
      </c>
      <c r="E38" s="968"/>
      <c r="F38" s="974"/>
      <c r="G38" s="357">
        <f t="shared" si="32"/>
        <v>0</v>
      </c>
      <c r="H38" s="982"/>
      <c r="I38" s="989"/>
      <c r="J38" s="357">
        <f t="shared" si="33"/>
        <v>0</v>
      </c>
      <c r="K38" s="982"/>
      <c r="L38" s="989"/>
      <c r="M38" s="357">
        <f t="shared" si="39"/>
        <v>0</v>
      </c>
      <c r="N38" s="982"/>
      <c r="O38" s="989"/>
      <c r="P38" s="483">
        <f t="shared" si="34"/>
        <v>0</v>
      </c>
      <c r="Q38" s="982"/>
      <c r="R38" s="989"/>
      <c r="S38" s="483">
        <f t="shared" si="26"/>
        <v>0</v>
      </c>
      <c r="T38" s="627"/>
      <c r="U38" s="529"/>
      <c r="V38" s="530"/>
      <c r="W38" s="533">
        <f t="shared" si="35"/>
        <v>0</v>
      </c>
      <c r="X38" s="529"/>
      <c r="Y38" s="530"/>
      <c r="Z38" s="533">
        <f t="shared" si="36"/>
        <v>0</v>
      </c>
      <c r="AA38" s="529"/>
      <c r="AB38" s="530"/>
      <c r="AC38" s="533">
        <f t="shared" si="37"/>
        <v>0</v>
      </c>
      <c r="AD38" s="529"/>
      <c r="AE38" s="530"/>
      <c r="AF38" s="533">
        <f t="shared" si="38"/>
        <v>0</v>
      </c>
      <c r="AG38" s="529"/>
      <c r="AH38" s="530"/>
      <c r="AI38" s="533">
        <f t="shared" si="31"/>
        <v>0</v>
      </c>
      <c r="AJ38" s="475"/>
      <c r="AK38" s="475"/>
      <c r="AL38" s="324"/>
    </row>
    <row r="39" spans="1:38" ht="15.75" customHeight="1" x14ac:dyDescent="0.25">
      <c r="A39" s="326"/>
      <c r="B39" s="449"/>
      <c r="C39" s="330"/>
      <c r="D39" s="258"/>
      <c r="E39" s="969"/>
      <c r="F39" s="975"/>
      <c r="G39" s="331"/>
      <c r="H39" s="983"/>
      <c r="I39" s="990"/>
      <c r="J39" s="331"/>
      <c r="K39" s="983"/>
      <c r="L39" s="990"/>
      <c r="M39" s="331"/>
      <c r="N39" s="983"/>
      <c r="O39" s="990"/>
      <c r="P39" s="331"/>
      <c r="Q39" s="983"/>
      <c r="R39" s="990"/>
      <c r="S39" s="331"/>
      <c r="T39" s="629"/>
      <c r="U39" s="328"/>
      <c r="V39" s="394"/>
      <c r="W39" s="584"/>
      <c r="X39" s="328"/>
      <c r="Y39" s="394"/>
      <c r="Z39" s="584"/>
      <c r="AA39" s="328"/>
      <c r="AB39" s="394"/>
      <c r="AC39" s="584"/>
      <c r="AD39" s="328"/>
      <c r="AE39" s="394"/>
      <c r="AF39" s="584"/>
      <c r="AG39" s="328"/>
      <c r="AH39" s="394"/>
      <c r="AI39" s="584"/>
      <c r="AJ39" s="237"/>
      <c r="AK39" s="237"/>
      <c r="AL39" s="324"/>
    </row>
    <row r="40" spans="1:38" ht="15.75" customHeight="1" x14ac:dyDescent="0.25">
      <c r="A40" s="326"/>
      <c r="B40" s="481"/>
      <c r="C40" s="322" t="s">
        <v>550</v>
      </c>
      <c r="D40" s="332" t="s">
        <v>23</v>
      </c>
      <c r="E40" s="997"/>
      <c r="F40" s="998"/>
      <c r="G40" s="999">
        <f>SUM(G5:G28)/0.7*0.3</f>
        <v>0</v>
      </c>
      <c r="H40" s="1000"/>
      <c r="I40" s="1001"/>
      <c r="J40" s="999">
        <f>SUM(J5:J28)/0.7*0.3</f>
        <v>0</v>
      </c>
      <c r="K40" s="1000"/>
      <c r="L40" s="1001"/>
      <c r="M40" s="999">
        <f>SUM(M5:M28)/0.7*0.3</f>
        <v>0</v>
      </c>
      <c r="N40" s="1002"/>
      <c r="O40" s="1001"/>
      <c r="P40" s="999">
        <f>SUM(P5:P28)/0.7*0.3</f>
        <v>0</v>
      </c>
      <c r="Q40" s="1002"/>
      <c r="R40" s="1003"/>
      <c r="S40" s="999">
        <f>SUM(S5:S28)/0.7*0.3</f>
        <v>0</v>
      </c>
      <c r="T40" s="1004"/>
      <c r="U40" s="1005"/>
      <c r="V40" s="962"/>
      <c r="W40" s="1006">
        <f>SUM(W5:W28)/0.7*0.3</f>
        <v>0</v>
      </c>
      <c r="X40" s="1005"/>
      <c r="Y40" s="962"/>
      <c r="Z40" s="1006">
        <f>SUM(Z5:Z28)/0.7*0.3</f>
        <v>0</v>
      </c>
      <c r="AA40" s="1005"/>
      <c r="AB40" s="962"/>
      <c r="AC40" s="1006">
        <f>SUM(AC5:AC28)/0.7*0.3</f>
        <v>0</v>
      </c>
      <c r="AD40" s="1005"/>
      <c r="AE40" s="962"/>
      <c r="AF40" s="1006">
        <f>SUM(AF5:AF28)/0.7*0.3</f>
        <v>0</v>
      </c>
      <c r="AG40" s="1005"/>
      <c r="AH40" s="962"/>
      <c r="AI40" s="1006">
        <f>SUM(AI5:AI28)/0.7*0.3</f>
        <v>0</v>
      </c>
      <c r="AJ40" s="237"/>
      <c r="AK40" s="237"/>
      <c r="AL40" s="324"/>
    </row>
    <row r="41" spans="1:38" ht="15.75" customHeight="1" x14ac:dyDescent="0.25">
      <c r="A41" s="326"/>
      <c r="B41" s="946" t="s">
        <v>0</v>
      </c>
      <c r="C41" s="947" t="s">
        <v>265</v>
      </c>
      <c r="D41" s="942"/>
      <c r="E41" s="959"/>
      <c r="F41" s="959"/>
      <c r="G41" s="950">
        <f>SUMIF($B$5:$B$37,$B41,G$5:G$38)/0.7*0.3</f>
        <v>0</v>
      </c>
      <c r="H41" s="959"/>
      <c r="I41" s="942"/>
      <c r="J41" s="950">
        <f>SUMIF($B$5:$B$37,$B41,J$5:J$38)/0.7*0.3</f>
        <v>0</v>
      </c>
      <c r="K41" s="959"/>
      <c r="L41" s="942"/>
      <c r="M41" s="950">
        <f>SUMIF($B$5:$B$37,$B41,M$5:M$38)/0.7*0.3</f>
        <v>0</v>
      </c>
      <c r="N41" s="959"/>
      <c r="O41" s="942"/>
      <c r="P41" s="950">
        <f>SUMIF($B$5:$B$37,$B41,P$5:P$38)/0.7*0.3</f>
        <v>0</v>
      </c>
      <c r="Q41" s="959"/>
      <c r="R41" s="942"/>
      <c r="S41" s="950">
        <f>SUMIF($B$5:$B$37,$B41,S$5:S$38)/0.7*0.3</f>
        <v>0</v>
      </c>
      <c r="T41" s="629"/>
      <c r="U41" s="959"/>
      <c r="V41" s="948"/>
      <c r="W41" s="950">
        <f>SUMIF($B$5:$B$37,$B41,W$5:W$38)/0.7*0.3</f>
        <v>0</v>
      </c>
      <c r="X41" s="959"/>
      <c r="Y41" s="948"/>
      <c r="Z41" s="950">
        <f>SUMIF($B$5:$B$37,$B41,Z$5:Z$38)/0.7*0.3</f>
        <v>0</v>
      </c>
      <c r="AA41" s="959"/>
      <c r="AB41" s="948"/>
      <c r="AC41" s="950">
        <f>SUMIF($B$5:$B$37,$B41,AC$5:AC$38)/0.7*0.3</f>
        <v>0</v>
      </c>
      <c r="AD41" s="959"/>
      <c r="AE41" s="948"/>
      <c r="AF41" s="950">
        <f>SUMIF($B$5:$B$37,$B41,AF$5:AF$38)/0.7*0.3</f>
        <v>0</v>
      </c>
      <c r="AG41" s="959"/>
      <c r="AH41" s="948"/>
      <c r="AI41" s="950">
        <f>SUMIF($B$5:$B$37,$B41,AI$5:AI$38)/0.7*0.3</f>
        <v>0</v>
      </c>
      <c r="AJ41" s="237"/>
      <c r="AK41" s="237"/>
      <c r="AL41" s="324"/>
    </row>
    <row r="42" spans="1:38" ht="15.75" customHeight="1" x14ac:dyDescent="0.25">
      <c r="A42" s="326"/>
      <c r="B42" s="946" t="s">
        <v>21</v>
      </c>
      <c r="C42" s="947" t="s">
        <v>266</v>
      </c>
      <c r="D42" s="942"/>
      <c r="E42" s="959"/>
      <c r="F42" s="959"/>
      <c r="G42" s="950">
        <f>SUMIF($B$5:$B$38,$B42,G$5:G$38)/0.7*0.3</f>
        <v>0</v>
      </c>
      <c r="H42" s="959"/>
      <c r="I42" s="942"/>
      <c r="J42" s="950">
        <f>SUMIF($B$5:$B$38,$B42,J$5:J$38)/0.7*0.3</f>
        <v>0</v>
      </c>
      <c r="K42" s="959"/>
      <c r="L42" s="942"/>
      <c r="M42" s="950">
        <f>SUMIF($B$5:$B$38,$B42,M$5:M$38)/0.7*0.3</f>
        <v>0</v>
      </c>
      <c r="N42" s="959"/>
      <c r="O42" s="942"/>
      <c r="P42" s="950">
        <f>SUMIF($B$5:$B$38,$B42,P$5:P$38)/0.7*0.3</f>
        <v>0</v>
      </c>
      <c r="Q42" s="959"/>
      <c r="R42" s="942"/>
      <c r="S42" s="950">
        <f>SUMIF($B$5:$B$38,$B42,S$5:S$38)/0.7*0.3</f>
        <v>0</v>
      </c>
      <c r="T42" s="629"/>
      <c r="U42" s="959"/>
      <c r="V42" s="948"/>
      <c r="W42" s="950">
        <f>SUMIF($B$5:$B$38,$B42,W$5:W$38)/0.7*0.3</f>
        <v>0</v>
      </c>
      <c r="X42" s="959"/>
      <c r="Y42" s="948"/>
      <c r="Z42" s="950">
        <f>SUMIF($B$5:$B$38,$B42,Z$5:Z$38)/0.7*0.3</f>
        <v>0</v>
      </c>
      <c r="AA42" s="959"/>
      <c r="AB42" s="948"/>
      <c r="AC42" s="950">
        <f>SUMIF($B$5:$B$38,$B42,AC$5:AC$38)/0.7*0.3</f>
        <v>0</v>
      </c>
      <c r="AD42" s="959"/>
      <c r="AE42" s="948"/>
      <c r="AF42" s="950">
        <f>SUMIF($B$5:$B$38,$B42,AF$5:AF$38)/0.7*0.3</f>
        <v>0</v>
      </c>
      <c r="AG42" s="959"/>
      <c r="AH42" s="948"/>
      <c r="AI42" s="950">
        <f>SUMIF($B$5:$B$38,$B42,AI$5:AI$38)/0.7*0.3</f>
        <v>0</v>
      </c>
      <c r="AJ42" s="237"/>
      <c r="AK42" s="237"/>
      <c r="AL42" s="324"/>
    </row>
    <row r="43" spans="1:38" ht="15.75" customHeight="1" x14ac:dyDescent="0.25">
      <c r="A43" s="326"/>
      <c r="B43" s="946" t="s">
        <v>3</v>
      </c>
      <c r="C43" s="947" t="s">
        <v>267</v>
      </c>
      <c r="D43" s="942"/>
      <c r="E43" s="959"/>
      <c r="F43" s="959"/>
      <c r="G43" s="950">
        <f>SUMIF($B$5:$B$38,$B43,G$5:G$38)/0.7*0.3</f>
        <v>0</v>
      </c>
      <c r="H43" s="959"/>
      <c r="I43" s="942"/>
      <c r="J43" s="950">
        <f>SUMIF($B$5:$B$38,$B43,J$5:J$38)/0.7*0.3</f>
        <v>0</v>
      </c>
      <c r="K43" s="959"/>
      <c r="L43" s="942"/>
      <c r="M43" s="950">
        <f>SUMIF($B$5:$B$38,$B43,M$5:M$38)/0.7*0.3</f>
        <v>0</v>
      </c>
      <c r="N43" s="959"/>
      <c r="O43" s="942"/>
      <c r="P43" s="950">
        <f>SUMIF($B$5:$B$38,$B43,P$5:P$38)/0.7*0.3</f>
        <v>0</v>
      </c>
      <c r="Q43" s="959"/>
      <c r="R43" s="942"/>
      <c r="S43" s="950">
        <f>SUMIF($B$5:$B$38,$B43,S$5:S$38)/0.7*0.3</f>
        <v>0</v>
      </c>
      <c r="T43" s="629"/>
      <c r="U43" s="959"/>
      <c r="V43" s="948"/>
      <c r="W43" s="950">
        <f>SUMIF($B$5:$B$38,$B43,W$5:W$38)/0.7*0.3</f>
        <v>0</v>
      </c>
      <c r="X43" s="959"/>
      <c r="Y43" s="948"/>
      <c r="Z43" s="950">
        <f>SUMIF($B$5:$B$38,$B43,Z$5:Z$38)/0.7*0.3</f>
        <v>0</v>
      </c>
      <c r="AA43" s="959"/>
      <c r="AB43" s="948"/>
      <c r="AC43" s="950">
        <f>SUMIF($B$5:$B$38,$B43,AC$5:AC$38)/0.7*0.3</f>
        <v>0</v>
      </c>
      <c r="AD43" s="959"/>
      <c r="AE43" s="948"/>
      <c r="AF43" s="950">
        <f>SUMIF($B$5:$B$38,$B43,AF$5:AF$38)/0.7*0.3</f>
        <v>0</v>
      </c>
      <c r="AG43" s="959"/>
      <c r="AH43" s="948"/>
      <c r="AI43" s="950">
        <f>SUMIF($B$5:$B$38,$B43,AI$5:AI$38)/0.7*0.3</f>
        <v>0</v>
      </c>
      <c r="AJ43" s="237"/>
      <c r="AK43" s="237"/>
      <c r="AL43" s="324"/>
    </row>
    <row r="44" spans="1:38" ht="15.75" customHeight="1" x14ac:dyDescent="0.25">
      <c r="A44" s="43"/>
      <c r="B44" s="22"/>
      <c r="C44" s="333"/>
      <c r="D44" s="334"/>
      <c r="E44" s="970"/>
      <c r="F44" s="976"/>
      <c r="G44" s="336"/>
      <c r="H44" s="985"/>
      <c r="I44" s="992"/>
      <c r="J44" s="336"/>
      <c r="K44" s="985"/>
      <c r="L44" s="992"/>
      <c r="M44" s="336"/>
      <c r="N44" s="985"/>
      <c r="O44" s="992"/>
      <c r="P44" s="336"/>
      <c r="Q44" s="985"/>
      <c r="R44" s="992"/>
      <c r="S44" s="336"/>
      <c r="T44" s="433"/>
      <c r="U44" s="211"/>
      <c r="V44" s="337"/>
      <c r="W44" s="262"/>
      <c r="X44" s="211"/>
      <c r="Y44" s="337"/>
      <c r="Z44" s="262"/>
      <c r="AA44" s="211"/>
      <c r="AB44" s="337"/>
      <c r="AC44" s="262"/>
      <c r="AD44" s="211"/>
      <c r="AE44" s="337"/>
      <c r="AF44" s="262"/>
      <c r="AG44" s="211"/>
      <c r="AH44" s="337"/>
      <c r="AI44" s="262"/>
      <c r="AJ44" s="237"/>
      <c r="AK44" s="237"/>
      <c r="AL44" s="159"/>
    </row>
    <row r="45" spans="1:38" ht="15.75" customHeight="1" x14ac:dyDescent="0.25">
      <c r="A45" s="43"/>
      <c r="B45" s="22"/>
      <c r="C45" s="16"/>
      <c r="D45" s="26" t="s">
        <v>6</v>
      </c>
      <c r="E45" s="995">
        <f>SUM(E5:E28)</f>
        <v>0</v>
      </c>
      <c r="F45" s="994"/>
      <c r="G45" s="340">
        <f>SUM(G5:G28,G40)</f>
        <v>0</v>
      </c>
      <c r="H45" s="995">
        <f>SUM(H5:H28)</f>
        <v>0</v>
      </c>
      <c r="I45" s="994"/>
      <c r="J45" s="340">
        <f>SUM(J5:J28,J40)</f>
        <v>0</v>
      </c>
      <c r="K45" s="995">
        <f>SUM(K5:K28)</f>
        <v>0</v>
      </c>
      <c r="L45" s="994"/>
      <c r="M45" s="340">
        <f>SUM(M5:M28,M40)</f>
        <v>0</v>
      </c>
      <c r="N45" s="995">
        <f>SUM(N5:N28)</f>
        <v>0</v>
      </c>
      <c r="O45" s="994"/>
      <c r="P45" s="340">
        <f>SUM(P5:P28,P40)</f>
        <v>0</v>
      </c>
      <c r="Q45" s="995">
        <f>SUM(Q5:Q28)</f>
        <v>0</v>
      </c>
      <c r="R45" s="994"/>
      <c r="S45" s="340">
        <f>SUM(S5:S28,S40)</f>
        <v>0</v>
      </c>
      <c r="T45" s="434"/>
      <c r="U45" s="28">
        <f>SUM(U5:U28)</f>
        <v>0</v>
      </c>
      <c r="V45" s="575"/>
      <c r="W45" s="167">
        <f>SUM(W5:W28,W40)</f>
        <v>0</v>
      </c>
      <c r="X45" s="28">
        <f>SUM(X5:X28)</f>
        <v>0</v>
      </c>
      <c r="Y45" s="575"/>
      <c r="Z45" s="167">
        <f>SUM(Z5:Z28,Z40)</f>
        <v>0</v>
      </c>
      <c r="AA45" s="28">
        <f>SUM(AA5:AA28)</f>
        <v>0</v>
      </c>
      <c r="AB45" s="575"/>
      <c r="AC45" s="167">
        <f>SUM(AC5:AC28,AC40)</f>
        <v>0</v>
      </c>
      <c r="AD45" s="28">
        <f>SUM(AD5:AD28)</f>
        <v>0</v>
      </c>
      <c r="AE45" s="575"/>
      <c r="AF45" s="167">
        <f>SUM(AF5:AF28,AF40)</f>
        <v>0</v>
      </c>
      <c r="AG45" s="28">
        <f>SUM(AG5:AG28)</f>
        <v>0</v>
      </c>
      <c r="AH45" s="575"/>
      <c r="AI45" s="167">
        <f>SUM(AI5:AI28,AI40)</f>
        <v>0</v>
      </c>
      <c r="AJ45" s="237"/>
      <c r="AK45" s="237"/>
      <c r="AL45" s="159"/>
    </row>
    <row r="46" spans="1:38" ht="15.75" customHeight="1" x14ac:dyDescent="0.25">
      <c r="A46" s="39"/>
      <c r="B46" s="341"/>
      <c r="C46" s="36"/>
      <c r="D46" s="36"/>
      <c r="E46" s="996"/>
      <c r="F46" s="310"/>
      <c r="G46" s="336"/>
      <c r="H46" s="996"/>
      <c r="I46" s="310"/>
      <c r="J46" s="336"/>
      <c r="K46" s="996"/>
      <c r="L46" s="310"/>
      <c r="M46" s="336"/>
      <c r="N46" s="996"/>
      <c r="O46" s="310"/>
      <c r="P46" s="336"/>
      <c r="Q46" s="996"/>
      <c r="R46" s="310"/>
      <c r="S46" s="336"/>
      <c r="T46" s="433"/>
      <c r="U46" s="211"/>
      <c r="V46" s="337"/>
      <c r="W46" s="262"/>
      <c r="X46" s="211"/>
      <c r="Y46" s="337"/>
      <c r="Z46" s="262"/>
      <c r="AA46" s="211"/>
      <c r="AB46" s="337"/>
      <c r="AC46" s="262"/>
      <c r="AD46" s="211"/>
      <c r="AE46" s="337"/>
      <c r="AF46" s="262"/>
      <c r="AG46" s="211"/>
      <c r="AH46" s="337"/>
      <c r="AI46" s="262"/>
      <c r="AJ46" s="261"/>
      <c r="AK46" s="261"/>
      <c r="AL46" s="272"/>
    </row>
    <row r="47" spans="1:38" ht="18.75" x14ac:dyDescent="0.3">
      <c r="E47" s="1455">
        <f>+E45+G45</f>
        <v>0</v>
      </c>
      <c r="F47" s="1456"/>
      <c r="G47" s="1457"/>
      <c r="H47" s="1455">
        <f>+H45+J45</f>
        <v>0</v>
      </c>
      <c r="I47" s="1456"/>
      <c r="J47" s="1457"/>
      <c r="K47" s="1455">
        <f>+K45+M45</f>
        <v>0</v>
      </c>
      <c r="L47" s="1456"/>
      <c r="M47" s="1457"/>
      <c r="N47" s="1455">
        <f>+N45+P45</f>
        <v>0</v>
      </c>
      <c r="O47" s="1456"/>
      <c r="P47" s="1457"/>
      <c r="Q47" s="1455">
        <f>+Q45+S45</f>
        <v>0</v>
      </c>
      <c r="R47" s="1456"/>
      <c r="S47" s="1457"/>
      <c r="T47" s="282"/>
      <c r="U47" s="1429">
        <f>SUM(U45,W45)</f>
        <v>0</v>
      </c>
      <c r="V47" s="1458"/>
      <c r="W47" s="1458"/>
      <c r="X47" s="1429">
        <f>SUM(X45,Z45)</f>
        <v>0</v>
      </c>
      <c r="Y47" s="1458"/>
      <c r="Z47" s="1458"/>
      <c r="AA47" s="1429">
        <f>SUM(AA45,AC45)</f>
        <v>0</v>
      </c>
      <c r="AB47" s="1458"/>
      <c r="AC47" s="1458"/>
      <c r="AD47" s="1429">
        <f>SUM(AD45,AF45)</f>
        <v>0</v>
      </c>
      <c r="AE47" s="1458"/>
      <c r="AF47" s="1458"/>
      <c r="AG47" s="1429">
        <f>SUM(AG45,AI45)</f>
        <v>0</v>
      </c>
      <c r="AH47" s="1458"/>
      <c r="AI47" s="1458"/>
    </row>
    <row r="48" spans="1:38" s="169" customFormat="1" ht="18.75" x14ac:dyDescent="0.3">
      <c r="A48" s="44"/>
      <c r="B48" s="142"/>
      <c r="C48" s="44"/>
      <c r="D48" s="44"/>
      <c r="E48" s="1435">
        <f>+SUM(E47,H47,K47,N47,Q47)</f>
        <v>0</v>
      </c>
      <c r="F48" s="1436"/>
      <c r="G48" s="1436"/>
      <c r="H48" s="1436"/>
      <c r="I48" s="1436"/>
      <c r="J48" s="1436"/>
      <c r="K48" s="1436"/>
      <c r="L48" s="1436"/>
      <c r="M48" s="1436"/>
      <c r="N48" s="1436"/>
      <c r="O48" s="1436"/>
      <c r="P48" s="1436"/>
      <c r="Q48" s="1436"/>
      <c r="R48" s="1436"/>
      <c r="S48" s="1437"/>
      <c r="T48" s="282"/>
      <c r="U48" s="1432">
        <f>SUM(U45,W45,X45,Z45,AA45,AC45,AD45,AF45,AG45,AI45)</f>
        <v>0</v>
      </c>
      <c r="V48" s="1449"/>
      <c r="W48" s="1449"/>
      <c r="X48" s="1449"/>
      <c r="Y48" s="1449"/>
      <c r="Z48" s="1449"/>
      <c r="AA48" s="1449"/>
      <c r="AB48" s="1449"/>
      <c r="AC48" s="1449"/>
      <c r="AD48" s="1449"/>
      <c r="AE48" s="1449"/>
      <c r="AF48" s="1449"/>
      <c r="AG48" s="1449"/>
      <c r="AH48" s="1449"/>
      <c r="AI48" s="1449"/>
    </row>
    <row r="49" spans="1:38" ht="15" x14ac:dyDescent="0.25">
      <c r="A49" s="169"/>
      <c r="B49" s="342"/>
      <c r="C49" s="169" t="s">
        <v>76</v>
      </c>
      <c r="D49" s="169" t="s">
        <v>99</v>
      </c>
      <c r="E49" s="169"/>
      <c r="F49" s="522"/>
      <c r="G49" s="172"/>
      <c r="H49" s="173"/>
      <c r="I49" s="169"/>
      <c r="J49" s="169"/>
      <c r="K49" s="169"/>
      <c r="L49" s="171"/>
      <c r="M49" s="169"/>
      <c r="N49" s="169"/>
      <c r="O49" s="169"/>
      <c r="P49" s="169"/>
      <c r="Q49" s="169"/>
      <c r="R49" s="169"/>
      <c r="S49" s="169"/>
      <c r="T49" s="174"/>
      <c r="U49" s="277"/>
      <c r="V49" s="278"/>
      <c r="W49" s="277"/>
      <c r="X49" s="277"/>
      <c r="Y49" s="278"/>
      <c r="Z49" s="277"/>
      <c r="AA49" s="277"/>
      <c r="AB49" s="278"/>
      <c r="AC49" s="277"/>
      <c r="AD49" s="277"/>
      <c r="AE49" s="278"/>
      <c r="AF49" s="277"/>
      <c r="AG49" s="277"/>
      <c r="AH49" s="278"/>
      <c r="AI49" s="277"/>
      <c r="AL49" s="44"/>
    </row>
    <row r="50" spans="1:38" x14ac:dyDescent="0.25">
      <c r="A50" s="44"/>
      <c r="C50" s="44"/>
      <c r="D50" s="169" t="s">
        <v>100</v>
      </c>
      <c r="E50" s="44"/>
      <c r="F50" s="523"/>
      <c r="G50" s="58"/>
      <c r="H50" s="123"/>
      <c r="I50" s="44"/>
      <c r="J50" s="44"/>
      <c r="K50" s="44"/>
      <c r="L50" s="122"/>
      <c r="M50" s="44"/>
      <c r="N50" s="44"/>
      <c r="O50" s="44"/>
      <c r="P50" s="44"/>
      <c r="Q50" s="44"/>
      <c r="R50" s="44"/>
      <c r="S50" s="44"/>
      <c r="T50" s="124"/>
      <c r="U50" s="280"/>
      <c r="V50" s="281"/>
      <c r="W50" s="237"/>
      <c r="X50" s="280"/>
      <c r="Y50" s="281"/>
      <c r="Z50" s="237"/>
      <c r="AA50" s="280"/>
      <c r="AB50" s="281"/>
      <c r="AC50" s="237"/>
      <c r="AD50" s="280"/>
      <c r="AE50" s="281"/>
      <c r="AF50" s="237"/>
      <c r="AG50" s="280"/>
      <c r="AH50" s="281"/>
      <c r="AI50" s="237"/>
      <c r="AL50" s="44"/>
    </row>
    <row r="51" spans="1:38" x14ac:dyDescent="0.25">
      <c r="A51" s="44"/>
      <c r="C51" s="44"/>
      <c r="D51" s="169" t="s">
        <v>101</v>
      </c>
      <c r="E51" s="44"/>
      <c r="F51" s="523"/>
      <c r="G51" s="58"/>
      <c r="H51" s="123"/>
      <c r="I51" s="44"/>
      <c r="J51" s="44"/>
      <c r="K51" s="44"/>
      <c r="L51" s="122"/>
      <c r="M51" s="44"/>
      <c r="N51" s="44"/>
      <c r="O51" s="44"/>
      <c r="P51" s="44"/>
      <c r="Q51" s="44"/>
      <c r="R51" s="44"/>
      <c r="S51" s="44"/>
      <c r="T51" s="124"/>
      <c r="U51" s="280"/>
      <c r="V51" s="281"/>
      <c r="W51" s="237"/>
      <c r="X51" s="280"/>
      <c r="Y51" s="281"/>
      <c r="Z51" s="237"/>
      <c r="AA51" s="280"/>
      <c r="AB51" s="281"/>
      <c r="AC51" s="237"/>
      <c r="AD51" s="280"/>
      <c r="AE51" s="281"/>
      <c r="AF51" s="237"/>
      <c r="AG51" s="280"/>
      <c r="AH51" s="281"/>
      <c r="AI51" s="237"/>
      <c r="AL51" s="44"/>
    </row>
    <row r="52" spans="1:38" x14ac:dyDescent="0.25">
      <c r="A52" s="44"/>
      <c r="C52" s="44"/>
      <c r="D52" s="44"/>
      <c r="E52" s="44"/>
      <c r="F52" s="523"/>
      <c r="G52" s="58"/>
      <c r="H52" s="123"/>
      <c r="I52" s="44"/>
      <c r="J52" s="44"/>
      <c r="K52" s="44"/>
      <c r="L52" s="122"/>
      <c r="M52" s="44"/>
      <c r="N52" s="44"/>
      <c r="O52" s="44"/>
      <c r="P52" s="44"/>
      <c r="Q52" s="44"/>
      <c r="R52" s="44"/>
      <c r="S52" s="44"/>
      <c r="T52" s="124"/>
      <c r="U52" s="237"/>
      <c r="V52" s="281"/>
      <c r="W52" s="237"/>
      <c r="X52" s="237"/>
      <c r="Y52" s="281"/>
      <c r="Z52" s="237"/>
      <c r="AA52" s="237"/>
      <c r="AB52" s="281"/>
      <c r="AC52" s="237"/>
      <c r="AD52" s="237"/>
      <c r="AE52" s="281"/>
      <c r="AF52" s="237"/>
      <c r="AG52" s="237"/>
      <c r="AH52" s="281"/>
      <c r="AI52" s="237"/>
      <c r="AL52" s="44"/>
    </row>
    <row r="53" spans="1:38" x14ac:dyDescent="0.25">
      <c r="A53" s="44"/>
      <c r="B53" s="343" t="s">
        <v>0</v>
      </c>
      <c r="C53" s="45" t="s">
        <v>78</v>
      </c>
      <c r="D53" s="564"/>
      <c r="E53" s="46">
        <f>SUMIF($B5:$B40,$B53,G5:G40)+SUMIF($B5:$B40,$B53,E5:E40)+G41</f>
        <v>0</v>
      </c>
      <c r="F53" s="524" t="e">
        <f>+E53/E$47</f>
        <v>#DIV/0!</v>
      </c>
      <c r="G53" s="58"/>
      <c r="H53" s="46">
        <f>SUMIF($B5:$B40,$B53,J5:J40)+SUMIF($B5:$B40,$B53,H5:H40)+J41</f>
        <v>0</v>
      </c>
      <c r="I53" s="213" t="e">
        <f>+H53/H$47</f>
        <v>#DIV/0!</v>
      </c>
      <c r="J53" s="44"/>
      <c r="K53" s="46">
        <f>SUMIF($B5:$B40,$B53,M5:M40)+SUMIF($B5:$B40,$B53,K5:K40)+M41</f>
        <v>0</v>
      </c>
      <c r="L53" s="213" t="e">
        <f>+K53/K$47</f>
        <v>#DIV/0!</v>
      </c>
      <c r="M53" s="44"/>
      <c r="N53" s="46">
        <f>SUMIF($B5:$B40,$B53,P5:P40)+SUMIF($B5:$B40,$B53,N5:N40)+P41</f>
        <v>0</v>
      </c>
      <c r="O53" s="213" t="e">
        <f>+N53/N$47</f>
        <v>#DIV/0!</v>
      </c>
      <c r="P53" s="44"/>
      <c r="Q53" s="46">
        <f>SUMIF($B5:$B40,$B53,S5:S40)+SUMIF($B5:$B40,$B53,Q5:Q40)+S41</f>
        <v>0</v>
      </c>
      <c r="R53" s="213" t="e">
        <f>+Q53/Q$47</f>
        <v>#DIV/0!</v>
      </c>
      <c r="S53" s="44"/>
      <c r="T53" s="124"/>
      <c r="U53" s="46">
        <f>SUMIF($B5:$B39,$B53,U$5:U$40)+SUMIF($B5:$B39,$B53,W$5:W$40)+W41</f>
        <v>0</v>
      </c>
      <c r="V53" s="175" t="e">
        <f>+U53/U$47</f>
        <v>#DIV/0!</v>
      </c>
      <c r="X53" s="46">
        <f>SUMIF($B5:$B39,$B53,X$5:X$40)+SUMIF($B5:$B39,$B53,Z$5:Z$40)+Z41</f>
        <v>0</v>
      </c>
      <c r="Y53" s="175" t="e">
        <f>+X53/X$47</f>
        <v>#DIV/0!</v>
      </c>
      <c r="AA53" s="46">
        <f>SUMIF($B5:$B39,$B53,AA$5:AA$40)+SUMIF($B5:$B39,$B53,AC$5:AC$40)+AC41</f>
        <v>0</v>
      </c>
      <c r="AB53" s="175" t="e">
        <f>+AA53/AA$47</f>
        <v>#DIV/0!</v>
      </c>
      <c r="AD53" s="46">
        <f>SUMIF($B5:$B39,$B53,AD$5:AD$40)+SUMIF($B5:$B39,$B53,AF$5:AF$40)+AF41</f>
        <v>0</v>
      </c>
      <c r="AE53" s="175" t="e">
        <f>+AD53/AD$47</f>
        <v>#DIV/0!</v>
      </c>
      <c r="AG53" s="46">
        <f>SUMIF($B5:$B39,$B53,AG$5:AG$40)+SUMIF($B5:$B39,$B53,AI$5:AI$40)+AI41</f>
        <v>0</v>
      </c>
      <c r="AH53" s="175" t="e">
        <f>+AG53/AG$47</f>
        <v>#DIV/0!</v>
      </c>
      <c r="AL53" s="44"/>
    </row>
    <row r="54" spans="1:38" x14ac:dyDescent="0.25">
      <c r="A54" s="44"/>
      <c r="B54" s="344" t="s">
        <v>21</v>
      </c>
      <c r="C54" s="48" t="s">
        <v>79</v>
      </c>
      <c r="D54" s="565"/>
      <c r="E54" s="49">
        <f>SUMIF($B5:$B40,$B54,G5:G40)+SUMIF($B5:$B40,$B54,E5:E40)+G42</f>
        <v>0</v>
      </c>
      <c r="F54" s="525" t="e">
        <f>+E54/E$47</f>
        <v>#DIV/0!</v>
      </c>
      <c r="G54" s="58"/>
      <c r="H54" s="49">
        <f>SUMIF($B5:$B40,$B54,J5:J40)+SUMIF($B5:$B40,$B54,H5:H40)+J42</f>
        <v>0</v>
      </c>
      <c r="I54" s="214" t="e">
        <f>+H54/H$47</f>
        <v>#DIV/0!</v>
      </c>
      <c r="J54" s="44"/>
      <c r="K54" s="49">
        <f>SUMIF($B5:$B40,$B54,M5:M40)+SUMIF($B5:$B40,$B54,K5:K40)+M42</f>
        <v>0</v>
      </c>
      <c r="L54" s="214" t="e">
        <f t="shared" ref="L54:L55" si="45">+K54/K$47</f>
        <v>#DIV/0!</v>
      </c>
      <c r="M54" s="44"/>
      <c r="N54" s="49">
        <f>SUMIF($B5:$B40,$B54,P5:P40)+SUMIF($B5:$B40,$B54,N5:N40)+P42</f>
        <v>0</v>
      </c>
      <c r="O54" s="214" t="e">
        <f t="shared" ref="O54:O55" si="46">+N54/N$47</f>
        <v>#DIV/0!</v>
      </c>
      <c r="P54" s="44"/>
      <c r="Q54" s="49">
        <f>SUMIF($B5:$B40,$B54,S5:S40)+SUMIF($B5:$B40,$B54,Q5:Q40)+S42</f>
        <v>0</v>
      </c>
      <c r="R54" s="214" t="e">
        <f t="shared" ref="R54:R55" si="47">+Q54/Q$47</f>
        <v>#DIV/0!</v>
      </c>
      <c r="S54" s="44"/>
      <c r="T54" s="124"/>
      <c r="U54" s="49">
        <f>SUMIF($B5:$B40,$B54,U$5:U$40)+SUMIF($B5:$B40,$B54,W$5:W$40)+W42</f>
        <v>0</v>
      </c>
      <c r="V54" s="176" t="e">
        <f>+U54/U$47</f>
        <v>#DIV/0!</v>
      </c>
      <c r="X54" s="49">
        <f>SUMIF($B5:$B40,$B54,X$5:X$40)+SUMIF($B5:$B40,$B54,Z$5:Z$40)+Z42</f>
        <v>0</v>
      </c>
      <c r="Y54" s="176" t="e">
        <f>+X54/X$47</f>
        <v>#DIV/0!</v>
      </c>
      <c r="AA54" s="49">
        <f>SUMIF($B5:$B40,$B54,AA$5:AA$40)+SUMIF($B5:$B40,$B54,AC$5:AC$40)+AC42</f>
        <v>0</v>
      </c>
      <c r="AB54" s="176" t="e">
        <f>+AA54/AA$47</f>
        <v>#DIV/0!</v>
      </c>
      <c r="AD54" s="49">
        <f>SUMIF($B5:$B40,$B54,AD$5:AD$40)+SUMIF($B5:$B40,$B54,AF$5:AF$40)+AF42</f>
        <v>0</v>
      </c>
      <c r="AE54" s="176" t="e">
        <f>+AD54/AD$47</f>
        <v>#DIV/0!</v>
      </c>
      <c r="AG54" s="49">
        <f>SUMIF($B5:$B40,$B54,AG$5:AG$40)+SUMIF($B5:$B40,$B54,AI$5:AI$40)+AI42</f>
        <v>0</v>
      </c>
      <c r="AH54" s="176" t="e">
        <f>+AG54/AG$47</f>
        <v>#DIV/0!</v>
      </c>
      <c r="AL54" s="44"/>
    </row>
    <row r="55" spans="1:38" s="4" customFormat="1" x14ac:dyDescent="0.25">
      <c r="A55" s="44"/>
      <c r="B55" s="345" t="s">
        <v>3</v>
      </c>
      <c r="C55" s="51" t="s">
        <v>80</v>
      </c>
      <c r="D55" s="566"/>
      <c r="E55" s="52">
        <f>SUMIF($B5:$B40,$B55,G5:G40)+SUMIF($B5:$B40,$B55,E5:E40)+G43</f>
        <v>0</v>
      </c>
      <c r="F55" s="526" t="e">
        <f>+E55/E$47</f>
        <v>#DIV/0!</v>
      </c>
      <c r="G55" s="58"/>
      <c r="H55" s="52">
        <f>SUMIF($B5:$B40,$B55,J5:J40)+SUMIF($B5:$B40,$B55,H5:H40)+J43</f>
        <v>0</v>
      </c>
      <c r="I55" s="215" t="e">
        <f>+H55/H$47</f>
        <v>#DIV/0!</v>
      </c>
      <c r="J55" s="44"/>
      <c r="K55" s="52">
        <f>SUMIF($B5:$B40,$B55,M5:M40)+SUMIF($B5:$B40,$B55,K5:K40)+M43</f>
        <v>0</v>
      </c>
      <c r="L55" s="215" t="e">
        <f t="shared" si="45"/>
        <v>#DIV/0!</v>
      </c>
      <c r="M55" s="44"/>
      <c r="N55" s="52">
        <f>SUMIF($B5:$B40,$B55,P5:P40)+SUMIF($B5:$B40,$B55,N5:N40)+P43</f>
        <v>0</v>
      </c>
      <c r="O55" s="215" t="e">
        <f t="shared" si="46"/>
        <v>#DIV/0!</v>
      </c>
      <c r="P55" s="44"/>
      <c r="Q55" s="52">
        <f>SUMIF($B5:$B40,$B55,S5:S40)+SUMIF($B5:$B40,$B55,Q5:Q40)+S43</f>
        <v>0</v>
      </c>
      <c r="R55" s="215" t="e">
        <f t="shared" si="47"/>
        <v>#DIV/0!</v>
      </c>
      <c r="S55" s="44"/>
      <c r="T55" s="124"/>
      <c r="U55" s="52">
        <f>SUMIF($B5:$B40,$B55,U$5:U$40)+SUMIF($B5:$B40,$B55,W$5:W$40)+W43</f>
        <v>0</v>
      </c>
      <c r="V55" s="177" t="e">
        <f>+U55/U$47</f>
        <v>#DIV/0!</v>
      </c>
      <c r="W55" s="169"/>
      <c r="X55" s="52">
        <f>SUMIF($B5:$B40,$B55,X$5:X$40)+SUMIF($B5:$B40,$B55,Z$5:Z$40)+Z43</f>
        <v>0</v>
      </c>
      <c r="Y55" s="177" t="e">
        <f>+X55/X$47</f>
        <v>#DIV/0!</v>
      </c>
      <c r="Z55" s="169"/>
      <c r="AA55" s="52">
        <f>SUMIF($B5:$B40,$B55,AA$5:AA$40)+SUMIF($B5:$B40,$B55,AC$5:AC$40)+AC43</f>
        <v>0</v>
      </c>
      <c r="AB55" s="177" t="e">
        <f>+AA55/AA$47</f>
        <v>#DIV/0!</v>
      </c>
      <c r="AC55" s="169"/>
      <c r="AD55" s="52">
        <f>SUMIF($B5:$B40,$B55,AD$5:AD$40)+SUMIF($B5:$B40,$B55,AF$5:AF$40)+AF43</f>
        <v>0</v>
      </c>
      <c r="AE55" s="177" t="e">
        <f>+AD55/AD$47</f>
        <v>#DIV/0!</v>
      </c>
      <c r="AF55" s="169"/>
      <c r="AG55" s="52">
        <f>SUMIF($B5:$B40,$B55,AG$5:AG$40)+SUMIF($B5:$B40,$B55,AI$5:AI$40)+AI43</f>
        <v>0</v>
      </c>
      <c r="AH55" s="177" t="e">
        <f>+AG55/AG$47</f>
        <v>#DIV/0!</v>
      </c>
      <c r="AI55" s="169"/>
    </row>
    <row r="56" spans="1:38" x14ac:dyDescent="0.25">
      <c r="A56" s="216"/>
      <c r="B56" s="27"/>
      <c r="C56" s="216"/>
      <c r="D56" s="216"/>
      <c r="E56" s="217"/>
      <c r="G56" s="219"/>
      <c r="H56" s="220"/>
      <c r="I56" s="4"/>
      <c r="J56" s="4"/>
      <c r="K56" s="4"/>
      <c r="L56" s="218"/>
      <c r="M56" s="4"/>
      <c r="N56" s="4"/>
      <c r="O56" s="4"/>
      <c r="P56" s="4"/>
      <c r="Q56" s="4"/>
      <c r="R56" s="4"/>
      <c r="S56" s="4"/>
      <c r="T56" s="221"/>
    </row>
    <row r="57" spans="1:38" x14ac:dyDescent="0.25">
      <c r="G57" s="346"/>
    </row>
  </sheetData>
  <sheetProtection algorithmName="SHA-512" hashValue="Rgg2fjVoIDUiQgmhXKbzek7/0dkGjtS1wprZMngEKzenqJSkWo20Q7z7bgCoM7y/fYLXqfgKIz78phsJfZxqOQ==" saltValue="HJEcSlRURIudDnCx0ghdcA==" spinCount="100000" sheet="1" objects="1" scenarios="1"/>
  <mergeCells count="28">
    <mergeCell ref="AH1:AI1"/>
    <mergeCell ref="AE1:AF1"/>
    <mergeCell ref="E1:G1"/>
    <mergeCell ref="H1:J1"/>
    <mergeCell ref="K1:M1"/>
    <mergeCell ref="N1:P1"/>
    <mergeCell ref="V1:W1"/>
    <mergeCell ref="Y1:Z1"/>
    <mergeCell ref="AB1:AC1"/>
    <mergeCell ref="Q1:S1"/>
    <mergeCell ref="C4:D4"/>
    <mergeCell ref="E47:G47"/>
    <mergeCell ref="H47:J47"/>
    <mergeCell ref="K47:M47"/>
    <mergeCell ref="N47:P47"/>
    <mergeCell ref="U48:AI48"/>
    <mergeCell ref="Q47:S47"/>
    <mergeCell ref="F2:G2"/>
    <mergeCell ref="I2:J2"/>
    <mergeCell ref="L2:M2"/>
    <mergeCell ref="O2:P2"/>
    <mergeCell ref="R2:S2"/>
    <mergeCell ref="U47:W47"/>
    <mergeCell ref="X47:Z47"/>
    <mergeCell ref="AA47:AC47"/>
    <mergeCell ref="AD47:AF47"/>
    <mergeCell ref="AG47:AI47"/>
    <mergeCell ref="E48:S48"/>
  </mergeCells>
  <phoneticPr fontId="11" type="noConversion"/>
  <pageMargins left="0.7" right="0.7" top="0.75" bottom="0.75" header="0.3" footer="0.3"/>
  <pageSetup paperSize="9" scale="3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5014-9DD9-6044-B2E7-52BC29FFC663}">
  <sheetPr>
    <tabColor theme="0"/>
    <outlinePr summaryBelow="0"/>
    <pageSetUpPr fitToPage="1"/>
  </sheetPr>
  <dimension ref="A1:AQ35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baseColWidth="10" defaultColWidth="9.125" defaultRowHeight="15.75" outlineLevelCol="1" x14ac:dyDescent="0.25"/>
  <cols>
    <col min="1" max="1" width="3.625" style="44" customWidth="1"/>
    <col min="2" max="2" width="6.625" style="372" customWidth="1"/>
    <col min="3" max="3" width="11.625" style="44" customWidth="1"/>
    <col min="4" max="4" width="46.625" style="44" customWidth="1"/>
    <col min="5" max="5" width="15.625" style="44" customWidth="1"/>
    <col min="6" max="6" width="9" style="313" customWidth="1"/>
    <col min="7" max="7" width="15.625" style="58" customWidth="1"/>
    <col min="8" max="8" width="15.625" style="44" customWidth="1"/>
    <col min="9" max="9" width="9.125" style="313" customWidth="1"/>
    <col min="10" max="10" width="15.625" style="58" customWidth="1"/>
    <col min="11" max="11" width="15.625" style="44" customWidth="1"/>
    <col min="12" max="12" width="9.125" style="313" bestFit="1" customWidth="1"/>
    <col min="13" max="13" width="15.625" style="58" customWidth="1"/>
    <col min="14" max="14" width="15.625" style="44" customWidth="1"/>
    <col min="15" max="15" width="9.125" style="313" bestFit="1" customWidth="1"/>
    <col min="16" max="16" width="15.625" style="58" customWidth="1"/>
    <col min="17" max="17" width="15.625" style="44" customWidth="1"/>
    <col min="18" max="18" width="9.125" style="313" bestFit="1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8.375" style="122" hidden="1" customWidth="1" outlineLevel="1"/>
    <col min="23" max="24" width="15.625" style="44" hidden="1" customWidth="1" outlineLevel="1"/>
    <col min="25" max="25" width="8.375" style="122" hidden="1" customWidth="1" outlineLevel="1"/>
    <col min="26" max="27" width="15.625" style="44" hidden="1" customWidth="1" outlineLevel="1"/>
    <col min="28" max="28" width="8.375" style="122" hidden="1" customWidth="1" outlineLevel="1"/>
    <col min="29" max="30" width="15.625" style="44" hidden="1" customWidth="1" outlineLevel="1"/>
    <col min="31" max="31" width="8.375" style="122" hidden="1" customWidth="1" outlineLevel="1"/>
    <col min="32" max="33" width="15.625" style="44" hidden="1" customWidth="1" outlineLevel="1"/>
    <col min="34" max="34" width="8.37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41" width="11.375" style="44" customWidth="1"/>
    <col min="42" max="42" width="9.125" style="44"/>
    <col min="43" max="43" width="18" style="58" customWidth="1"/>
    <col min="44" max="16384" width="9.125" style="44"/>
  </cols>
  <sheetData>
    <row r="1" spans="1:43" ht="40.5" customHeight="1" x14ac:dyDescent="0.3">
      <c r="A1" s="127" t="s">
        <v>7</v>
      </c>
      <c r="B1" s="350"/>
      <c r="C1" s="129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43" x14ac:dyDescent="0.25">
      <c r="A2" s="130"/>
      <c r="B2" s="351"/>
      <c r="C2" s="132"/>
      <c r="D2" s="60"/>
      <c r="E2" s="8" t="s">
        <v>11</v>
      </c>
      <c r="F2" s="1421" t="s">
        <v>10</v>
      </c>
      <c r="G2" s="1422"/>
      <c r="H2" s="9" t="s">
        <v>11</v>
      </c>
      <c r="I2" s="1421" t="s">
        <v>10</v>
      </c>
      <c r="J2" s="1422"/>
      <c r="K2" s="8" t="s">
        <v>11</v>
      </c>
      <c r="L2" s="1421" t="s">
        <v>10</v>
      </c>
      <c r="M2" s="1422"/>
      <c r="N2" s="8" t="s">
        <v>11</v>
      </c>
      <c r="O2" s="1421" t="s">
        <v>10</v>
      </c>
      <c r="P2" s="1422"/>
      <c r="Q2" s="8" t="s">
        <v>11</v>
      </c>
      <c r="R2" s="1421" t="s">
        <v>10</v>
      </c>
      <c r="S2" s="1422"/>
      <c r="T2" s="62"/>
      <c r="U2" s="10" t="s">
        <v>12</v>
      </c>
      <c r="V2" s="574" t="s">
        <v>14</v>
      </c>
      <c r="W2" s="65" t="s">
        <v>12</v>
      </c>
      <c r="X2" s="10" t="s">
        <v>12</v>
      </c>
      <c r="Y2" s="574" t="s">
        <v>14</v>
      </c>
      <c r="Z2" s="65" t="s">
        <v>12</v>
      </c>
      <c r="AA2" s="10" t="s">
        <v>12</v>
      </c>
      <c r="AB2" s="574" t="s">
        <v>14</v>
      </c>
      <c r="AC2" s="65" t="s">
        <v>12</v>
      </c>
      <c r="AD2" s="10" t="s">
        <v>12</v>
      </c>
      <c r="AE2" s="574" t="s">
        <v>14</v>
      </c>
      <c r="AF2" s="65" t="s">
        <v>12</v>
      </c>
      <c r="AG2" s="10" t="s">
        <v>12</v>
      </c>
      <c r="AH2" s="574" t="s">
        <v>14</v>
      </c>
      <c r="AI2" s="65" t="s">
        <v>12</v>
      </c>
      <c r="AJ2" s="66"/>
      <c r="AK2" s="66"/>
      <c r="AL2" s="67"/>
    </row>
    <row r="3" spans="1:43" x14ac:dyDescent="0.25">
      <c r="A3" s="231"/>
      <c r="B3" s="11" t="s">
        <v>15</v>
      </c>
      <c r="C3" s="232"/>
      <c r="D3" s="233"/>
      <c r="E3" s="12" t="s">
        <v>16</v>
      </c>
      <c r="F3" s="977" t="s">
        <v>85</v>
      </c>
      <c r="G3" s="13" t="s">
        <v>17</v>
      </c>
      <c r="H3" s="234" t="s">
        <v>16</v>
      </c>
      <c r="I3" s="191" t="s">
        <v>85</v>
      </c>
      <c r="J3" s="13" t="s">
        <v>17</v>
      </c>
      <c r="K3" s="12" t="s">
        <v>16</v>
      </c>
      <c r="L3" s="191" t="s">
        <v>85</v>
      </c>
      <c r="M3" s="13" t="s">
        <v>17</v>
      </c>
      <c r="N3" s="12" t="s">
        <v>16</v>
      </c>
      <c r="O3" s="191" t="s">
        <v>85</v>
      </c>
      <c r="P3" s="13" t="s">
        <v>17</v>
      </c>
      <c r="Q3" s="12" t="s">
        <v>16</v>
      </c>
      <c r="R3" s="191" t="s">
        <v>85</v>
      </c>
      <c r="S3" s="13" t="s">
        <v>17</v>
      </c>
      <c r="T3" s="352" t="s">
        <v>86</v>
      </c>
      <c r="U3" s="14"/>
      <c r="V3" s="1050"/>
      <c r="W3" s="244"/>
      <c r="X3" s="14"/>
      <c r="Y3" s="1050"/>
      <c r="Z3" s="244"/>
      <c r="AA3" s="14"/>
      <c r="AB3" s="1050"/>
      <c r="AC3" s="244"/>
      <c r="AD3" s="14"/>
      <c r="AE3" s="1050"/>
      <c r="AF3" s="244"/>
      <c r="AG3" s="14"/>
      <c r="AH3" s="1050"/>
      <c r="AI3" s="244"/>
      <c r="AJ3" s="237"/>
      <c r="AK3" s="237"/>
      <c r="AL3" s="238"/>
    </row>
    <row r="4" spans="1:43" x14ac:dyDescent="0.25">
      <c r="A4" s="632" t="s">
        <v>500</v>
      </c>
      <c r="B4" s="353"/>
      <c r="C4" s="240" t="s">
        <v>56</v>
      </c>
      <c r="D4" s="288"/>
      <c r="E4" s="1009"/>
      <c r="F4" s="1045"/>
      <c r="G4" s="289"/>
      <c r="H4" s="1049"/>
      <c r="I4" s="1045"/>
      <c r="J4" s="289"/>
      <c r="K4" s="1049"/>
      <c r="L4" s="1045"/>
      <c r="M4" s="289"/>
      <c r="N4" s="1049"/>
      <c r="O4" s="1045"/>
      <c r="P4" s="289"/>
      <c r="Q4" s="1049"/>
      <c r="R4" s="1045"/>
      <c r="S4" s="289"/>
      <c r="T4" s="243"/>
      <c r="U4" s="235"/>
      <c r="V4" s="1051"/>
      <c r="W4" s="244"/>
      <c r="X4" s="235"/>
      <c r="Y4" s="1051"/>
      <c r="Z4" s="244"/>
      <c r="AA4" s="235"/>
      <c r="AB4" s="1051"/>
      <c r="AC4" s="244"/>
      <c r="AD4" s="235"/>
      <c r="AE4" s="1051"/>
      <c r="AF4" s="244"/>
      <c r="AG4" s="235"/>
      <c r="AH4" s="1051"/>
      <c r="AI4" s="244"/>
      <c r="AJ4" s="237"/>
      <c r="AK4" s="237"/>
      <c r="AL4" s="159"/>
    </row>
    <row r="5" spans="1:43" x14ac:dyDescent="0.25">
      <c r="A5" s="142"/>
      <c r="B5" s="633"/>
      <c r="C5" s="246" t="s">
        <v>501</v>
      </c>
      <c r="D5" s="155" t="s">
        <v>57</v>
      </c>
      <c r="E5" s="1011"/>
      <c r="F5" s="1017"/>
      <c r="G5" s="226">
        <f t="shared" ref="G5" si="0">+(F5*0.7)*E5</f>
        <v>0</v>
      </c>
      <c r="H5" s="1011"/>
      <c r="I5" s="1017"/>
      <c r="J5" s="226">
        <f t="shared" ref="J5" si="1">+(I5*0.7)*H5</f>
        <v>0</v>
      </c>
      <c r="K5" s="1011"/>
      <c r="L5" s="1017"/>
      <c r="M5" s="226">
        <f t="shared" ref="M5" si="2">+(L5*0.7)*K5</f>
        <v>0</v>
      </c>
      <c r="N5" s="1011"/>
      <c r="O5" s="1017"/>
      <c r="P5" s="226">
        <f t="shared" ref="P5" si="3">+(O5*0.7)*N5</f>
        <v>0</v>
      </c>
      <c r="Q5" s="1011"/>
      <c r="R5" s="1017"/>
      <c r="S5" s="226">
        <f t="shared" ref="S5:S6" si="4">+(R5*0.7)*Q5</f>
        <v>0</v>
      </c>
      <c r="T5" s="243"/>
      <c r="U5" s="440"/>
      <c r="V5" s="1052"/>
      <c r="W5" s="554">
        <f>+(V5*0.7)*U5</f>
        <v>0</v>
      </c>
      <c r="X5" s="440"/>
      <c r="Y5" s="1052"/>
      <c r="Z5" s="554">
        <f>+(Y5*0.7)*X5</f>
        <v>0</v>
      </c>
      <c r="AA5" s="440"/>
      <c r="AB5" s="1052"/>
      <c r="AC5" s="554">
        <f>+(AB5*0.7)*AA5</f>
        <v>0</v>
      </c>
      <c r="AD5" s="440"/>
      <c r="AE5" s="1052"/>
      <c r="AF5" s="554">
        <f>+(AE5*0.7)*AD5</f>
        <v>0</v>
      </c>
      <c r="AG5" s="440"/>
      <c r="AH5" s="1052"/>
      <c r="AI5" s="554">
        <f>+(AH5*0.7)*AG5</f>
        <v>0</v>
      </c>
      <c r="AJ5" s="237"/>
      <c r="AK5" s="237"/>
      <c r="AL5" s="160"/>
    </row>
    <row r="6" spans="1:43" x14ac:dyDescent="0.25">
      <c r="A6" s="142"/>
      <c r="B6" s="633"/>
      <c r="C6" s="246" t="s">
        <v>502</v>
      </c>
      <c r="D6" s="37" t="s">
        <v>58</v>
      </c>
      <c r="E6" s="1011"/>
      <c r="F6" s="1017"/>
      <c r="G6" s="226">
        <f t="shared" ref="G6" si="5">+(F6*0.7)*E6</f>
        <v>0</v>
      </c>
      <c r="H6" s="1011"/>
      <c r="I6" s="1017"/>
      <c r="J6" s="226">
        <f t="shared" ref="J6" si="6">+(I6*0.7)*H6</f>
        <v>0</v>
      </c>
      <c r="K6" s="1011"/>
      <c r="L6" s="1017"/>
      <c r="M6" s="226">
        <f t="shared" ref="M6" si="7">+(L6*0.7)*K6</f>
        <v>0</v>
      </c>
      <c r="N6" s="1011"/>
      <c r="O6" s="1017"/>
      <c r="P6" s="226">
        <f t="shared" ref="P6" si="8">+(O6*0.7)*N6</f>
        <v>0</v>
      </c>
      <c r="Q6" s="1011"/>
      <c r="R6" s="1017"/>
      <c r="S6" s="226">
        <f t="shared" si="4"/>
        <v>0</v>
      </c>
      <c r="T6" s="243"/>
      <c r="U6" s="440"/>
      <c r="V6" s="1052"/>
      <c r="W6" s="554">
        <f>+(V6*0.7)*U6</f>
        <v>0</v>
      </c>
      <c r="X6" s="440"/>
      <c r="Y6" s="1052"/>
      <c r="Z6" s="554">
        <f>+(Y6*0.7)*X6</f>
        <v>0</v>
      </c>
      <c r="AA6" s="440"/>
      <c r="AB6" s="1052"/>
      <c r="AC6" s="554">
        <f>+(AB6*0.7)*AA6</f>
        <v>0</v>
      </c>
      <c r="AD6" s="440"/>
      <c r="AE6" s="1052"/>
      <c r="AF6" s="554">
        <f>+(AE6*0.7)*AD6</f>
        <v>0</v>
      </c>
      <c r="AG6" s="440"/>
      <c r="AH6" s="1052"/>
      <c r="AI6" s="554">
        <f>+(AH6*0.7)*AG6</f>
        <v>0</v>
      </c>
      <c r="AJ6" s="237"/>
      <c r="AK6" s="237"/>
      <c r="AL6" s="159"/>
    </row>
    <row r="7" spans="1:43" x14ac:dyDescent="0.25">
      <c r="A7" s="142"/>
      <c r="B7" s="482"/>
      <c r="C7" s="246" t="s">
        <v>503</v>
      </c>
      <c r="D7" s="250" t="s">
        <v>103</v>
      </c>
      <c r="E7" s="1029">
        <f>SUM(E8:E17)</f>
        <v>0</v>
      </c>
      <c r="F7" s="991"/>
      <c r="G7" s="251">
        <f>SUM(G8:G17)</f>
        <v>0</v>
      </c>
      <c r="H7" s="1029">
        <f>SUM(H8:H17)</f>
        <v>0</v>
      </c>
      <c r="I7" s="991"/>
      <c r="J7" s="251">
        <f>SUM(J8:J17)</f>
        <v>0</v>
      </c>
      <c r="K7" s="1029">
        <f>SUM(K8:K17)</f>
        <v>0</v>
      </c>
      <c r="L7" s="991"/>
      <c r="M7" s="251">
        <f>SUM(M8:M17)</f>
        <v>0</v>
      </c>
      <c r="N7" s="1029">
        <f>SUM(N8:N17)</f>
        <v>0</v>
      </c>
      <c r="O7" s="991"/>
      <c r="P7" s="251">
        <f>SUM(P8:P17)</f>
        <v>0</v>
      </c>
      <c r="Q7" s="1029">
        <f>SUM(Q8:Q17)</f>
        <v>0</v>
      </c>
      <c r="R7" s="991"/>
      <c r="S7" s="251">
        <f>SUM(S8:S17)</f>
        <v>0</v>
      </c>
      <c r="T7" s="117"/>
      <c r="U7" s="555">
        <f>SUM(U8:U17)</f>
        <v>0</v>
      </c>
      <c r="V7" s="1053"/>
      <c r="W7" s="356">
        <f>SUM(W8:W17)</f>
        <v>0</v>
      </c>
      <c r="X7" s="555">
        <f>SUM(X8:X17)</f>
        <v>0</v>
      </c>
      <c r="Y7" s="1053"/>
      <c r="Z7" s="356">
        <f>SUM(Z8:Z17)</f>
        <v>0</v>
      </c>
      <c r="AA7" s="555">
        <f>SUM(AA8:AA17)</f>
        <v>0</v>
      </c>
      <c r="AB7" s="1053"/>
      <c r="AC7" s="356">
        <f>SUM(AC8:AC17)</f>
        <v>0</v>
      </c>
      <c r="AD7" s="555">
        <f>SUM(AD8:AD17)</f>
        <v>0</v>
      </c>
      <c r="AE7" s="1053"/>
      <c r="AF7" s="356">
        <f>SUM(AF8:AF17)</f>
        <v>0</v>
      </c>
      <c r="AG7" s="555">
        <f>SUM(AG8:AG17)</f>
        <v>0</v>
      </c>
      <c r="AH7" s="1053"/>
      <c r="AI7" s="356">
        <f>SUM(AI8:AI17)</f>
        <v>0</v>
      </c>
      <c r="AJ7" s="237"/>
      <c r="AK7" s="237"/>
      <c r="AL7" s="159"/>
    </row>
    <row r="8" spans="1:43" s="466" customFormat="1" x14ac:dyDescent="0.2">
      <c r="A8" s="531"/>
      <c r="B8" s="634"/>
      <c r="C8" s="255" t="s">
        <v>504</v>
      </c>
      <c r="D8" s="620" t="s">
        <v>104</v>
      </c>
      <c r="E8" s="1011"/>
      <c r="F8" s="1017"/>
      <c r="G8" s="226">
        <f t="shared" ref="G8:G9" si="9">+(F8*0.7)*E8</f>
        <v>0</v>
      </c>
      <c r="H8" s="1011"/>
      <c r="I8" s="1017"/>
      <c r="J8" s="226">
        <f t="shared" ref="J8:J9" si="10">+(I8*0.7)*H8</f>
        <v>0</v>
      </c>
      <c r="K8" s="1011"/>
      <c r="L8" s="1017"/>
      <c r="M8" s="226">
        <f t="shared" ref="M8:M9" si="11">+(L8*0.7)*K8</f>
        <v>0</v>
      </c>
      <c r="N8" s="1011"/>
      <c r="O8" s="1017"/>
      <c r="P8" s="226">
        <f t="shared" ref="P8:P9" si="12">+(O8*0.7)*N8</f>
        <v>0</v>
      </c>
      <c r="Q8" s="1011"/>
      <c r="R8" s="1017"/>
      <c r="S8" s="357">
        <f t="shared" ref="S8" si="13">+(R8*0.7)*Q8</f>
        <v>0</v>
      </c>
      <c r="T8" s="532"/>
      <c r="U8" s="440"/>
      <c r="V8" s="1052"/>
      <c r="W8" s="554">
        <f t="shared" ref="W8:W9" si="14">+(V8*0.7)*U8</f>
        <v>0</v>
      </c>
      <c r="X8" s="440"/>
      <c r="Y8" s="1052"/>
      <c r="Z8" s="554">
        <f t="shared" ref="Z8:Z9" si="15">+(Y8*0.7)*X8</f>
        <v>0</v>
      </c>
      <c r="AA8" s="440"/>
      <c r="AB8" s="1052"/>
      <c r="AC8" s="554">
        <f t="shared" ref="AC8:AC9" si="16">+(AB8*0.7)*AA8</f>
        <v>0</v>
      </c>
      <c r="AD8" s="440"/>
      <c r="AE8" s="1052"/>
      <c r="AF8" s="554">
        <f t="shared" ref="AF8:AF9" si="17">+(AE8*0.7)*AD8</f>
        <v>0</v>
      </c>
      <c r="AG8" s="440"/>
      <c r="AH8" s="1052"/>
      <c r="AI8" s="533">
        <f t="shared" ref="AI8:AI17" si="18">+(AH8*0.7)*AG8</f>
        <v>0</v>
      </c>
      <c r="AJ8" s="475"/>
      <c r="AK8" s="475"/>
      <c r="AL8" s="476"/>
      <c r="AQ8" s="413"/>
    </row>
    <row r="9" spans="1:43" s="466" customFormat="1" x14ac:dyDescent="0.2">
      <c r="A9" s="531"/>
      <c r="B9" s="634"/>
      <c r="C9" s="255" t="s">
        <v>505</v>
      </c>
      <c r="D9" s="620" t="s">
        <v>104</v>
      </c>
      <c r="E9" s="1011"/>
      <c r="F9" s="1017"/>
      <c r="G9" s="226">
        <f t="shared" si="9"/>
        <v>0</v>
      </c>
      <c r="H9" s="1011"/>
      <c r="I9" s="1017"/>
      <c r="J9" s="226">
        <f t="shared" si="10"/>
        <v>0</v>
      </c>
      <c r="K9" s="1011"/>
      <c r="L9" s="1017"/>
      <c r="M9" s="226">
        <f t="shared" si="11"/>
        <v>0</v>
      </c>
      <c r="N9" s="1011"/>
      <c r="O9" s="1017"/>
      <c r="P9" s="226">
        <f t="shared" si="12"/>
        <v>0</v>
      </c>
      <c r="Q9" s="1011"/>
      <c r="R9" s="1017"/>
      <c r="S9" s="357">
        <f t="shared" ref="S9:S10" si="19">+(R9*0.7)*Q9</f>
        <v>0</v>
      </c>
      <c r="T9" s="532"/>
      <c r="U9" s="440"/>
      <c r="V9" s="1052"/>
      <c r="W9" s="554">
        <f t="shared" si="14"/>
        <v>0</v>
      </c>
      <c r="X9" s="440"/>
      <c r="Y9" s="1052"/>
      <c r="Z9" s="554">
        <f t="shared" si="15"/>
        <v>0</v>
      </c>
      <c r="AA9" s="440"/>
      <c r="AB9" s="1052"/>
      <c r="AC9" s="554">
        <f t="shared" si="16"/>
        <v>0</v>
      </c>
      <c r="AD9" s="440"/>
      <c r="AE9" s="1052"/>
      <c r="AF9" s="554">
        <f t="shared" si="17"/>
        <v>0</v>
      </c>
      <c r="AG9" s="440"/>
      <c r="AH9" s="1052"/>
      <c r="AI9" s="533">
        <f t="shared" si="18"/>
        <v>0</v>
      </c>
      <c r="AJ9" s="475"/>
      <c r="AK9" s="475"/>
      <c r="AL9" s="476"/>
      <c r="AQ9" s="413"/>
    </row>
    <row r="10" spans="1:43" s="466" customFormat="1" ht="12.75" x14ac:dyDescent="0.2">
      <c r="A10" s="531"/>
      <c r="B10" s="634"/>
      <c r="C10" s="255" t="s">
        <v>506</v>
      </c>
      <c r="D10" s="620" t="s">
        <v>104</v>
      </c>
      <c r="E10" s="1042"/>
      <c r="F10" s="1046"/>
      <c r="G10" s="357">
        <f t="shared" ref="G10" si="20">+(F10*0.7)*E10</f>
        <v>0</v>
      </c>
      <c r="H10" s="1042"/>
      <c r="I10" s="1046"/>
      <c r="J10" s="357">
        <f t="shared" ref="J10" si="21">+(I10*0.7)*H10</f>
        <v>0</v>
      </c>
      <c r="K10" s="1042"/>
      <c r="L10" s="1046"/>
      <c r="M10" s="357">
        <f t="shared" ref="M10" si="22">+(L10*0.7)*K10</f>
        <v>0</v>
      </c>
      <c r="N10" s="1042"/>
      <c r="O10" s="1046"/>
      <c r="P10" s="357">
        <f t="shared" ref="P10" si="23">+(O10*0.7)*N10</f>
        <v>0</v>
      </c>
      <c r="Q10" s="1042"/>
      <c r="R10" s="1046"/>
      <c r="S10" s="357">
        <f t="shared" si="19"/>
        <v>0</v>
      </c>
      <c r="T10" s="532"/>
      <c r="U10" s="556"/>
      <c r="V10" s="1054"/>
      <c r="W10" s="533">
        <f t="shared" ref="W10:W17" si="24">+(V10*0.7)*U10</f>
        <v>0</v>
      </c>
      <c r="X10" s="556"/>
      <c r="Y10" s="1054"/>
      <c r="Z10" s="533">
        <f t="shared" ref="Z10:Z17" si="25">+(Y10*0.7)*X10</f>
        <v>0</v>
      </c>
      <c r="AA10" s="556"/>
      <c r="AB10" s="1054"/>
      <c r="AC10" s="533">
        <f t="shared" ref="AC10:AC17" si="26">+(AB10*0.7)*AA10</f>
        <v>0</v>
      </c>
      <c r="AD10" s="556"/>
      <c r="AE10" s="1054"/>
      <c r="AF10" s="533">
        <f t="shared" ref="AF10:AF17" si="27">+(AE10*0.7)*AD10</f>
        <v>0</v>
      </c>
      <c r="AG10" s="556"/>
      <c r="AH10" s="1054"/>
      <c r="AI10" s="533">
        <f t="shared" si="18"/>
        <v>0</v>
      </c>
      <c r="AJ10" s="475"/>
      <c r="AK10" s="475"/>
      <c r="AL10" s="476"/>
      <c r="AQ10" s="413"/>
    </row>
    <row r="11" spans="1:43" s="466" customFormat="1" ht="12.75" x14ac:dyDescent="0.2">
      <c r="A11" s="531"/>
      <c r="B11" s="634"/>
      <c r="C11" s="255" t="s">
        <v>507</v>
      </c>
      <c r="D11" s="620" t="s">
        <v>104</v>
      </c>
      <c r="E11" s="1042"/>
      <c r="F11" s="1046"/>
      <c r="G11" s="357">
        <f t="shared" ref="G11:G17" si="28">+(F11*0.7)*E11</f>
        <v>0</v>
      </c>
      <c r="H11" s="1042"/>
      <c r="I11" s="1046"/>
      <c r="J11" s="357">
        <f t="shared" ref="J11:J17" si="29">+(I11*0.7)*H11</f>
        <v>0</v>
      </c>
      <c r="K11" s="1042"/>
      <c r="L11" s="1046"/>
      <c r="M11" s="357">
        <f t="shared" ref="M11:M17" si="30">+(L11*0.7)*K11</f>
        <v>0</v>
      </c>
      <c r="N11" s="1042"/>
      <c r="O11" s="1046"/>
      <c r="P11" s="357">
        <f t="shared" ref="P11:P17" si="31">+(O11*0.7)*N11</f>
        <v>0</v>
      </c>
      <c r="Q11" s="1042"/>
      <c r="R11" s="1046"/>
      <c r="S11" s="357">
        <f t="shared" ref="S11:S17" si="32">+(R11*0.7)*Q11</f>
        <v>0</v>
      </c>
      <c r="T11" s="532"/>
      <c r="U11" s="556"/>
      <c r="V11" s="1054"/>
      <c r="W11" s="533">
        <f t="shared" si="24"/>
        <v>0</v>
      </c>
      <c r="X11" s="556"/>
      <c r="Y11" s="1054"/>
      <c r="Z11" s="533">
        <f t="shared" si="25"/>
        <v>0</v>
      </c>
      <c r="AA11" s="556"/>
      <c r="AB11" s="1054"/>
      <c r="AC11" s="533">
        <f t="shared" si="26"/>
        <v>0</v>
      </c>
      <c r="AD11" s="556"/>
      <c r="AE11" s="1054"/>
      <c r="AF11" s="533">
        <f t="shared" si="27"/>
        <v>0</v>
      </c>
      <c r="AG11" s="556"/>
      <c r="AH11" s="1054"/>
      <c r="AI11" s="533">
        <f t="shared" si="18"/>
        <v>0</v>
      </c>
      <c r="AJ11" s="475"/>
      <c r="AK11" s="475"/>
      <c r="AL11" s="476"/>
      <c r="AQ11" s="413"/>
    </row>
    <row r="12" spans="1:43" s="466" customFormat="1" ht="12.75" x14ac:dyDescent="0.2">
      <c r="A12" s="531"/>
      <c r="B12" s="634"/>
      <c r="C12" s="255" t="s">
        <v>508</v>
      </c>
      <c r="D12" s="620" t="s">
        <v>104</v>
      </c>
      <c r="E12" s="1042"/>
      <c r="F12" s="1046"/>
      <c r="G12" s="357">
        <f t="shared" si="28"/>
        <v>0</v>
      </c>
      <c r="H12" s="1042"/>
      <c r="I12" s="1046"/>
      <c r="J12" s="357">
        <f t="shared" si="29"/>
        <v>0</v>
      </c>
      <c r="K12" s="1042"/>
      <c r="L12" s="1046"/>
      <c r="M12" s="357">
        <f t="shared" si="30"/>
        <v>0</v>
      </c>
      <c r="N12" s="1042"/>
      <c r="O12" s="1046"/>
      <c r="P12" s="357">
        <f t="shared" si="31"/>
        <v>0</v>
      </c>
      <c r="Q12" s="1042"/>
      <c r="R12" s="1046"/>
      <c r="S12" s="357">
        <f t="shared" si="32"/>
        <v>0</v>
      </c>
      <c r="T12" s="532"/>
      <c r="U12" s="556"/>
      <c r="V12" s="1054"/>
      <c r="W12" s="533">
        <f t="shared" si="24"/>
        <v>0</v>
      </c>
      <c r="X12" s="556"/>
      <c r="Y12" s="1054"/>
      <c r="Z12" s="533">
        <f t="shared" si="25"/>
        <v>0</v>
      </c>
      <c r="AA12" s="556"/>
      <c r="AB12" s="1054"/>
      <c r="AC12" s="533">
        <f t="shared" si="26"/>
        <v>0</v>
      </c>
      <c r="AD12" s="556"/>
      <c r="AE12" s="1054"/>
      <c r="AF12" s="533">
        <f t="shared" si="27"/>
        <v>0</v>
      </c>
      <c r="AG12" s="556"/>
      <c r="AH12" s="1054"/>
      <c r="AI12" s="533">
        <f t="shared" si="18"/>
        <v>0</v>
      </c>
      <c r="AJ12" s="475"/>
      <c r="AK12" s="475"/>
      <c r="AL12" s="476"/>
      <c r="AQ12" s="413"/>
    </row>
    <row r="13" spans="1:43" s="466" customFormat="1" ht="12.75" x14ac:dyDescent="0.2">
      <c r="A13" s="531"/>
      <c r="B13" s="634"/>
      <c r="C13" s="255" t="s">
        <v>509</v>
      </c>
      <c r="D13" s="620" t="s">
        <v>104</v>
      </c>
      <c r="E13" s="1042"/>
      <c r="F13" s="1046"/>
      <c r="G13" s="357">
        <f t="shared" si="28"/>
        <v>0</v>
      </c>
      <c r="H13" s="1042"/>
      <c r="I13" s="1046"/>
      <c r="J13" s="357">
        <f t="shared" si="29"/>
        <v>0</v>
      </c>
      <c r="K13" s="1042"/>
      <c r="L13" s="1046"/>
      <c r="M13" s="357">
        <f t="shared" si="30"/>
        <v>0</v>
      </c>
      <c r="N13" s="1042"/>
      <c r="O13" s="1046"/>
      <c r="P13" s="357">
        <f t="shared" si="31"/>
        <v>0</v>
      </c>
      <c r="Q13" s="1042"/>
      <c r="R13" s="1046"/>
      <c r="S13" s="357">
        <f t="shared" si="32"/>
        <v>0</v>
      </c>
      <c r="T13" s="532"/>
      <c r="U13" s="556"/>
      <c r="V13" s="1054"/>
      <c r="W13" s="533">
        <f t="shared" si="24"/>
        <v>0</v>
      </c>
      <c r="X13" s="556"/>
      <c r="Y13" s="1054"/>
      <c r="Z13" s="533">
        <f t="shared" si="25"/>
        <v>0</v>
      </c>
      <c r="AA13" s="556"/>
      <c r="AB13" s="1054"/>
      <c r="AC13" s="533">
        <f t="shared" si="26"/>
        <v>0</v>
      </c>
      <c r="AD13" s="556"/>
      <c r="AE13" s="1054"/>
      <c r="AF13" s="533">
        <f t="shared" si="27"/>
        <v>0</v>
      </c>
      <c r="AG13" s="556"/>
      <c r="AH13" s="1054"/>
      <c r="AI13" s="533">
        <f t="shared" si="18"/>
        <v>0</v>
      </c>
      <c r="AJ13" s="475"/>
      <c r="AK13" s="475"/>
      <c r="AL13" s="476"/>
      <c r="AQ13" s="413"/>
    </row>
    <row r="14" spans="1:43" s="466" customFormat="1" ht="12.75" x14ac:dyDescent="0.2">
      <c r="A14" s="531"/>
      <c r="B14" s="634"/>
      <c r="C14" s="255" t="s">
        <v>510</v>
      </c>
      <c r="D14" s="620" t="s">
        <v>104</v>
      </c>
      <c r="E14" s="1042"/>
      <c r="F14" s="1046"/>
      <c r="G14" s="357">
        <f t="shared" si="28"/>
        <v>0</v>
      </c>
      <c r="H14" s="1042"/>
      <c r="I14" s="1046"/>
      <c r="J14" s="357">
        <f t="shared" si="29"/>
        <v>0</v>
      </c>
      <c r="K14" s="1042"/>
      <c r="L14" s="1046"/>
      <c r="M14" s="357">
        <f t="shared" si="30"/>
        <v>0</v>
      </c>
      <c r="N14" s="1042"/>
      <c r="O14" s="1046"/>
      <c r="P14" s="357">
        <f t="shared" si="31"/>
        <v>0</v>
      </c>
      <c r="Q14" s="1042"/>
      <c r="R14" s="1046"/>
      <c r="S14" s="357">
        <f t="shared" si="32"/>
        <v>0</v>
      </c>
      <c r="T14" s="532"/>
      <c r="U14" s="556"/>
      <c r="V14" s="1054"/>
      <c r="W14" s="533">
        <f t="shared" si="24"/>
        <v>0</v>
      </c>
      <c r="X14" s="556"/>
      <c r="Y14" s="1054"/>
      <c r="Z14" s="533">
        <f t="shared" si="25"/>
        <v>0</v>
      </c>
      <c r="AA14" s="556"/>
      <c r="AB14" s="1054"/>
      <c r="AC14" s="533">
        <f t="shared" si="26"/>
        <v>0</v>
      </c>
      <c r="AD14" s="556"/>
      <c r="AE14" s="1054"/>
      <c r="AF14" s="533">
        <f t="shared" si="27"/>
        <v>0</v>
      </c>
      <c r="AG14" s="556"/>
      <c r="AH14" s="1054"/>
      <c r="AI14" s="533">
        <f t="shared" si="18"/>
        <v>0</v>
      </c>
      <c r="AJ14" s="475"/>
      <c r="AK14" s="475"/>
      <c r="AL14" s="476"/>
      <c r="AQ14" s="413"/>
    </row>
    <row r="15" spans="1:43" s="466" customFormat="1" ht="12.75" x14ac:dyDescent="0.2">
      <c r="A15" s="531"/>
      <c r="B15" s="634"/>
      <c r="C15" s="255" t="s">
        <v>511</v>
      </c>
      <c r="D15" s="620" t="s">
        <v>104</v>
      </c>
      <c r="E15" s="1042"/>
      <c r="F15" s="1046"/>
      <c r="G15" s="357">
        <f t="shared" si="28"/>
        <v>0</v>
      </c>
      <c r="H15" s="1042"/>
      <c r="I15" s="1046"/>
      <c r="J15" s="357">
        <f t="shared" si="29"/>
        <v>0</v>
      </c>
      <c r="K15" s="1042"/>
      <c r="L15" s="1046"/>
      <c r="M15" s="357">
        <f t="shared" si="30"/>
        <v>0</v>
      </c>
      <c r="N15" s="1042"/>
      <c r="O15" s="1046"/>
      <c r="P15" s="357">
        <f t="shared" si="31"/>
        <v>0</v>
      </c>
      <c r="Q15" s="1042"/>
      <c r="R15" s="1046"/>
      <c r="S15" s="357">
        <f t="shared" si="32"/>
        <v>0</v>
      </c>
      <c r="T15" s="532"/>
      <c r="U15" s="556"/>
      <c r="V15" s="1054"/>
      <c r="W15" s="533">
        <f t="shared" si="24"/>
        <v>0</v>
      </c>
      <c r="X15" s="556"/>
      <c r="Y15" s="1054"/>
      <c r="Z15" s="533">
        <f t="shared" si="25"/>
        <v>0</v>
      </c>
      <c r="AA15" s="556"/>
      <c r="AB15" s="1054"/>
      <c r="AC15" s="533">
        <f t="shared" si="26"/>
        <v>0</v>
      </c>
      <c r="AD15" s="556"/>
      <c r="AE15" s="1054"/>
      <c r="AF15" s="533">
        <f t="shared" si="27"/>
        <v>0</v>
      </c>
      <c r="AG15" s="556"/>
      <c r="AH15" s="1054"/>
      <c r="AI15" s="533">
        <f t="shared" si="18"/>
        <v>0</v>
      </c>
      <c r="AJ15" s="475"/>
      <c r="AK15" s="475"/>
      <c r="AL15" s="476"/>
      <c r="AQ15" s="413"/>
    </row>
    <row r="16" spans="1:43" s="466" customFormat="1" ht="12.75" x14ac:dyDescent="0.2">
      <c r="A16" s="531"/>
      <c r="B16" s="634"/>
      <c r="C16" s="255" t="s">
        <v>512</v>
      </c>
      <c r="D16" s="620" t="s">
        <v>104</v>
      </c>
      <c r="E16" s="1042"/>
      <c r="F16" s="1046"/>
      <c r="G16" s="357">
        <f t="shared" si="28"/>
        <v>0</v>
      </c>
      <c r="H16" s="1042"/>
      <c r="I16" s="1046"/>
      <c r="J16" s="357">
        <f t="shared" si="29"/>
        <v>0</v>
      </c>
      <c r="K16" s="1042"/>
      <c r="L16" s="1046"/>
      <c r="M16" s="357">
        <f t="shared" si="30"/>
        <v>0</v>
      </c>
      <c r="N16" s="1042"/>
      <c r="O16" s="1046"/>
      <c r="P16" s="357">
        <f t="shared" si="31"/>
        <v>0</v>
      </c>
      <c r="Q16" s="1042"/>
      <c r="R16" s="1046"/>
      <c r="S16" s="357">
        <f t="shared" si="32"/>
        <v>0</v>
      </c>
      <c r="T16" s="532"/>
      <c r="U16" s="556"/>
      <c r="V16" s="1054"/>
      <c r="W16" s="533">
        <f t="shared" si="24"/>
        <v>0</v>
      </c>
      <c r="X16" s="556"/>
      <c r="Y16" s="1054"/>
      <c r="Z16" s="533">
        <f t="shared" si="25"/>
        <v>0</v>
      </c>
      <c r="AA16" s="556"/>
      <c r="AB16" s="1054"/>
      <c r="AC16" s="533">
        <f t="shared" si="26"/>
        <v>0</v>
      </c>
      <c r="AD16" s="556"/>
      <c r="AE16" s="1054"/>
      <c r="AF16" s="533">
        <f t="shared" si="27"/>
        <v>0</v>
      </c>
      <c r="AG16" s="556"/>
      <c r="AH16" s="1054"/>
      <c r="AI16" s="533">
        <f t="shared" si="18"/>
        <v>0</v>
      </c>
      <c r="AJ16" s="475"/>
      <c r="AK16" s="475"/>
      <c r="AL16" s="476"/>
      <c r="AQ16" s="413"/>
    </row>
    <row r="17" spans="1:43" s="466" customFormat="1" ht="12.75" x14ac:dyDescent="0.2">
      <c r="A17" s="531"/>
      <c r="B17" s="634"/>
      <c r="C17" s="255" t="s">
        <v>513</v>
      </c>
      <c r="D17" s="620" t="s">
        <v>104</v>
      </c>
      <c r="E17" s="1042"/>
      <c r="F17" s="1046"/>
      <c r="G17" s="357">
        <f t="shared" si="28"/>
        <v>0</v>
      </c>
      <c r="H17" s="1042"/>
      <c r="I17" s="1046"/>
      <c r="J17" s="357">
        <f t="shared" si="29"/>
        <v>0</v>
      </c>
      <c r="K17" s="1042"/>
      <c r="L17" s="1046"/>
      <c r="M17" s="357">
        <f t="shared" si="30"/>
        <v>0</v>
      </c>
      <c r="N17" s="1042"/>
      <c r="O17" s="1046"/>
      <c r="P17" s="357">
        <f t="shared" si="31"/>
        <v>0</v>
      </c>
      <c r="Q17" s="1042"/>
      <c r="R17" s="1046"/>
      <c r="S17" s="357">
        <f t="shared" si="32"/>
        <v>0</v>
      </c>
      <c r="T17" s="532"/>
      <c r="U17" s="556"/>
      <c r="V17" s="1054"/>
      <c r="W17" s="533">
        <f t="shared" si="24"/>
        <v>0</v>
      </c>
      <c r="X17" s="556"/>
      <c r="Y17" s="1054"/>
      <c r="Z17" s="533">
        <f t="shared" si="25"/>
        <v>0</v>
      </c>
      <c r="AA17" s="556"/>
      <c r="AB17" s="1054"/>
      <c r="AC17" s="533">
        <f t="shared" si="26"/>
        <v>0</v>
      </c>
      <c r="AD17" s="556"/>
      <c r="AE17" s="1054"/>
      <c r="AF17" s="533">
        <f t="shared" si="27"/>
        <v>0</v>
      </c>
      <c r="AG17" s="556"/>
      <c r="AH17" s="1054"/>
      <c r="AI17" s="533">
        <f t="shared" si="18"/>
        <v>0</v>
      </c>
      <c r="AJ17" s="475"/>
      <c r="AK17" s="475"/>
      <c r="AL17" s="476"/>
      <c r="AQ17" s="413"/>
    </row>
    <row r="18" spans="1:43" x14ac:dyDescent="0.25">
      <c r="A18" s="142"/>
      <c r="B18" s="633"/>
      <c r="C18" s="358"/>
      <c r="D18" s="258"/>
      <c r="E18" s="1043"/>
      <c r="F18" s="1047"/>
      <c r="G18" s="306"/>
      <c r="H18" s="1043"/>
      <c r="I18" s="1047"/>
      <c r="J18" s="306"/>
      <c r="K18" s="1043"/>
      <c r="L18" s="1047"/>
      <c r="M18" s="306"/>
      <c r="N18" s="1043"/>
      <c r="O18" s="1047"/>
      <c r="P18" s="306"/>
      <c r="Q18" s="1043"/>
      <c r="R18" s="1047"/>
      <c r="S18" s="306"/>
      <c r="T18" s="117"/>
      <c r="U18" s="355"/>
      <c r="V18" s="1055"/>
      <c r="W18" s="150"/>
      <c r="X18" s="355"/>
      <c r="Y18" s="1055"/>
      <c r="Z18" s="150"/>
      <c r="AA18" s="355"/>
      <c r="AB18" s="1055"/>
      <c r="AC18" s="150"/>
      <c r="AD18" s="355"/>
      <c r="AE18" s="1055"/>
      <c r="AF18" s="150"/>
      <c r="AG18" s="355"/>
      <c r="AH18" s="1055"/>
      <c r="AI18" s="150"/>
      <c r="AJ18" s="237"/>
      <c r="AK18" s="237"/>
      <c r="AL18" s="159"/>
    </row>
    <row r="19" spans="1:43" x14ac:dyDescent="0.25">
      <c r="A19" s="142"/>
      <c r="B19" s="482"/>
      <c r="C19" s="246" t="s">
        <v>514</v>
      </c>
      <c r="D19" s="359" t="s">
        <v>23</v>
      </c>
      <c r="E19" s="1043"/>
      <c r="F19" s="1047"/>
      <c r="G19" s="960">
        <f>SUM(G5:G7)/0.7*0.3</f>
        <v>0</v>
      </c>
      <c r="H19" s="1043"/>
      <c r="I19" s="1047"/>
      <c r="J19" s="960">
        <f>SUM(J5:J7)/0.7*0.3</f>
        <v>0</v>
      </c>
      <c r="K19" s="1043"/>
      <c r="L19" s="1047"/>
      <c r="M19" s="960">
        <f>SUM(M5:M7)/0.7*0.3</f>
        <v>0</v>
      </c>
      <c r="N19" s="1043"/>
      <c r="O19" s="1047"/>
      <c r="P19" s="960">
        <f>SUM(P5:P7)/0.7*0.3</f>
        <v>0</v>
      </c>
      <c r="Q19" s="1043"/>
      <c r="R19" s="1047"/>
      <c r="S19" s="960">
        <f>SUM(S5:S7)/0.7*0.3</f>
        <v>0</v>
      </c>
      <c r="T19" s="117"/>
      <c r="U19" s="355"/>
      <c r="V19" s="1056"/>
      <c r="W19" s="253">
        <f>SUM(W5:W7)/0.7*0.3</f>
        <v>0</v>
      </c>
      <c r="X19" s="355"/>
      <c r="Y19" s="1056"/>
      <c r="Z19" s="253">
        <f>SUM(Z5:Z7)/0.7*0.3</f>
        <v>0</v>
      </c>
      <c r="AA19" s="355"/>
      <c r="AB19" s="1056"/>
      <c r="AC19" s="253">
        <f>SUM(AC5:AC7)/0.7*0.3</f>
        <v>0</v>
      </c>
      <c r="AD19" s="355"/>
      <c r="AE19" s="1056"/>
      <c r="AF19" s="253">
        <f>SUM(AF5:AF7)/0.7*0.3</f>
        <v>0</v>
      </c>
      <c r="AG19" s="355"/>
      <c r="AH19" s="1056"/>
      <c r="AI19" s="253">
        <f>SUM(AI5:AI7)/0.7*0.3</f>
        <v>0</v>
      </c>
      <c r="AJ19" s="237"/>
      <c r="AK19" s="237"/>
      <c r="AL19" s="159"/>
    </row>
    <row r="20" spans="1:43" x14ac:dyDescent="0.25">
      <c r="A20" s="142"/>
      <c r="B20" s="946" t="s">
        <v>0</v>
      </c>
      <c r="C20" s="947" t="s">
        <v>265</v>
      </c>
      <c r="D20" s="942"/>
      <c r="E20" s="942"/>
      <c r="F20" s="942"/>
      <c r="G20" s="950">
        <f>SUMIF($B$5:$B$19,$B20,G$5:G$19)/0.7*0.3</f>
        <v>0</v>
      </c>
      <c r="H20" s="942"/>
      <c r="I20" s="942"/>
      <c r="J20" s="950">
        <f>SUMIF($B$5:$B$19,$B20,J$5:J$19)/0.7*0.3</f>
        <v>0</v>
      </c>
      <c r="K20" s="942"/>
      <c r="L20" s="942"/>
      <c r="M20" s="950">
        <f>SUMIF($B$5:$B$19,$B20,M$5:M$19)/0.7*0.3</f>
        <v>0</v>
      </c>
      <c r="N20" s="942"/>
      <c r="O20" s="942"/>
      <c r="P20" s="950">
        <f>SUMIF($B$5:$B$19,$B20,P$5:P$19)/0.7*0.3</f>
        <v>0</v>
      </c>
      <c r="Q20" s="942"/>
      <c r="R20" s="942"/>
      <c r="S20" s="950">
        <f>SUMIF($B$5:$B$19,$B20,S$5:S$19)/0.7*0.3</f>
        <v>0</v>
      </c>
      <c r="T20" s="117"/>
      <c r="U20" s="942"/>
      <c r="V20" s="959"/>
      <c r="W20" s="950">
        <f>SUMIF($B$5:$B$19,$B20,W$5:W$19)/0.7*0.3</f>
        <v>0</v>
      </c>
      <c r="X20" s="942"/>
      <c r="Y20" s="959"/>
      <c r="Z20" s="950">
        <f>SUMIF($B$5:$B$19,$B20,Z$5:Z$19)/0.7*0.3</f>
        <v>0</v>
      </c>
      <c r="AA20" s="942"/>
      <c r="AB20" s="959"/>
      <c r="AC20" s="950">
        <f>SUMIF($B$5:$B$19,$B20,AC$5:AC$19)/0.7*0.3</f>
        <v>0</v>
      </c>
      <c r="AD20" s="942"/>
      <c r="AE20" s="959"/>
      <c r="AF20" s="950">
        <f>SUMIF($B$5:$B$19,$B20,AF$5:AF$19)/0.7*0.3</f>
        <v>0</v>
      </c>
      <c r="AG20" s="942"/>
      <c r="AH20" s="959"/>
      <c r="AI20" s="950">
        <f>SUMIF($B$5:$B$19,$B20,AI$5:AI$19)/0.7*0.3</f>
        <v>0</v>
      </c>
      <c r="AJ20" s="237"/>
      <c r="AK20" s="237"/>
      <c r="AL20" s="159"/>
    </row>
    <row r="21" spans="1:43" x14ac:dyDescent="0.25">
      <c r="A21" s="142"/>
      <c r="B21" s="946" t="s">
        <v>21</v>
      </c>
      <c r="C21" s="947" t="s">
        <v>266</v>
      </c>
      <c r="D21" s="942"/>
      <c r="E21" s="942"/>
      <c r="F21" s="942"/>
      <c r="G21" s="950">
        <f>SUMIF($B$5:$B$19,$B21,G$5:G$19)/0.7*0.3</f>
        <v>0</v>
      </c>
      <c r="H21" s="942"/>
      <c r="I21" s="942"/>
      <c r="J21" s="950">
        <f>SUMIF($B$5:$B$19,$B21,J$5:J$19)/0.7*0.3</f>
        <v>0</v>
      </c>
      <c r="K21" s="942"/>
      <c r="L21" s="942"/>
      <c r="M21" s="950">
        <f>SUMIF($B$5:$B$19,$B21,M$5:M$19)/0.7*0.3</f>
        <v>0</v>
      </c>
      <c r="N21" s="942"/>
      <c r="O21" s="942"/>
      <c r="P21" s="950">
        <f>SUMIF($B$5:$B$19,$B21,P$5:P$19)/0.7*0.3</f>
        <v>0</v>
      </c>
      <c r="Q21" s="942"/>
      <c r="R21" s="942"/>
      <c r="S21" s="950">
        <f>SUMIF($B$5:$B$19,$B21,S$5:S$19)/0.7*0.3</f>
        <v>0</v>
      </c>
      <c r="T21" s="117"/>
      <c r="U21" s="942"/>
      <c r="V21" s="959"/>
      <c r="W21" s="950">
        <f>SUMIF($B$5:$B$19,$B21,W$5:W$19)/0.7*0.3</f>
        <v>0</v>
      </c>
      <c r="X21" s="942"/>
      <c r="Y21" s="959"/>
      <c r="Z21" s="950">
        <f>SUMIF($B$5:$B$19,$B21,Z$5:Z$19)/0.7*0.3</f>
        <v>0</v>
      </c>
      <c r="AA21" s="942"/>
      <c r="AB21" s="959"/>
      <c r="AC21" s="950">
        <f>SUMIF($B$5:$B$19,$B21,AC$5:AC$19)/0.7*0.3</f>
        <v>0</v>
      </c>
      <c r="AD21" s="942"/>
      <c r="AE21" s="959"/>
      <c r="AF21" s="950">
        <f>SUMIF($B$5:$B$19,$B21,AF$5:AF$19)/0.7*0.3</f>
        <v>0</v>
      </c>
      <c r="AG21" s="942"/>
      <c r="AH21" s="959"/>
      <c r="AI21" s="950">
        <f>SUMIF($B$5:$B$19,$B21,AI$5:AI$19)/0.7*0.3</f>
        <v>0</v>
      </c>
      <c r="AJ21" s="237"/>
      <c r="AK21" s="237"/>
      <c r="AL21" s="159"/>
    </row>
    <row r="22" spans="1:43" x14ac:dyDescent="0.25">
      <c r="A22" s="142"/>
      <c r="B22" s="946" t="s">
        <v>3</v>
      </c>
      <c r="C22" s="947" t="s">
        <v>267</v>
      </c>
      <c r="D22" s="942"/>
      <c r="E22" s="942"/>
      <c r="F22" s="942"/>
      <c r="G22" s="950">
        <f>SUMIF($B$5:$B$19,$B22,G$5:G$19)/0.7*0.3</f>
        <v>0</v>
      </c>
      <c r="H22" s="942"/>
      <c r="I22" s="942"/>
      <c r="J22" s="950">
        <f>SUMIF($B$5:$B$19,$B22,J$5:J$19)/0.7*0.3</f>
        <v>0</v>
      </c>
      <c r="K22" s="942"/>
      <c r="L22" s="942"/>
      <c r="M22" s="950">
        <f>SUMIF($B$5:$B$19,$B22,M$5:M$19)/0.7*0.3</f>
        <v>0</v>
      </c>
      <c r="N22" s="942"/>
      <c r="O22" s="942"/>
      <c r="P22" s="950">
        <f>SUMIF($B$5:$B$19,$B22,P$5:P$19)/0.7*0.3</f>
        <v>0</v>
      </c>
      <c r="Q22" s="942"/>
      <c r="R22" s="942"/>
      <c r="S22" s="950">
        <f>SUMIF($B$5:$B$19,$B22,S$5:S$19)/0.7*0.3</f>
        <v>0</v>
      </c>
      <c r="T22" s="117"/>
      <c r="U22" s="942"/>
      <c r="V22" s="959"/>
      <c r="W22" s="950">
        <f>SUMIF($B$5:$B$19,$B22,W$5:W$19)/0.7*0.3</f>
        <v>0</v>
      </c>
      <c r="X22" s="942"/>
      <c r="Y22" s="959"/>
      <c r="Z22" s="950">
        <f>SUMIF($B$5:$B$19,$B22,Z$5:Z$19)/0.7*0.3</f>
        <v>0</v>
      </c>
      <c r="AA22" s="942"/>
      <c r="AB22" s="959"/>
      <c r="AC22" s="950">
        <f>SUMIF($B$5:$B$19,$B22,AC$5:AC$19)/0.7*0.3</f>
        <v>0</v>
      </c>
      <c r="AD22" s="942"/>
      <c r="AE22" s="959"/>
      <c r="AF22" s="950">
        <f>SUMIF($B$5:$B$19,$B22,AF$5:AF$19)/0.7*0.3</f>
        <v>0</v>
      </c>
      <c r="AG22" s="942"/>
      <c r="AH22" s="959"/>
      <c r="AI22" s="950">
        <f>SUMIF($B$5:$B$19,$B22,AI$5:AI$19)/0.7*0.3</f>
        <v>0</v>
      </c>
      <c r="AJ22" s="237"/>
      <c r="AK22" s="237"/>
      <c r="AL22" s="159"/>
    </row>
    <row r="23" spans="1:43" x14ac:dyDescent="0.25">
      <c r="A23" s="142"/>
      <c r="B23" s="354"/>
      <c r="C23" s="237"/>
      <c r="D23" s="360"/>
      <c r="E23" s="1044"/>
      <c r="F23" s="1048"/>
      <c r="G23" s="306"/>
      <c r="H23" s="1044"/>
      <c r="I23" s="1048"/>
      <c r="J23" s="306"/>
      <c r="K23" s="1044"/>
      <c r="L23" s="1048"/>
      <c r="M23" s="306"/>
      <c r="N23" s="1044"/>
      <c r="O23" s="1048"/>
      <c r="P23" s="306"/>
      <c r="Q23" s="1044"/>
      <c r="R23" s="1048"/>
      <c r="S23" s="306"/>
      <c r="T23" s="117"/>
      <c r="U23" s="355"/>
      <c r="V23" s="1055"/>
      <c r="W23" s="244"/>
      <c r="X23" s="355"/>
      <c r="Y23" s="1055"/>
      <c r="Z23" s="244"/>
      <c r="AA23" s="355"/>
      <c r="AB23" s="1055"/>
      <c r="AC23" s="244"/>
      <c r="AD23" s="355"/>
      <c r="AE23" s="1055"/>
      <c r="AF23" s="244"/>
      <c r="AG23" s="355"/>
      <c r="AH23" s="1055"/>
      <c r="AI23" s="244"/>
      <c r="AJ23" s="237"/>
      <c r="AK23" s="237"/>
      <c r="AL23" s="159"/>
    </row>
    <row r="24" spans="1:43" s="370" customFormat="1" x14ac:dyDescent="0.25">
      <c r="A24" s="361"/>
      <c r="B24" s="362"/>
      <c r="C24" s="363"/>
      <c r="D24" s="364"/>
      <c r="E24" s="268">
        <f>SUM(E5:E7)</f>
        <v>0</v>
      </c>
      <c r="F24" s="365"/>
      <c r="G24" s="366">
        <f>SUM(G5:G7,G19)</f>
        <v>0</v>
      </c>
      <c r="H24" s="268">
        <f>SUM(H5:H7)</f>
        <v>0</v>
      </c>
      <c r="I24" s="365"/>
      <c r="J24" s="366">
        <f>SUM(J5:J7,J19)</f>
        <v>0</v>
      </c>
      <c r="K24" s="268">
        <f>SUM(K5:K7)</f>
        <v>0</v>
      </c>
      <c r="L24" s="365"/>
      <c r="M24" s="366">
        <f>SUM(M5:M7,M19)</f>
        <v>0</v>
      </c>
      <c r="N24" s="268">
        <f>SUM(N5:N7)</f>
        <v>0</v>
      </c>
      <c r="O24" s="365"/>
      <c r="P24" s="366">
        <f>SUM(P5:P7,P19)</f>
        <v>0</v>
      </c>
      <c r="Q24" s="268">
        <f>SUM(Q5:Q7)</f>
        <v>0</v>
      </c>
      <c r="R24" s="365"/>
      <c r="S24" s="366">
        <f>SUM(S5:S7,S19)</f>
        <v>0</v>
      </c>
      <c r="T24" s="269"/>
      <c r="U24" s="367">
        <f>SUM(U5:U7)</f>
        <v>0</v>
      </c>
      <c r="V24" s="1057"/>
      <c r="W24" s="368">
        <f>SUM(W5:W7,W19)</f>
        <v>0</v>
      </c>
      <c r="X24" s="367">
        <f>SUM(X5:X7)</f>
        <v>0</v>
      </c>
      <c r="Y24" s="1057"/>
      <c r="Z24" s="368">
        <f>SUM(Z5:Z7,Z19)</f>
        <v>0</v>
      </c>
      <c r="AA24" s="367">
        <f>SUM(AA5:AA7)</f>
        <v>0</v>
      </c>
      <c r="AB24" s="1057"/>
      <c r="AC24" s="368">
        <f>SUM(AC5:AC7,AC19)</f>
        <v>0</v>
      </c>
      <c r="AD24" s="367">
        <f>SUM(AD5:AD7)</f>
        <v>0</v>
      </c>
      <c r="AE24" s="1057"/>
      <c r="AF24" s="368">
        <f>SUM(AF5:AF7,AF19)</f>
        <v>0</v>
      </c>
      <c r="AG24" s="367">
        <f>SUM(AG5:AG7)</f>
        <v>0</v>
      </c>
      <c r="AH24" s="1057"/>
      <c r="AI24" s="368">
        <f>SUM(AI5:AI7,AI19)</f>
        <v>0</v>
      </c>
      <c r="AJ24" s="363"/>
      <c r="AK24" s="363"/>
      <c r="AL24" s="369"/>
      <c r="AO24" s="371"/>
    </row>
    <row r="25" spans="1:43" ht="18.75" x14ac:dyDescent="0.3">
      <c r="E25" s="1455">
        <f>+E24+G24</f>
        <v>0</v>
      </c>
      <c r="F25" s="1456"/>
      <c r="G25" s="1457"/>
      <c r="H25" s="1456">
        <f>+H24+J24</f>
        <v>0</v>
      </c>
      <c r="I25" s="1456"/>
      <c r="J25" s="1457"/>
      <c r="K25" s="1455">
        <f>+K24+M24</f>
        <v>0</v>
      </c>
      <c r="L25" s="1456"/>
      <c r="M25" s="1457"/>
      <c r="N25" s="1455">
        <f>+N24+P24</f>
        <v>0</v>
      </c>
      <c r="O25" s="1456"/>
      <c r="P25" s="1457"/>
      <c r="Q25" s="1455">
        <f>+Q24+S24</f>
        <v>0</v>
      </c>
      <c r="R25" s="1456"/>
      <c r="S25" s="1457"/>
      <c r="T25" s="40"/>
      <c r="U25" s="563"/>
      <c r="V25" s="1058"/>
      <c r="W25" s="562"/>
      <c r="X25" s="561"/>
      <c r="Y25" s="1058"/>
      <c r="Z25" s="562"/>
      <c r="AA25" s="561"/>
      <c r="AB25" s="1058"/>
      <c r="AC25" s="562"/>
      <c r="AD25" s="561"/>
      <c r="AE25" s="1058"/>
      <c r="AF25" s="562"/>
      <c r="AG25" s="561"/>
      <c r="AH25" s="1058"/>
      <c r="AI25" s="562"/>
      <c r="AO25" s="202"/>
      <c r="AQ25" s="44"/>
    </row>
    <row r="26" spans="1:43" ht="18.75" x14ac:dyDescent="0.3">
      <c r="E26" s="1435">
        <f>+SUM(E25,H25,K25,N25,Q25)</f>
        <v>0</v>
      </c>
      <c r="F26" s="1436"/>
      <c r="G26" s="1436"/>
      <c r="H26" s="1436"/>
      <c r="I26" s="1436"/>
      <c r="J26" s="1436"/>
      <c r="K26" s="1436"/>
      <c r="L26" s="1436"/>
      <c r="M26" s="1436"/>
      <c r="N26" s="1436"/>
      <c r="O26" s="1436"/>
      <c r="P26" s="1436"/>
      <c r="Q26" s="1436"/>
      <c r="R26" s="1436"/>
      <c r="S26" s="1437"/>
      <c r="U26" s="1429">
        <f>SUM(U24,W24)</f>
        <v>0</v>
      </c>
      <c r="V26" s="1458"/>
      <c r="W26" s="1458"/>
      <c r="X26" s="1429">
        <f>SUM(X24,Z24)</f>
        <v>0</v>
      </c>
      <c r="Y26" s="1458"/>
      <c r="Z26" s="1458"/>
      <c r="AA26" s="1429">
        <f>SUM(AA24,AC24)</f>
        <v>0</v>
      </c>
      <c r="AB26" s="1458"/>
      <c r="AC26" s="1458"/>
      <c r="AD26" s="1429">
        <f>SUM(AD24,AF24)</f>
        <v>0</v>
      </c>
      <c r="AE26" s="1458"/>
      <c r="AF26" s="1458"/>
      <c r="AG26" s="1429">
        <f>SUM(AG24,AI24)</f>
        <v>0</v>
      </c>
      <c r="AH26" s="1458"/>
      <c r="AI26" s="1458"/>
    </row>
    <row r="27" spans="1:43" ht="18.75" x14ac:dyDescent="0.3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U27" s="1432">
        <f>SUM(U24,W24,X24,Z24,AA24,AC24,AD24,AF24,AG24,AI24)</f>
        <v>0</v>
      </c>
      <c r="V27" s="1449"/>
      <c r="W27" s="1449"/>
      <c r="X27" s="1449"/>
      <c r="Y27" s="1449"/>
      <c r="Z27" s="1449"/>
      <c r="AA27" s="1449"/>
      <c r="AB27" s="1449"/>
      <c r="AC27" s="1449"/>
      <c r="AD27" s="1449"/>
      <c r="AE27" s="1449"/>
      <c r="AF27" s="1449"/>
      <c r="AG27" s="1449"/>
      <c r="AH27" s="1449"/>
      <c r="AI27" s="1449"/>
    </row>
    <row r="28" spans="1:43" s="169" customFormat="1" ht="15" x14ac:dyDescent="0.25">
      <c r="B28" s="373"/>
      <c r="C28" s="169" t="s">
        <v>76</v>
      </c>
      <c r="D28" s="169" t="s">
        <v>99</v>
      </c>
      <c r="F28" s="171"/>
      <c r="G28" s="172"/>
      <c r="H28" s="173"/>
      <c r="L28" s="171"/>
      <c r="T28" s="174"/>
      <c r="U28" s="277"/>
      <c r="V28" s="278"/>
      <c r="W28" s="277"/>
      <c r="X28" s="277"/>
      <c r="Y28" s="278"/>
      <c r="Z28" s="277"/>
      <c r="AA28" s="277"/>
      <c r="AB28" s="278"/>
      <c r="AC28" s="277"/>
      <c r="AD28" s="277"/>
      <c r="AE28" s="278"/>
      <c r="AF28" s="277"/>
      <c r="AG28" s="277"/>
      <c r="AH28" s="278"/>
      <c r="AI28" s="277"/>
    </row>
    <row r="29" spans="1:43" x14ac:dyDescent="0.25">
      <c r="D29" s="169" t="s">
        <v>100</v>
      </c>
      <c r="F29" s="122"/>
      <c r="H29" s="123"/>
      <c r="I29" s="44"/>
      <c r="J29" s="44"/>
      <c r="L29" s="122"/>
      <c r="M29" s="44"/>
      <c r="O29" s="44"/>
      <c r="P29" s="44"/>
      <c r="R29" s="44"/>
      <c r="S29" s="44"/>
      <c r="T29" s="124"/>
      <c r="U29" s="280"/>
      <c r="V29" s="281"/>
      <c r="W29" s="237"/>
      <c r="X29" s="280"/>
      <c r="Y29" s="281"/>
      <c r="Z29" s="237"/>
      <c r="AA29" s="280"/>
      <c r="AB29" s="281"/>
      <c r="AC29" s="237"/>
      <c r="AD29" s="280"/>
      <c r="AE29" s="281"/>
      <c r="AF29" s="237"/>
      <c r="AG29" s="280"/>
      <c r="AH29" s="281"/>
      <c r="AI29" s="237"/>
      <c r="AL29" s="44"/>
      <c r="AQ29" s="44"/>
    </row>
    <row r="30" spans="1:43" x14ac:dyDescent="0.25">
      <c r="D30" s="169" t="s">
        <v>101</v>
      </c>
      <c r="F30" s="122"/>
      <c r="H30" s="123"/>
      <c r="I30" s="44"/>
      <c r="J30" s="44"/>
      <c r="L30" s="122"/>
      <c r="M30" s="44"/>
      <c r="O30" s="44"/>
      <c r="P30" s="44"/>
      <c r="R30" s="44"/>
      <c r="S30" s="44"/>
      <c r="T30" s="124"/>
      <c r="U30" s="280"/>
      <c r="V30" s="281"/>
      <c r="W30" s="237"/>
      <c r="X30" s="280"/>
      <c r="Y30" s="281"/>
      <c r="Z30" s="237"/>
      <c r="AA30" s="280"/>
      <c r="AB30" s="281"/>
      <c r="AC30" s="237"/>
      <c r="AD30" s="280"/>
      <c r="AE30" s="281"/>
      <c r="AF30" s="237"/>
      <c r="AG30" s="280"/>
      <c r="AH30" s="281"/>
      <c r="AI30" s="237"/>
      <c r="AL30" s="44"/>
      <c r="AQ30" s="44"/>
    </row>
    <row r="31" spans="1:43" x14ac:dyDescent="0.25">
      <c r="F31" s="122"/>
      <c r="H31" s="123"/>
      <c r="I31" s="44"/>
      <c r="J31" s="44"/>
      <c r="L31" s="122"/>
      <c r="M31" s="44"/>
      <c r="O31" s="44"/>
      <c r="P31" s="44"/>
      <c r="R31" s="44"/>
      <c r="S31" s="44"/>
      <c r="T31" s="124"/>
      <c r="U31" s="237"/>
      <c r="V31" s="281"/>
      <c r="W31" s="237"/>
      <c r="X31" s="237"/>
      <c r="Y31" s="281"/>
      <c r="Z31" s="237"/>
      <c r="AA31" s="237"/>
      <c r="AB31" s="281"/>
      <c r="AC31" s="237"/>
      <c r="AD31" s="237"/>
      <c r="AE31" s="281"/>
      <c r="AF31" s="237"/>
      <c r="AG31" s="237"/>
      <c r="AH31" s="281"/>
      <c r="AI31" s="237"/>
      <c r="AL31" s="44"/>
      <c r="AQ31" s="44"/>
    </row>
    <row r="32" spans="1:43" x14ac:dyDescent="0.25">
      <c r="B32" s="121" t="s">
        <v>0</v>
      </c>
      <c r="C32" s="45" t="s">
        <v>78</v>
      </c>
      <c r="D32" s="564"/>
      <c r="E32" s="46">
        <f>SUMIF($B4:$B19,$B32,G4:G19)+SUMIF($B4:$B19,$B32,E4:E19)+G20</f>
        <v>0</v>
      </c>
      <c r="F32" s="213" t="e">
        <f>+E32/E$25</f>
        <v>#DIV/0!</v>
      </c>
      <c r="H32" s="46">
        <f>SUMIF($B4:$B19,$B32,J4:J19)+SUMIF($B4:$B19,$B32,H4:H19)+J20</f>
        <v>0</v>
      </c>
      <c r="I32" s="213" t="e">
        <f>+H32/H$25</f>
        <v>#DIV/0!</v>
      </c>
      <c r="J32" s="44"/>
      <c r="K32" s="46">
        <f>SUMIF($B4:$B19,$B32,M4:M19)+SUMIF($B4:$B19,$B32,K4:K19)+M20</f>
        <v>0</v>
      </c>
      <c r="L32" s="213" t="e">
        <f>+K32/K$25</f>
        <v>#DIV/0!</v>
      </c>
      <c r="M32" s="44"/>
      <c r="N32" s="46">
        <f>SUMIF($B4:$B19,$B32,P4:P19)+SUMIF($B4:$B19,$B32,N4:N19)+P20</f>
        <v>0</v>
      </c>
      <c r="O32" s="213" t="e">
        <f>+N32/N$25</f>
        <v>#DIV/0!</v>
      </c>
      <c r="P32" s="44"/>
      <c r="Q32" s="46">
        <f>SUMIF($B4:$B19,$B32,S4:S19)+SUMIF($B4:$B19,$B32,Q4:Q19)+S20</f>
        <v>0</v>
      </c>
      <c r="R32" s="213" t="e">
        <f>+Q32/Q$25</f>
        <v>#DIV/0!</v>
      </c>
      <c r="S32" s="44"/>
      <c r="T32" s="124"/>
      <c r="U32" s="46">
        <f>SUMIF($B4:$B19,$B32,W4:W19)+SUMIF($B4:$B19,$B32,U4:U19)+W20</f>
        <v>0</v>
      </c>
      <c r="V32" s="1059" t="e">
        <f>+U32/U$26</f>
        <v>#DIV/0!</v>
      </c>
      <c r="X32" s="46">
        <f>SUMIF($B4:$B19,$B32,Z4:Z19)+SUMIF($B4:$B19,$B32,X4:X19)+Z20</f>
        <v>0</v>
      </c>
      <c r="Y32" s="1059" t="e">
        <f>+X32/X$26</f>
        <v>#DIV/0!</v>
      </c>
      <c r="AA32" s="46">
        <f>SUMIF($B4:$B19,$B32,AC4:AC19)+SUMIF($B4:$B19,$B32,AA4:AA19)+AC20</f>
        <v>0</v>
      </c>
      <c r="AB32" s="1059" t="e">
        <f>+AA32/AA$26</f>
        <v>#DIV/0!</v>
      </c>
      <c r="AD32" s="46">
        <f>SUMIF($B4:$B19,$B32,AF4:AF19)+SUMIF($B4:$B19,$B32,AD4:AD19)+AF20</f>
        <v>0</v>
      </c>
      <c r="AE32" s="1059" t="e">
        <f>+AD32/AD$26</f>
        <v>#DIV/0!</v>
      </c>
      <c r="AG32" s="46">
        <f>SUMIF($B4:$B19,$B32,AI4:AI19)+SUMIF($B4:$B19,$B32,AG4:AG19)+AI20</f>
        <v>0</v>
      </c>
      <c r="AH32" s="1059" t="e">
        <f>+AG32/AG$26</f>
        <v>#DIV/0!</v>
      </c>
      <c r="AL32" s="44"/>
      <c r="AQ32" s="44"/>
    </row>
    <row r="33" spans="1:43" x14ac:dyDescent="0.25">
      <c r="B33" s="125" t="s">
        <v>21</v>
      </c>
      <c r="C33" s="48" t="s">
        <v>79</v>
      </c>
      <c r="D33" s="565"/>
      <c r="E33" s="49">
        <f>SUMIF($B4:$B19,$B33,G4:G19)+SUMIF($B4:$B19,$B33,E4:E19)+G21</f>
        <v>0</v>
      </c>
      <c r="F33" s="214" t="e">
        <f>+E33/E$25</f>
        <v>#DIV/0!</v>
      </c>
      <c r="H33" s="49">
        <f>SUMIF($B4:$B19,$B33,J4:J19)+SUMIF($B4:$B19,$B33,H4:H19)+J21</f>
        <v>0</v>
      </c>
      <c r="I33" s="214" t="e">
        <f t="shared" ref="I33:I34" si="33">+H33/H$25</f>
        <v>#DIV/0!</v>
      </c>
      <c r="J33" s="44"/>
      <c r="K33" s="49">
        <f>SUMIF($B4:$B19,$B33,M4:M19)+SUMIF($B4:$B19,$B33,K4:K19)+M21</f>
        <v>0</v>
      </c>
      <c r="L33" s="214" t="e">
        <f t="shared" ref="L33:L34" si="34">+K33/K$25</f>
        <v>#DIV/0!</v>
      </c>
      <c r="M33" s="44"/>
      <c r="N33" s="49">
        <f>SUMIF($B4:$B19,$B33,P4:P19)+SUMIF($B4:$B19,$B33,N4:N19)+P21</f>
        <v>0</v>
      </c>
      <c r="O33" s="214" t="e">
        <f t="shared" ref="O33:O34" si="35">+N33/N$25</f>
        <v>#DIV/0!</v>
      </c>
      <c r="P33" s="44"/>
      <c r="Q33" s="49">
        <f>SUMIF($B4:$B19,$B33,S4:S19)+SUMIF($B4:$B19,$B33,Q4:Q19)+S21</f>
        <v>0</v>
      </c>
      <c r="R33" s="214" t="e">
        <f t="shared" ref="R33:R34" si="36">+Q33/Q$25</f>
        <v>#DIV/0!</v>
      </c>
      <c r="S33" s="44"/>
      <c r="T33" s="124"/>
      <c r="U33" s="49">
        <f>SUMIF($B4:$B19,$B33,W4:W19)+SUMIF($B4:$B19,$B33,U4:U19)+W21</f>
        <v>0</v>
      </c>
      <c r="V33" s="1060" t="e">
        <f t="shared" ref="V33:V34" si="37">+U33/U$26</f>
        <v>#DIV/0!</v>
      </c>
      <c r="X33" s="49">
        <f>SUMIF($B4:$B19,$B33,Z4:Z19)+SUMIF($B4:$B19,$B33,X4:X19)+Z21</f>
        <v>0</v>
      </c>
      <c r="Y33" s="1060" t="e">
        <f t="shared" ref="Y33:Y34" si="38">+X33/X$26</f>
        <v>#DIV/0!</v>
      </c>
      <c r="AA33" s="49">
        <f>SUMIF($B4:$B19,$B33,AC4:AC19)+SUMIF($B4:$B19,$B33,AA4:AA19)+AC21</f>
        <v>0</v>
      </c>
      <c r="AB33" s="1060" t="e">
        <f t="shared" ref="AB33:AB34" si="39">+AA33/AA$26</f>
        <v>#DIV/0!</v>
      </c>
      <c r="AD33" s="49">
        <f>SUMIF($B4:$B19,$B33,AF4:AF19)+SUMIF($B4:$B19,$B33,AD4:AD19)+AF21</f>
        <v>0</v>
      </c>
      <c r="AE33" s="1060" t="e">
        <f t="shared" ref="AE33:AE34" si="40">+AD33/AD$26</f>
        <v>#DIV/0!</v>
      </c>
      <c r="AG33" s="49">
        <f>SUMIF($B4:$B19,$B33,AI4:AI19)+SUMIF($B4:$B19,$B33,AG4:AG19)+AI21</f>
        <v>0</v>
      </c>
      <c r="AH33" s="1060" t="e">
        <f t="shared" ref="AH33:AH34" si="41">+AG33/AG$26</f>
        <v>#DIV/0!</v>
      </c>
      <c r="AL33" s="44"/>
      <c r="AQ33" s="44"/>
    </row>
    <row r="34" spans="1:43" x14ac:dyDescent="0.25">
      <c r="B34" s="126" t="s">
        <v>3</v>
      </c>
      <c r="C34" s="51" t="s">
        <v>80</v>
      </c>
      <c r="D34" s="566"/>
      <c r="E34" s="52">
        <f>SUMIF($B4:$B19,$B34,G4:G19)+SUMIF($B4:$B19,$B34,E4:E19)+G22</f>
        <v>0</v>
      </c>
      <c r="F34" s="215" t="e">
        <f>+E34/E$25</f>
        <v>#DIV/0!</v>
      </c>
      <c r="H34" s="52">
        <f>SUMIF($B4:$B19,$B34,J4:J19)+SUMIF($B4:$B19,$B34,H4:H19)+J22</f>
        <v>0</v>
      </c>
      <c r="I34" s="215" t="e">
        <f t="shared" si="33"/>
        <v>#DIV/0!</v>
      </c>
      <c r="J34" s="44"/>
      <c r="K34" s="52">
        <f>SUMIF($B4:$B19,$B34,M4:M19)+SUMIF($B4:$B19,$B34,K4:K19)+M22</f>
        <v>0</v>
      </c>
      <c r="L34" s="215" t="e">
        <f t="shared" si="34"/>
        <v>#DIV/0!</v>
      </c>
      <c r="M34" s="44"/>
      <c r="N34" s="52">
        <f>SUMIF($B4:$B19,$B34,P4:P19)+SUMIF($B4:$B19,$B34,N4:N19)+P22</f>
        <v>0</v>
      </c>
      <c r="O34" s="215" t="e">
        <f t="shared" si="35"/>
        <v>#DIV/0!</v>
      </c>
      <c r="P34" s="44"/>
      <c r="Q34" s="52">
        <f>SUMIF($B4:$B19,$B34,S4:S19)+SUMIF($B4:$B19,$B34,Q4:Q19)+S22</f>
        <v>0</v>
      </c>
      <c r="R34" s="215" t="e">
        <f t="shared" si="36"/>
        <v>#DIV/0!</v>
      </c>
      <c r="S34" s="44"/>
      <c r="T34" s="124"/>
      <c r="U34" s="52">
        <f>SUMIF($B4:$B19,$B34,W4:W19)+SUMIF($B4:$B19,$B34,U4:U19)+W22</f>
        <v>0</v>
      </c>
      <c r="V34" s="1061" t="e">
        <f t="shared" si="37"/>
        <v>#DIV/0!</v>
      </c>
      <c r="W34" s="169"/>
      <c r="X34" s="52">
        <f>SUMIF($B4:$B19,$B34,Z4:Z19)+SUMIF($B4:$B19,$B34,X4:X19)+Z22</f>
        <v>0</v>
      </c>
      <c r="Y34" s="1061" t="e">
        <f t="shared" si="38"/>
        <v>#DIV/0!</v>
      </c>
      <c r="Z34" s="169"/>
      <c r="AA34" s="52">
        <f>SUMIF($B4:$B19,$B34,AC4:AC19)+SUMIF($B4:$B19,$B34,AA4:AA19)+AC22</f>
        <v>0</v>
      </c>
      <c r="AB34" s="1061" t="e">
        <f t="shared" si="39"/>
        <v>#DIV/0!</v>
      </c>
      <c r="AC34" s="169"/>
      <c r="AD34" s="52">
        <f>SUMIF($B4:$B19,$B34,AF4:AF19)+SUMIF($B4:$B19,$B34,AD4:AD19)+AF22</f>
        <v>0</v>
      </c>
      <c r="AE34" s="1061" t="e">
        <f t="shared" si="40"/>
        <v>#DIV/0!</v>
      </c>
      <c r="AF34" s="169"/>
      <c r="AG34" s="52">
        <f>SUMIF($B4:$B19,$B34,AI4:AI19)+SUMIF($B4:$B19,$B34,AG4:AG19)+AI22</f>
        <v>0</v>
      </c>
      <c r="AH34" s="1061" t="e">
        <f t="shared" si="41"/>
        <v>#DIV/0!</v>
      </c>
      <c r="AI34" s="169"/>
      <c r="AL34" s="44"/>
      <c r="AQ34" s="44"/>
    </row>
    <row r="35" spans="1:43" s="4" customFormat="1" ht="15" x14ac:dyDescent="0.25">
      <c r="A35" s="216"/>
      <c r="B35" s="229"/>
      <c r="D35" s="216"/>
      <c r="E35" s="217"/>
      <c r="F35" s="218"/>
      <c r="G35" s="219"/>
      <c r="H35" s="220"/>
      <c r="L35" s="218"/>
      <c r="T35" s="221"/>
    </row>
  </sheetData>
  <sheetProtection algorithmName="SHA-512" hashValue="d6EsgduvPyt3r5x3TfN5uAA6Y2hCH+L7wS6fPG0j0qs5HqiIFwkNTTtRyslgOAHvN3KeZlv9Q7n96FhFGbdH6A==" saltValue="Gcg+soG3nvzQv1TrYpmekg==" spinCount="100000" sheet="1" objects="1" scenarios="1"/>
  <mergeCells count="27">
    <mergeCell ref="AG26:AI26"/>
    <mergeCell ref="R2:S2"/>
    <mergeCell ref="U26:W26"/>
    <mergeCell ref="X26:Z26"/>
    <mergeCell ref="AA26:AC26"/>
    <mergeCell ref="AD26:AF26"/>
    <mergeCell ref="H25:J25"/>
    <mergeCell ref="F2:G2"/>
    <mergeCell ref="I2:J2"/>
    <mergeCell ref="L2:M2"/>
    <mergeCell ref="O2:P2"/>
    <mergeCell ref="U27:AI27"/>
    <mergeCell ref="K25:M25"/>
    <mergeCell ref="N25:P25"/>
    <mergeCell ref="Q1:S1"/>
    <mergeCell ref="Q25:S25"/>
    <mergeCell ref="AH1:AI1"/>
    <mergeCell ref="E26:S26"/>
    <mergeCell ref="AE1:AF1"/>
    <mergeCell ref="E1:G1"/>
    <mergeCell ref="H1:J1"/>
    <mergeCell ref="K1:M1"/>
    <mergeCell ref="N1:P1"/>
    <mergeCell ref="V1:W1"/>
    <mergeCell ref="Y1:Z1"/>
    <mergeCell ref="AB1:AC1"/>
    <mergeCell ref="E25:G25"/>
  </mergeCells>
  <phoneticPr fontId="11" type="noConversion"/>
  <pageMargins left="0.7" right="0.7" top="0.75" bottom="0.75" header="0.3" footer="0.3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1C44-5357-C643-A400-D1DC5E6EA6A9}">
  <sheetPr>
    <tabColor theme="0"/>
    <outlinePr summaryBelow="0"/>
    <pageSetUpPr fitToPage="1"/>
  </sheetPr>
  <dimension ref="A1:AR39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:D4"/>
    </sheetView>
  </sheetViews>
  <sheetFormatPr baseColWidth="10" defaultColWidth="9.125" defaultRowHeight="15" outlineLevelCol="1" x14ac:dyDescent="0.25"/>
  <cols>
    <col min="1" max="1" width="3.625" style="4" customWidth="1"/>
    <col min="2" max="2" width="6.625" style="23" customWidth="1"/>
    <col min="3" max="3" width="11.625" style="4" customWidth="1"/>
    <col min="4" max="4" width="46.625" style="4" customWidth="1"/>
    <col min="5" max="5" width="15.625" style="4" customWidth="1"/>
    <col min="6" max="6" width="9.125" style="218" customWidth="1"/>
    <col min="7" max="7" width="15.625" style="284" customWidth="1"/>
    <col min="8" max="8" width="15.625" style="4" customWidth="1"/>
    <col min="9" max="9" width="9.125" style="218" bestFit="1" customWidth="1"/>
    <col min="10" max="10" width="15.625" style="284" customWidth="1"/>
    <col min="11" max="11" width="15.625" style="4" customWidth="1"/>
    <col min="12" max="12" width="9.125" style="218" bestFit="1" customWidth="1"/>
    <col min="13" max="13" width="15.625" style="284" customWidth="1"/>
    <col min="14" max="14" width="15.625" style="4" customWidth="1"/>
    <col min="15" max="15" width="9.125" style="218" bestFit="1" customWidth="1"/>
    <col min="16" max="16" width="15.625" style="284" customWidth="1"/>
    <col min="17" max="17" width="15.625" style="4" customWidth="1"/>
    <col min="18" max="18" width="9.125" style="218" bestFit="1" customWidth="1"/>
    <col min="19" max="19" width="15.625" style="284" customWidth="1"/>
    <col min="20" max="20" width="45.625" style="393" customWidth="1"/>
    <col min="21" max="21" width="15.625" style="4" hidden="1" customWidth="1" outlineLevel="1"/>
    <col min="22" max="22" width="6.625" style="194" hidden="1" customWidth="1" outlineLevel="1"/>
    <col min="23" max="24" width="15.625" style="4" hidden="1" customWidth="1" outlineLevel="1"/>
    <col min="25" max="25" width="6.625" style="194" hidden="1" customWidth="1" outlineLevel="1"/>
    <col min="26" max="27" width="15.625" style="4" hidden="1" customWidth="1" outlineLevel="1"/>
    <col min="28" max="28" width="6.625" style="194" hidden="1" customWidth="1" outlineLevel="1"/>
    <col min="29" max="30" width="15.625" style="4" hidden="1" customWidth="1" outlineLevel="1"/>
    <col min="31" max="31" width="6.625" style="194" hidden="1" customWidth="1" outlineLevel="1"/>
    <col min="32" max="33" width="15.625" style="4" hidden="1" customWidth="1" outlineLevel="1"/>
    <col min="34" max="34" width="6.625" style="194" hidden="1" customWidth="1" outlineLevel="1"/>
    <col min="35" max="35" width="15.625" style="4" hidden="1" customWidth="1" outlineLevel="1"/>
    <col min="36" max="36" width="9.625" style="4" hidden="1" customWidth="1" outlineLevel="1"/>
    <col min="37" max="37" width="15.625" style="4" hidden="1" customWidth="1" outlineLevel="1"/>
    <col min="38" max="38" width="52.625" style="221" hidden="1" customWidth="1" outlineLevel="1"/>
    <col min="39" max="39" width="9.125" style="4" collapsed="1"/>
    <col min="40" max="16384" width="9.125" style="4"/>
  </cols>
  <sheetData>
    <row r="1" spans="1:44" ht="32.25" customHeight="1" x14ac:dyDescent="0.3">
      <c r="A1" s="1" t="s">
        <v>7</v>
      </c>
      <c r="B1" s="2"/>
      <c r="C1" s="55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44" ht="15.75" x14ac:dyDescent="0.25">
      <c r="A2" s="5"/>
      <c r="B2" s="6"/>
      <c r="C2" s="59"/>
      <c r="D2" s="7"/>
      <c r="E2" s="8" t="s">
        <v>11</v>
      </c>
      <c r="F2" s="1406" t="s">
        <v>10</v>
      </c>
      <c r="G2" s="1407"/>
      <c r="H2" s="9" t="s">
        <v>11</v>
      </c>
      <c r="I2" s="1406" t="s">
        <v>10</v>
      </c>
      <c r="J2" s="1407"/>
      <c r="K2" s="8" t="s">
        <v>11</v>
      </c>
      <c r="L2" s="1454" t="s">
        <v>10</v>
      </c>
      <c r="M2" s="1407"/>
      <c r="N2" s="8" t="s">
        <v>11</v>
      </c>
      <c r="O2" s="1454" t="s">
        <v>10</v>
      </c>
      <c r="P2" s="1407"/>
      <c r="Q2" s="8" t="s">
        <v>11</v>
      </c>
      <c r="R2" s="1454" t="s">
        <v>10</v>
      </c>
      <c r="S2" s="1407"/>
      <c r="T2" s="9"/>
      <c r="U2" s="10" t="s">
        <v>12</v>
      </c>
      <c r="V2" s="1066" t="s">
        <v>14</v>
      </c>
      <c r="W2" s="184" t="s">
        <v>12</v>
      </c>
      <c r="X2" s="10" t="s">
        <v>12</v>
      </c>
      <c r="Y2" s="1066" t="s">
        <v>14</v>
      </c>
      <c r="Z2" s="184" t="s">
        <v>12</v>
      </c>
      <c r="AA2" s="10" t="s">
        <v>12</v>
      </c>
      <c r="AB2" s="1066" t="s">
        <v>14</v>
      </c>
      <c r="AC2" s="184" t="s">
        <v>12</v>
      </c>
      <c r="AD2" s="10" t="s">
        <v>12</v>
      </c>
      <c r="AE2" s="1066" t="s">
        <v>14</v>
      </c>
      <c r="AF2" s="184" t="s">
        <v>12</v>
      </c>
      <c r="AG2" s="10" t="s">
        <v>12</v>
      </c>
      <c r="AH2" s="1066" t="s">
        <v>14</v>
      </c>
      <c r="AI2" s="184" t="s">
        <v>12</v>
      </c>
      <c r="AJ2" s="185"/>
      <c r="AK2" s="185"/>
      <c r="AL2" s="186"/>
    </row>
    <row r="3" spans="1:44" ht="15.75" x14ac:dyDescent="0.25">
      <c r="A3" s="43"/>
      <c r="B3" s="11" t="s">
        <v>15</v>
      </c>
      <c r="C3" s="16"/>
      <c r="D3" s="193"/>
      <c r="E3" s="12" t="s">
        <v>16</v>
      </c>
      <c r="F3" s="977" t="s">
        <v>85</v>
      </c>
      <c r="G3" s="1030" t="s">
        <v>17</v>
      </c>
      <c r="H3" s="234" t="s">
        <v>16</v>
      </c>
      <c r="I3" s="977" t="s">
        <v>85</v>
      </c>
      <c r="J3" s="1030" t="s">
        <v>17</v>
      </c>
      <c r="K3" s="12" t="s">
        <v>16</v>
      </c>
      <c r="L3" s="977" t="s">
        <v>85</v>
      </c>
      <c r="M3" s="1030" t="s">
        <v>17</v>
      </c>
      <c r="N3" s="12" t="s">
        <v>16</v>
      </c>
      <c r="O3" s="977" t="s">
        <v>85</v>
      </c>
      <c r="P3" s="1030" t="s">
        <v>17</v>
      </c>
      <c r="Q3" s="12" t="s">
        <v>16</v>
      </c>
      <c r="R3" s="977" t="s">
        <v>85</v>
      </c>
      <c r="S3" s="1030" t="s">
        <v>17</v>
      </c>
      <c r="T3" s="352" t="s">
        <v>86</v>
      </c>
      <c r="U3" s="14"/>
      <c r="V3" s="1067"/>
      <c r="W3" s="15"/>
      <c r="X3" s="14"/>
      <c r="Y3" s="1067"/>
      <c r="Z3" s="15"/>
      <c r="AA3" s="14"/>
      <c r="AB3" s="1067"/>
      <c r="AC3" s="15"/>
      <c r="AD3" s="14"/>
      <c r="AE3" s="1067"/>
      <c r="AF3" s="15"/>
      <c r="AG3" s="14"/>
      <c r="AH3" s="1067"/>
      <c r="AI3" s="15"/>
      <c r="AJ3" s="16"/>
      <c r="AK3" s="16"/>
      <c r="AL3" s="195"/>
    </row>
    <row r="4" spans="1:44" ht="15.75" x14ac:dyDescent="0.25">
      <c r="A4" s="374" t="s">
        <v>481</v>
      </c>
      <c r="B4" s="153"/>
      <c r="C4" s="1461" t="s">
        <v>59</v>
      </c>
      <c r="D4" s="1462"/>
      <c r="E4" s="1031"/>
      <c r="F4" s="1036"/>
      <c r="G4" s="242"/>
      <c r="H4" s="1031"/>
      <c r="I4" s="1036"/>
      <c r="J4" s="242"/>
      <c r="K4" s="1031"/>
      <c r="L4" s="1036"/>
      <c r="M4" s="242"/>
      <c r="N4" s="1031"/>
      <c r="O4" s="1036"/>
      <c r="P4" s="242"/>
      <c r="Q4" s="1031"/>
      <c r="R4" s="1036"/>
      <c r="S4" s="242"/>
      <c r="T4" s="375"/>
      <c r="U4" s="14"/>
      <c r="V4" s="1068"/>
      <c r="W4" s="228"/>
      <c r="X4" s="14"/>
      <c r="Y4" s="1068"/>
      <c r="Z4" s="228"/>
      <c r="AA4" s="14"/>
      <c r="AB4" s="1068"/>
      <c r="AC4" s="228"/>
      <c r="AD4" s="14"/>
      <c r="AE4" s="1068"/>
      <c r="AF4" s="228"/>
      <c r="AG4" s="14"/>
      <c r="AH4" s="1068"/>
      <c r="AI4" s="228"/>
      <c r="AJ4" s="16"/>
      <c r="AK4" s="16"/>
      <c r="AL4" s="197"/>
    </row>
    <row r="5" spans="1:44" s="378" customFormat="1" ht="15.75" x14ac:dyDescent="0.25">
      <c r="A5" s="321"/>
      <c r="B5" s="449"/>
      <c r="C5" s="322" t="s">
        <v>482</v>
      </c>
      <c r="D5" s="155" t="s">
        <v>60</v>
      </c>
      <c r="E5" s="1011"/>
      <c r="F5" s="1016"/>
      <c r="G5" s="226">
        <f t="shared" ref="G5:G10" si="0">+(F5*0.7)*E5</f>
        <v>0</v>
      </c>
      <c r="H5" s="1011"/>
      <c r="I5" s="1016"/>
      <c r="J5" s="226">
        <f t="shared" ref="J5:J10" si="1">+(I5*0.7)*H5</f>
        <v>0</v>
      </c>
      <c r="K5" s="1011"/>
      <c r="L5" s="1016"/>
      <c r="M5" s="226">
        <f t="shared" ref="M5:M10" si="2">+(L5*0.7)*K5</f>
        <v>0</v>
      </c>
      <c r="N5" s="1011"/>
      <c r="O5" s="1016"/>
      <c r="P5" s="226">
        <f t="shared" ref="P5:P10" si="3">+(O5*0.7)*N5</f>
        <v>0</v>
      </c>
      <c r="Q5" s="1011"/>
      <c r="R5" s="1016"/>
      <c r="S5" s="226">
        <f t="shared" ref="S5:S10" si="4">+(R5*0.7)*Q5</f>
        <v>0</v>
      </c>
      <c r="T5" s="635"/>
      <c r="U5" s="14"/>
      <c r="V5" s="1068"/>
      <c r="W5" s="456">
        <f t="shared" ref="W5:W10" si="5">+(V5*0.7)*U5</f>
        <v>0</v>
      </c>
      <c r="X5" s="14"/>
      <c r="Y5" s="1068"/>
      <c r="Z5" s="456">
        <f t="shared" ref="Z5:Z10" si="6">+(Y5*0.7)*X5</f>
        <v>0</v>
      </c>
      <c r="AA5" s="14"/>
      <c r="AB5" s="1068"/>
      <c r="AC5" s="456">
        <f t="shared" ref="AC5:AC10" si="7">+(AB5*0.7)*AA5</f>
        <v>0</v>
      </c>
      <c r="AD5" s="14"/>
      <c r="AE5" s="1068"/>
      <c r="AF5" s="456">
        <f t="shared" ref="AF5:AF10" si="8">+(AE5*0.7)*AD5</f>
        <v>0</v>
      </c>
      <c r="AG5" s="14"/>
      <c r="AH5" s="1068"/>
      <c r="AI5" s="456">
        <f t="shared" ref="AI5:AI10" si="9">+(AH5*0.7)*AG5</f>
        <v>0</v>
      </c>
      <c r="AJ5" s="376"/>
      <c r="AK5" s="376"/>
      <c r="AL5" s="34"/>
    </row>
    <row r="6" spans="1:44" s="378" customFormat="1" ht="15.75" x14ac:dyDescent="0.25">
      <c r="A6" s="321"/>
      <c r="B6" s="449"/>
      <c r="C6" s="322" t="s">
        <v>483</v>
      </c>
      <c r="D6" s="155" t="s">
        <v>61</v>
      </c>
      <c r="E6" s="1011"/>
      <c r="F6" s="1016"/>
      <c r="G6" s="226">
        <f t="shared" ref="G6:G9" si="10">+(F6*0.7)*E6</f>
        <v>0</v>
      </c>
      <c r="H6" s="1011"/>
      <c r="I6" s="1016"/>
      <c r="J6" s="226">
        <f t="shared" ref="J6:J9" si="11">+(I6*0.7)*H6</f>
        <v>0</v>
      </c>
      <c r="K6" s="1011"/>
      <c r="L6" s="1016"/>
      <c r="M6" s="226">
        <f t="shared" ref="M6:M9" si="12">+(L6*0.7)*K6</f>
        <v>0</v>
      </c>
      <c r="N6" s="1011"/>
      <c r="O6" s="1016"/>
      <c r="P6" s="226">
        <f t="shared" ref="P6:P9" si="13">+(O6*0.7)*N6</f>
        <v>0</v>
      </c>
      <c r="Q6" s="1011"/>
      <c r="R6" s="1016"/>
      <c r="S6" s="226">
        <f t="shared" si="4"/>
        <v>0</v>
      </c>
      <c r="T6" s="635"/>
      <c r="U6" s="14"/>
      <c r="V6" s="1068"/>
      <c r="W6" s="456">
        <f t="shared" ref="W6:W9" si="14">+(V6*0.7)*U6</f>
        <v>0</v>
      </c>
      <c r="X6" s="14"/>
      <c r="Y6" s="1068"/>
      <c r="Z6" s="456">
        <f t="shared" ref="Z6:Z9" si="15">+(Y6*0.7)*X6</f>
        <v>0</v>
      </c>
      <c r="AA6" s="14"/>
      <c r="AB6" s="1068"/>
      <c r="AC6" s="456">
        <f t="shared" ref="AC6:AC9" si="16">+(AB6*0.7)*AA6</f>
        <v>0</v>
      </c>
      <c r="AD6" s="14"/>
      <c r="AE6" s="1068"/>
      <c r="AF6" s="456">
        <f t="shared" ref="AF6:AF9" si="17">+(AE6*0.7)*AD6</f>
        <v>0</v>
      </c>
      <c r="AG6" s="14"/>
      <c r="AH6" s="1068"/>
      <c r="AI6" s="456">
        <f t="shared" si="9"/>
        <v>0</v>
      </c>
      <c r="AJ6" s="376"/>
      <c r="AK6" s="376"/>
      <c r="AL6" s="34"/>
      <c r="AO6" s="325"/>
      <c r="AP6" s="291"/>
      <c r="AQ6" s="291"/>
      <c r="AR6" s="291"/>
    </row>
    <row r="7" spans="1:44" s="378" customFormat="1" ht="19.5" customHeight="1" x14ac:dyDescent="0.25">
      <c r="A7" s="321"/>
      <c r="B7" s="449"/>
      <c r="C7" s="322" t="s">
        <v>484</v>
      </c>
      <c r="D7" s="155" t="s">
        <v>62</v>
      </c>
      <c r="E7" s="1011"/>
      <c r="F7" s="1016"/>
      <c r="G7" s="226">
        <f t="shared" si="10"/>
        <v>0</v>
      </c>
      <c r="H7" s="1011"/>
      <c r="I7" s="1016"/>
      <c r="J7" s="226">
        <f t="shared" si="11"/>
        <v>0</v>
      </c>
      <c r="K7" s="1011"/>
      <c r="L7" s="1016"/>
      <c r="M7" s="226">
        <f t="shared" si="12"/>
        <v>0</v>
      </c>
      <c r="N7" s="1011"/>
      <c r="O7" s="1016"/>
      <c r="P7" s="226">
        <f t="shared" si="13"/>
        <v>0</v>
      </c>
      <c r="Q7" s="1011"/>
      <c r="R7" s="1016"/>
      <c r="S7" s="226">
        <f t="shared" si="4"/>
        <v>0</v>
      </c>
      <c r="T7" s="635"/>
      <c r="U7" s="14"/>
      <c r="V7" s="1068"/>
      <c r="W7" s="456">
        <f t="shared" si="14"/>
        <v>0</v>
      </c>
      <c r="X7" s="14"/>
      <c r="Y7" s="1068"/>
      <c r="Z7" s="456">
        <f t="shared" si="15"/>
        <v>0</v>
      </c>
      <c r="AA7" s="14"/>
      <c r="AB7" s="1068"/>
      <c r="AC7" s="456">
        <f t="shared" si="16"/>
        <v>0</v>
      </c>
      <c r="AD7" s="14"/>
      <c r="AE7" s="1068"/>
      <c r="AF7" s="456">
        <f t="shared" si="17"/>
        <v>0</v>
      </c>
      <c r="AG7" s="14"/>
      <c r="AH7" s="1068"/>
      <c r="AI7" s="456">
        <f t="shared" si="9"/>
        <v>0</v>
      </c>
      <c r="AJ7" s="376"/>
      <c r="AK7" s="376"/>
      <c r="AL7" s="34"/>
      <c r="AO7" s="325"/>
      <c r="AP7" s="291"/>
      <c r="AQ7" s="291"/>
      <c r="AR7" s="291"/>
    </row>
    <row r="8" spans="1:44" s="378" customFormat="1" ht="15.75" x14ac:dyDescent="0.25">
      <c r="A8" s="321"/>
      <c r="B8" s="449"/>
      <c r="C8" s="322" t="s">
        <v>485</v>
      </c>
      <c r="D8" s="155" t="s">
        <v>63</v>
      </c>
      <c r="E8" s="1011"/>
      <c r="F8" s="1016"/>
      <c r="G8" s="226">
        <f t="shared" si="10"/>
        <v>0</v>
      </c>
      <c r="H8" s="1011"/>
      <c r="I8" s="1016"/>
      <c r="J8" s="226">
        <f t="shared" si="11"/>
        <v>0</v>
      </c>
      <c r="K8" s="1011"/>
      <c r="L8" s="1016"/>
      <c r="M8" s="226">
        <f t="shared" si="12"/>
        <v>0</v>
      </c>
      <c r="N8" s="1011"/>
      <c r="O8" s="1016"/>
      <c r="P8" s="226">
        <f t="shared" si="13"/>
        <v>0</v>
      </c>
      <c r="Q8" s="1011"/>
      <c r="R8" s="1016"/>
      <c r="S8" s="226">
        <f t="shared" si="4"/>
        <v>0</v>
      </c>
      <c r="T8" s="635"/>
      <c r="U8" s="14"/>
      <c r="V8" s="1068"/>
      <c r="W8" s="456">
        <f t="shared" si="14"/>
        <v>0</v>
      </c>
      <c r="X8" s="14"/>
      <c r="Y8" s="1068"/>
      <c r="Z8" s="456">
        <f t="shared" si="15"/>
        <v>0</v>
      </c>
      <c r="AA8" s="14"/>
      <c r="AB8" s="1068"/>
      <c r="AC8" s="456">
        <f t="shared" si="16"/>
        <v>0</v>
      </c>
      <c r="AD8" s="14"/>
      <c r="AE8" s="1068"/>
      <c r="AF8" s="456">
        <f t="shared" si="17"/>
        <v>0</v>
      </c>
      <c r="AG8" s="14"/>
      <c r="AH8" s="1068"/>
      <c r="AI8" s="456">
        <f t="shared" si="9"/>
        <v>0</v>
      </c>
      <c r="AJ8" s="376"/>
      <c r="AK8" s="376"/>
      <c r="AL8" s="34"/>
      <c r="AO8" s="325"/>
      <c r="AP8" s="291"/>
      <c r="AQ8" s="291"/>
      <c r="AR8" s="291"/>
    </row>
    <row r="9" spans="1:44" s="378" customFormat="1" ht="15.75" x14ac:dyDescent="0.25">
      <c r="A9" s="321"/>
      <c r="B9" s="449"/>
      <c r="C9" s="322" t="s">
        <v>486</v>
      </c>
      <c r="D9" s="34" t="s">
        <v>167</v>
      </c>
      <c r="E9" s="1011"/>
      <c r="F9" s="1016"/>
      <c r="G9" s="226">
        <f t="shared" si="10"/>
        <v>0</v>
      </c>
      <c r="H9" s="1011"/>
      <c r="I9" s="1016"/>
      <c r="J9" s="226">
        <f t="shared" si="11"/>
        <v>0</v>
      </c>
      <c r="K9" s="1011"/>
      <c r="L9" s="1016"/>
      <c r="M9" s="226">
        <f t="shared" si="12"/>
        <v>0</v>
      </c>
      <c r="N9" s="1011"/>
      <c r="O9" s="1016"/>
      <c r="P9" s="226">
        <f t="shared" si="13"/>
        <v>0</v>
      </c>
      <c r="Q9" s="1011"/>
      <c r="R9" s="1016"/>
      <c r="S9" s="226">
        <f t="shared" si="4"/>
        <v>0</v>
      </c>
      <c r="T9" s="635"/>
      <c r="U9" s="14"/>
      <c r="V9" s="1068"/>
      <c r="W9" s="456">
        <f t="shared" si="14"/>
        <v>0</v>
      </c>
      <c r="X9" s="14"/>
      <c r="Y9" s="1068"/>
      <c r="Z9" s="456">
        <f t="shared" si="15"/>
        <v>0</v>
      </c>
      <c r="AA9" s="14"/>
      <c r="AB9" s="1068"/>
      <c r="AC9" s="456">
        <f t="shared" si="16"/>
        <v>0</v>
      </c>
      <c r="AD9" s="14"/>
      <c r="AE9" s="1068"/>
      <c r="AF9" s="456">
        <f t="shared" si="17"/>
        <v>0</v>
      </c>
      <c r="AG9" s="14"/>
      <c r="AH9" s="1068"/>
      <c r="AI9" s="456">
        <f t="shared" si="9"/>
        <v>0</v>
      </c>
      <c r="AJ9" s="376"/>
      <c r="AK9" s="376"/>
      <c r="AL9" s="34"/>
    </row>
    <row r="10" spans="1:44" s="378" customFormat="1" ht="15.75" x14ac:dyDescent="0.25">
      <c r="A10" s="321"/>
      <c r="B10" s="449"/>
      <c r="C10" s="322" t="s">
        <v>487</v>
      </c>
      <c r="D10" s="34" t="s">
        <v>118</v>
      </c>
      <c r="E10" s="1011"/>
      <c r="F10" s="1017"/>
      <c r="G10" s="226">
        <f t="shared" si="0"/>
        <v>0</v>
      </c>
      <c r="H10" s="1011"/>
      <c r="I10" s="1017"/>
      <c r="J10" s="226">
        <f t="shared" si="1"/>
        <v>0</v>
      </c>
      <c r="K10" s="1011"/>
      <c r="L10" s="1017"/>
      <c r="M10" s="226">
        <f t="shared" si="2"/>
        <v>0</v>
      </c>
      <c r="N10" s="1011"/>
      <c r="O10" s="1017"/>
      <c r="P10" s="226">
        <f t="shared" si="3"/>
        <v>0</v>
      </c>
      <c r="Q10" s="1011"/>
      <c r="R10" s="1017"/>
      <c r="S10" s="226">
        <f t="shared" si="4"/>
        <v>0</v>
      </c>
      <c r="T10" s="635"/>
      <c r="U10" s="440"/>
      <c r="V10" s="1068"/>
      <c r="W10" s="456">
        <f t="shared" si="5"/>
        <v>0</v>
      </c>
      <c r="X10" s="440"/>
      <c r="Y10" s="1068"/>
      <c r="Z10" s="456">
        <f t="shared" si="6"/>
        <v>0</v>
      </c>
      <c r="AA10" s="440"/>
      <c r="AB10" s="1068"/>
      <c r="AC10" s="456">
        <f t="shared" si="7"/>
        <v>0</v>
      </c>
      <c r="AD10" s="440"/>
      <c r="AE10" s="1068"/>
      <c r="AF10" s="456">
        <f t="shared" si="8"/>
        <v>0</v>
      </c>
      <c r="AG10" s="440"/>
      <c r="AH10" s="1068"/>
      <c r="AI10" s="456">
        <f t="shared" si="9"/>
        <v>0</v>
      </c>
      <c r="AJ10" s="376"/>
      <c r="AK10" s="376"/>
      <c r="AL10" s="34"/>
    </row>
    <row r="11" spans="1:44" s="378" customFormat="1" ht="15.75" x14ac:dyDescent="0.25">
      <c r="A11" s="321"/>
      <c r="B11" s="481"/>
      <c r="C11" s="322" t="s">
        <v>488</v>
      </c>
      <c r="D11" s="34" t="s">
        <v>103</v>
      </c>
      <c r="E11" s="981">
        <f>SUM(E12:E21)</f>
        <v>0</v>
      </c>
      <c r="F11" s="1018"/>
      <c r="G11" s="113">
        <f>SUM(G12:G21)</f>
        <v>0</v>
      </c>
      <c r="H11" s="981">
        <f>SUM(H12:H21)</f>
        <v>0</v>
      </c>
      <c r="I11" s="1018"/>
      <c r="J11" s="113">
        <f>SUM(J12:J21)</f>
        <v>0</v>
      </c>
      <c r="K11" s="981">
        <f>SUM(K12:K21)</f>
        <v>0</v>
      </c>
      <c r="L11" s="1018"/>
      <c r="M11" s="113">
        <f>SUM(M12:M21)</f>
        <v>0</v>
      </c>
      <c r="N11" s="981">
        <f>SUM(N12:N21)</f>
        <v>0</v>
      </c>
      <c r="O11" s="1018"/>
      <c r="P11" s="113">
        <f>SUM(P12:P21)</f>
        <v>0</v>
      </c>
      <c r="Q11" s="981">
        <f>SUM(Q12:Q21)</f>
        <v>0</v>
      </c>
      <c r="R11" s="1018"/>
      <c r="S11" s="251">
        <f>SUM(S12:S21)</f>
        <v>0</v>
      </c>
      <c r="T11" s="635"/>
      <c r="U11" s="557">
        <f>SUM(U12:U21)</f>
        <v>0</v>
      </c>
      <c r="V11" s="1068"/>
      <c r="W11" s="585">
        <f>SUM(W12:W21)</f>
        <v>0</v>
      </c>
      <c r="X11" s="557">
        <f>SUM(X12:X21)</f>
        <v>0</v>
      </c>
      <c r="Y11" s="1068"/>
      <c r="Z11" s="585">
        <f>SUM(Z12:Z21)</f>
        <v>0</v>
      </c>
      <c r="AA11" s="557">
        <f>SUM(AA12:AA21)</f>
        <v>0</v>
      </c>
      <c r="AB11" s="1068"/>
      <c r="AC11" s="585">
        <f>SUM(AC12:AC21)</f>
        <v>0</v>
      </c>
      <c r="AD11" s="557">
        <f>SUM(AD12:AD21)</f>
        <v>0</v>
      </c>
      <c r="AE11" s="1068"/>
      <c r="AF11" s="585">
        <f>SUM(AF12:AF21)</f>
        <v>0</v>
      </c>
      <c r="AG11" s="557">
        <f>SUM(AG12:AG21)</f>
        <v>0</v>
      </c>
      <c r="AH11" s="1068"/>
      <c r="AI11" s="585">
        <f>SUM(AI12:AI21)</f>
        <v>0</v>
      </c>
      <c r="AJ11" s="376"/>
      <c r="AK11" s="376"/>
      <c r="AL11" s="34"/>
    </row>
    <row r="12" spans="1:44" s="454" customFormat="1" ht="15.75" x14ac:dyDescent="0.25">
      <c r="A12" s="528"/>
      <c r="B12" s="452"/>
      <c r="C12" s="329" t="s">
        <v>489</v>
      </c>
      <c r="D12" s="620" t="s">
        <v>104</v>
      </c>
      <c r="E12" s="1011"/>
      <c r="F12" s="1016"/>
      <c r="G12" s="226">
        <f t="shared" ref="G12" si="18">+(F12*0.7)*E12</f>
        <v>0</v>
      </c>
      <c r="H12" s="1011"/>
      <c r="I12" s="1016"/>
      <c r="J12" s="226">
        <f t="shared" ref="J12" si="19">+(I12*0.7)*H12</f>
        <v>0</v>
      </c>
      <c r="K12" s="1011"/>
      <c r="L12" s="1016"/>
      <c r="M12" s="226">
        <f t="shared" ref="M12" si="20">+(L12*0.7)*K12</f>
        <v>0</v>
      </c>
      <c r="N12" s="1011"/>
      <c r="O12" s="1016"/>
      <c r="P12" s="226">
        <f t="shared" ref="P12" si="21">+(O12*0.7)*N12</f>
        <v>0</v>
      </c>
      <c r="Q12" s="1011"/>
      <c r="R12" s="1016"/>
      <c r="S12" s="357">
        <f t="shared" ref="S12:S21" si="22">+(R12*0.7)*Q12</f>
        <v>0</v>
      </c>
      <c r="T12" s="636"/>
      <c r="U12" s="14"/>
      <c r="V12" s="1068"/>
      <c r="W12" s="456">
        <f t="shared" ref="W12" si="23">+(V12*0.7)*U12</f>
        <v>0</v>
      </c>
      <c r="X12" s="14"/>
      <c r="Y12" s="1068"/>
      <c r="Z12" s="456">
        <f t="shared" ref="Z12" si="24">+(Y12*0.7)*X12</f>
        <v>0</v>
      </c>
      <c r="AA12" s="14"/>
      <c r="AB12" s="1068"/>
      <c r="AC12" s="456">
        <f t="shared" ref="AC12" si="25">+(AB12*0.7)*AA12</f>
        <v>0</v>
      </c>
      <c r="AD12" s="14"/>
      <c r="AE12" s="1068"/>
      <c r="AF12" s="456">
        <f t="shared" ref="AF12" si="26">+(AE12*0.7)*AD12</f>
        <v>0</v>
      </c>
      <c r="AG12" s="14"/>
      <c r="AH12" s="1068"/>
      <c r="AI12" s="484">
        <f t="shared" ref="AI12:AI21" si="27">+(AH12*0.7)*AG12</f>
        <v>0</v>
      </c>
      <c r="AJ12" s="453"/>
      <c r="AK12" s="453"/>
      <c r="AL12" s="258"/>
    </row>
    <row r="13" spans="1:44" s="454" customFormat="1" ht="15.75" x14ac:dyDescent="0.25">
      <c r="A13" s="528"/>
      <c r="B13" s="452"/>
      <c r="C13" s="329" t="s">
        <v>490</v>
      </c>
      <c r="D13" s="620" t="s">
        <v>104</v>
      </c>
      <c r="E13" s="1011"/>
      <c r="F13" s="1016"/>
      <c r="G13" s="357">
        <f t="shared" ref="G13:G19" si="28">+(F13*0.7)*E13</f>
        <v>0</v>
      </c>
      <c r="H13" s="1011"/>
      <c r="I13" s="1016"/>
      <c r="J13" s="357">
        <f t="shared" ref="J13:J19" si="29">+(I13*0.7)*H13</f>
        <v>0</v>
      </c>
      <c r="K13" s="982"/>
      <c r="L13" s="1046"/>
      <c r="M13" s="357">
        <f t="shared" ref="M13:M19" si="30">+(L13*0.7)*K13</f>
        <v>0</v>
      </c>
      <c r="N13" s="1011"/>
      <c r="O13" s="1016"/>
      <c r="P13" s="357">
        <f t="shared" ref="P13:P19" si="31">+(O13*0.7)*N13</f>
        <v>0</v>
      </c>
      <c r="Q13" s="982"/>
      <c r="R13" s="1046"/>
      <c r="S13" s="357">
        <f t="shared" ref="S13:S19" si="32">+(R13*0.7)*Q13</f>
        <v>0</v>
      </c>
      <c r="T13" s="636"/>
      <c r="U13" s="457"/>
      <c r="V13" s="1069"/>
      <c r="W13" s="484">
        <f t="shared" ref="W13:W21" si="33">+(V13*0.7)*U13</f>
        <v>0</v>
      </c>
      <c r="X13" s="457"/>
      <c r="Y13" s="1069"/>
      <c r="Z13" s="484">
        <f t="shared" ref="Z13:Z21" si="34">+(Y13*0.7)*X13</f>
        <v>0</v>
      </c>
      <c r="AA13" s="457"/>
      <c r="AB13" s="1069"/>
      <c r="AC13" s="484">
        <f t="shared" ref="AC13:AC21" si="35">+(AB13*0.7)*AA13</f>
        <v>0</v>
      </c>
      <c r="AD13" s="457"/>
      <c r="AE13" s="1069"/>
      <c r="AF13" s="484">
        <f t="shared" ref="AF13:AF21" si="36">+(AE13*0.7)*AD13</f>
        <v>0</v>
      </c>
      <c r="AG13" s="457"/>
      <c r="AH13" s="1069"/>
      <c r="AI13" s="484">
        <f t="shared" si="27"/>
        <v>0</v>
      </c>
      <c r="AJ13" s="453"/>
      <c r="AK13" s="453"/>
      <c r="AL13" s="258"/>
    </row>
    <row r="14" spans="1:44" s="454" customFormat="1" ht="12.75" x14ac:dyDescent="0.2">
      <c r="A14" s="528"/>
      <c r="B14" s="452"/>
      <c r="C14" s="329" t="s">
        <v>491</v>
      </c>
      <c r="D14" s="620" t="s">
        <v>104</v>
      </c>
      <c r="E14" s="982"/>
      <c r="F14" s="1046"/>
      <c r="G14" s="357">
        <f t="shared" si="28"/>
        <v>0</v>
      </c>
      <c r="H14" s="982"/>
      <c r="I14" s="1046"/>
      <c r="J14" s="357">
        <f t="shared" si="29"/>
        <v>0</v>
      </c>
      <c r="K14" s="982"/>
      <c r="L14" s="1046"/>
      <c r="M14" s="357">
        <f t="shared" si="30"/>
        <v>0</v>
      </c>
      <c r="N14" s="982"/>
      <c r="O14" s="1046"/>
      <c r="P14" s="357">
        <f t="shared" si="31"/>
        <v>0</v>
      </c>
      <c r="Q14" s="982"/>
      <c r="R14" s="1046"/>
      <c r="S14" s="357">
        <f t="shared" si="32"/>
        <v>0</v>
      </c>
      <c r="T14" s="636"/>
      <c r="U14" s="457"/>
      <c r="V14" s="1069"/>
      <c r="W14" s="484">
        <f t="shared" si="33"/>
        <v>0</v>
      </c>
      <c r="X14" s="457"/>
      <c r="Y14" s="1069"/>
      <c r="Z14" s="484">
        <f t="shared" si="34"/>
        <v>0</v>
      </c>
      <c r="AA14" s="457"/>
      <c r="AB14" s="1069"/>
      <c r="AC14" s="484">
        <f t="shared" si="35"/>
        <v>0</v>
      </c>
      <c r="AD14" s="457"/>
      <c r="AE14" s="1069"/>
      <c r="AF14" s="484">
        <f t="shared" si="36"/>
        <v>0</v>
      </c>
      <c r="AG14" s="457"/>
      <c r="AH14" s="1069"/>
      <c r="AI14" s="484">
        <f t="shared" si="27"/>
        <v>0</v>
      </c>
      <c r="AJ14" s="453"/>
      <c r="AK14" s="453"/>
      <c r="AL14" s="258"/>
    </row>
    <row r="15" spans="1:44" s="454" customFormat="1" ht="12.75" x14ac:dyDescent="0.2">
      <c r="A15" s="528"/>
      <c r="B15" s="452"/>
      <c r="C15" s="329" t="s">
        <v>492</v>
      </c>
      <c r="D15" s="620" t="s">
        <v>104</v>
      </c>
      <c r="E15" s="982"/>
      <c r="F15" s="1046"/>
      <c r="G15" s="357">
        <f t="shared" si="28"/>
        <v>0</v>
      </c>
      <c r="H15" s="982"/>
      <c r="I15" s="1046"/>
      <c r="J15" s="357">
        <f t="shared" si="29"/>
        <v>0</v>
      </c>
      <c r="K15" s="982"/>
      <c r="L15" s="1046"/>
      <c r="M15" s="357">
        <f t="shared" si="30"/>
        <v>0</v>
      </c>
      <c r="N15" s="982"/>
      <c r="O15" s="1046"/>
      <c r="P15" s="357">
        <f t="shared" si="31"/>
        <v>0</v>
      </c>
      <c r="Q15" s="982"/>
      <c r="R15" s="1046"/>
      <c r="S15" s="357">
        <f t="shared" si="32"/>
        <v>0</v>
      </c>
      <c r="T15" s="636"/>
      <c r="U15" s="457"/>
      <c r="V15" s="1069"/>
      <c r="W15" s="484">
        <f t="shared" si="33"/>
        <v>0</v>
      </c>
      <c r="X15" s="457"/>
      <c r="Y15" s="1069"/>
      <c r="Z15" s="484">
        <f t="shared" si="34"/>
        <v>0</v>
      </c>
      <c r="AA15" s="457"/>
      <c r="AB15" s="1069"/>
      <c r="AC15" s="484">
        <f t="shared" si="35"/>
        <v>0</v>
      </c>
      <c r="AD15" s="457"/>
      <c r="AE15" s="1069"/>
      <c r="AF15" s="484">
        <f t="shared" si="36"/>
        <v>0</v>
      </c>
      <c r="AG15" s="457"/>
      <c r="AH15" s="1069"/>
      <c r="AI15" s="484">
        <f t="shared" si="27"/>
        <v>0</v>
      </c>
      <c r="AJ15" s="453"/>
      <c r="AK15" s="453"/>
      <c r="AL15" s="258"/>
    </row>
    <row r="16" spans="1:44" s="454" customFormat="1" ht="12.75" x14ac:dyDescent="0.2">
      <c r="A16" s="528"/>
      <c r="B16" s="452"/>
      <c r="C16" s="329" t="s">
        <v>493</v>
      </c>
      <c r="D16" s="620" t="s">
        <v>104</v>
      </c>
      <c r="E16" s="982"/>
      <c r="F16" s="1046"/>
      <c r="G16" s="357">
        <f t="shared" si="28"/>
        <v>0</v>
      </c>
      <c r="H16" s="982"/>
      <c r="I16" s="1046"/>
      <c r="J16" s="357">
        <f t="shared" si="29"/>
        <v>0</v>
      </c>
      <c r="K16" s="982"/>
      <c r="L16" s="1046"/>
      <c r="M16" s="357">
        <f t="shared" si="30"/>
        <v>0</v>
      </c>
      <c r="N16" s="982"/>
      <c r="O16" s="1046"/>
      <c r="P16" s="357">
        <f t="shared" si="31"/>
        <v>0</v>
      </c>
      <c r="Q16" s="982"/>
      <c r="R16" s="1046"/>
      <c r="S16" s="357">
        <f t="shared" si="32"/>
        <v>0</v>
      </c>
      <c r="T16" s="636"/>
      <c r="U16" s="457"/>
      <c r="V16" s="1069"/>
      <c r="W16" s="484">
        <f t="shared" si="33"/>
        <v>0</v>
      </c>
      <c r="X16" s="457"/>
      <c r="Y16" s="1069"/>
      <c r="Z16" s="484">
        <f t="shared" si="34"/>
        <v>0</v>
      </c>
      <c r="AA16" s="457"/>
      <c r="AB16" s="1069"/>
      <c r="AC16" s="484">
        <f t="shared" si="35"/>
        <v>0</v>
      </c>
      <c r="AD16" s="457"/>
      <c r="AE16" s="1069"/>
      <c r="AF16" s="484">
        <f t="shared" si="36"/>
        <v>0</v>
      </c>
      <c r="AG16" s="457"/>
      <c r="AH16" s="1069"/>
      <c r="AI16" s="484">
        <f t="shared" si="27"/>
        <v>0</v>
      </c>
      <c r="AJ16" s="453"/>
      <c r="AK16" s="453"/>
      <c r="AL16" s="258"/>
    </row>
    <row r="17" spans="1:38" s="454" customFormat="1" ht="12.75" x14ac:dyDescent="0.2">
      <c r="A17" s="528"/>
      <c r="B17" s="452"/>
      <c r="C17" s="329" t="s">
        <v>494</v>
      </c>
      <c r="D17" s="620" t="s">
        <v>104</v>
      </c>
      <c r="E17" s="982"/>
      <c r="F17" s="1046"/>
      <c r="G17" s="357">
        <f t="shared" si="28"/>
        <v>0</v>
      </c>
      <c r="H17" s="982"/>
      <c r="I17" s="1046"/>
      <c r="J17" s="357">
        <f t="shared" si="29"/>
        <v>0</v>
      </c>
      <c r="K17" s="982"/>
      <c r="L17" s="1046"/>
      <c r="M17" s="357">
        <f t="shared" si="30"/>
        <v>0</v>
      </c>
      <c r="N17" s="982"/>
      <c r="O17" s="1046"/>
      <c r="P17" s="357">
        <f t="shared" si="31"/>
        <v>0</v>
      </c>
      <c r="Q17" s="982"/>
      <c r="R17" s="1046"/>
      <c r="S17" s="357">
        <f t="shared" si="32"/>
        <v>0</v>
      </c>
      <c r="T17" s="636"/>
      <c r="U17" s="457"/>
      <c r="V17" s="1069"/>
      <c r="W17" s="484">
        <f t="shared" si="33"/>
        <v>0</v>
      </c>
      <c r="X17" s="457"/>
      <c r="Y17" s="1069"/>
      <c r="Z17" s="484">
        <f t="shared" si="34"/>
        <v>0</v>
      </c>
      <c r="AA17" s="457"/>
      <c r="AB17" s="1069"/>
      <c r="AC17" s="484">
        <f t="shared" si="35"/>
        <v>0</v>
      </c>
      <c r="AD17" s="457"/>
      <c r="AE17" s="1069"/>
      <c r="AF17" s="484">
        <f t="shared" si="36"/>
        <v>0</v>
      </c>
      <c r="AG17" s="457"/>
      <c r="AH17" s="1069"/>
      <c r="AI17" s="484">
        <f t="shared" si="27"/>
        <v>0</v>
      </c>
      <c r="AJ17" s="453"/>
      <c r="AK17" s="453"/>
      <c r="AL17" s="258"/>
    </row>
    <row r="18" spans="1:38" s="454" customFormat="1" ht="12.75" x14ac:dyDescent="0.2">
      <c r="A18" s="528"/>
      <c r="B18" s="452"/>
      <c r="C18" s="329" t="s">
        <v>495</v>
      </c>
      <c r="D18" s="620" t="s">
        <v>104</v>
      </c>
      <c r="E18" s="982"/>
      <c r="F18" s="1046"/>
      <c r="G18" s="357">
        <f t="shared" si="28"/>
        <v>0</v>
      </c>
      <c r="H18" s="982"/>
      <c r="I18" s="1046"/>
      <c r="J18" s="357">
        <f t="shared" si="29"/>
        <v>0</v>
      </c>
      <c r="K18" s="982"/>
      <c r="L18" s="1046"/>
      <c r="M18" s="357">
        <f t="shared" si="30"/>
        <v>0</v>
      </c>
      <c r="N18" s="982"/>
      <c r="O18" s="1046"/>
      <c r="P18" s="357">
        <f t="shared" si="31"/>
        <v>0</v>
      </c>
      <c r="Q18" s="982"/>
      <c r="R18" s="1046"/>
      <c r="S18" s="357">
        <f t="shared" si="32"/>
        <v>0</v>
      </c>
      <c r="T18" s="636"/>
      <c r="U18" s="457"/>
      <c r="V18" s="1069"/>
      <c r="W18" s="484">
        <f t="shared" si="33"/>
        <v>0</v>
      </c>
      <c r="X18" s="457"/>
      <c r="Y18" s="1069"/>
      <c r="Z18" s="484">
        <f t="shared" si="34"/>
        <v>0</v>
      </c>
      <c r="AA18" s="457"/>
      <c r="AB18" s="1069"/>
      <c r="AC18" s="484">
        <f t="shared" si="35"/>
        <v>0</v>
      </c>
      <c r="AD18" s="457"/>
      <c r="AE18" s="1069"/>
      <c r="AF18" s="484">
        <f t="shared" si="36"/>
        <v>0</v>
      </c>
      <c r="AG18" s="457"/>
      <c r="AH18" s="1069"/>
      <c r="AI18" s="484">
        <f t="shared" si="27"/>
        <v>0</v>
      </c>
      <c r="AJ18" s="453"/>
      <c r="AK18" s="453"/>
      <c r="AL18" s="258"/>
    </row>
    <row r="19" spans="1:38" s="454" customFormat="1" ht="12.75" x14ac:dyDescent="0.2">
      <c r="A19" s="528"/>
      <c r="B19" s="452"/>
      <c r="C19" s="329" t="s">
        <v>496</v>
      </c>
      <c r="D19" s="620" t="s">
        <v>104</v>
      </c>
      <c r="E19" s="982"/>
      <c r="F19" s="1046"/>
      <c r="G19" s="357">
        <f t="shared" si="28"/>
        <v>0</v>
      </c>
      <c r="H19" s="982"/>
      <c r="I19" s="1046"/>
      <c r="J19" s="357">
        <f t="shared" si="29"/>
        <v>0</v>
      </c>
      <c r="K19" s="982"/>
      <c r="L19" s="1046"/>
      <c r="M19" s="357">
        <f t="shared" si="30"/>
        <v>0</v>
      </c>
      <c r="N19" s="982"/>
      <c r="O19" s="1046"/>
      <c r="P19" s="357">
        <f t="shared" si="31"/>
        <v>0</v>
      </c>
      <c r="Q19" s="982"/>
      <c r="R19" s="1046"/>
      <c r="S19" s="357">
        <f t="shared" si="32"/>
        <v>0</v>
      </c>
      <c r="T19" s="636"/>
      <c r="U19" s="457"/>
      <c r="V19" s="1069"/>
      <c r="W19" s="484">
        <f t="shared" si="33"/>
        <v>0</v>
      </c>
      <c r="X19" s="457"/>
      <c r="Y19" s="1069"/>
      <c r="Z19" s="484">
        <f t="shared" si="34"/>
        <v>0</v>
      </c>
      <c r="AA19" s="457"/>
      <c r="AB19" s="1069"/>
      <c r="AC19" s="484">
        <f t="shared" si="35"/>
        <v>0</v>
      </c>
      <c r="AD19" s="457"/>
      <c r="AE19" s="1069"/>
      <c r="AF19" s="484">
        <f t="shared" si="36"/>
        <v>0</v>
      </c>
      <c r="AG19" s="457"/>
      <c r="AH19" s="1069"/>
      <c r="AI19" s="484">
        <f t="shared" si="27"/>
        <v>0</v>
      </c>
      <c r="AJ19" s="453"/>
      <c r="AK19" s="453"/>
      <c r="AL19" s="258"/>
    </row>
    <row r="20" spans="1:38" s="454" customFormat="1" ht="12.75" x14ac:dyDescent="0.2">
      <c r="A20" s="528"/>
      <c r="B20" s="452"/>
      <c r="C20" s="329" t="s">
        <v>497</v>
      </c>
      <c r="D20" s="620" t="s">
        <v>104</v>
      </c>
      <c r="E20" s="982"/>
      <c r="F20" s="1063"/>
      <c r="G20" s="483">
        <f t="shared" ref="G20:G21" si="37">+(F20*0.7)*E20</f>
        <v>0</v>
      </c>
      <c r="H20" s="982"/>
      <c r="I20" s="1063"/>
      <c r="J20" s="483">
        <f t="shared" ref="J20:J21" si="38">+(I20*0.7)*H20</f>
        <v>0</v>
      </c>
      <c r="K20" s="982"/>
      <c r="L20" s="1063"/>
      <c r="M20" s="483">
        <f t="shared" ref="M20:M21" si="39">+(L20*0.7)*K20</f>
        <v>0</v>
      </c>
      <c r="N20" s="982"/>
      <c r="O20" s="1063"/>
      <c r="P20" s="483">
        <f t="shared" ref="P20:P21" si="40">+(O20*0.7)*N20</f>
        <v>0</v>
      </c>
      <c r="Q20" s="982"/>
      <c r="R20" s="1063"/>
      <c r="S20" s="357">
        <f t="shared" si="22"/>
        <v>0</v>
      </c>
      <c r="T20" s="636"/>
      <c r="U20" s="457"/>
      <c r="V20" s="1069"/>
      <c r="W20" s="484">
        <f t="shared" si="33"/>
        <v>0</v>
      </c>
      <c r="X20" s="457"/>
      <c r="Y20" s="1069"/>
      <c r="Z20" s="484">
        <f t="shared" si="34"/>
        <v>0</v>
      </c>
      <c r="AA20" s="457"/>
      <c r="AB20" s="1069"/>
      <c r="AC20" s="484">
        <f t="shared" si="35"/>
        <v>0</v>
      </c>
      <c r="AD20" s="457"/>
      <c r="AE20" s="1069"/>
      <c r="AF20" s="484">
        <f t="shared" si="36"/>
        <v>0</v>
      </c>
      <c r="AG20" s="457"/>
      <c r="AH20" s="1069"/>
      <c r="AI20" s="484">
        <f t="shared" si="27"/>
        <v>0</v>
      </c>
      <c r="AJ20" s="453"/>
      <c r="AK20" s="453"/>
      <c r="AL20" s="258"/>
    </row>
    <row r="21" spans="1:38" s="454" customFormat="1" ht="12.75" x14ac:dyDescent="0.2">
      <c r="A21" s="528"/>
      <c r="B21" s="452"/>
      <c r="C21" s="329" t="s">
        <v>498</v>
      </c>
      <c r="D21" s="620" t="s">
        <v>104</v>
      </c>
      <c r="E21" s="982"/>
      <c r="F21" s="1063"/>
      <c r="G21" s="483">
        <f t="shared" si="37"/>
        <v>0</v>
      </c>
      <c r="H21" s="982"/>
      <c r="I21" s="1063"/>
      <c r="J21" s="483">
        <f t="shared" si="38"/>
        <v>0</v>
      </c>
      <c r="K21" s="982"/>
      <c r="L21" s="1063"/>
      <c r="M21" s="483">
        <f t="shared" si="39"/>
        <v>0</v>
      </c>
      <c r="N21" s="982"/>
      <c r="O21" s="1063"/>
      <c r="P21" s="483">
        <f t="shared" si="40"/>
        <v>0</v>
      </c>
      <c r="Q21" s="982"/>
      <c r="R21" s="1063"/>
      <c r="S21" s="357">
        <f t="shared" si="22"/>
        <v>0</v>
      </c>
      <c r="T21" s="636"/>
      <c r="U21" s="457"/>
      <c r="V21" s="1069"/>
      <c r="W21" s="484">
        <f t="shared" si="33"/>
        <v>0</v>
      </c>
      <c r="X21" s="457"/>
      <c r="Y21" s="1069"/>
      <c r="Z21" s="484">
        <f t="shared" si="34"/>
        <v>0</v>
      </c>
      <c r="AA21" s="457"/>
      <c r="AB21" s="1069"/>
      <c r="AC21" s="484">
        <f t="shared" si="35"/>
        <v>0</v>
      </c>
      <c r="AD21" s="457"/>
      <c r="AE21" s="1069"/>
      <c r="AF21" s="484">
        <f t="shared" si="36"/>
        <v>0</v>
      </c>
      <c r="AG21" s="457"/>
      <c r="AH21" s="1069"/>
      <c r="AI21" s="484">
        <f t="shared" si="27"/>
        <v>0</v>
      </c>
      <c r="AJ21" s="453"/>
      <c r="AK21" s="453"/>
      <c r="AL21" s="258"/>
    </row>
    <row r="22" spans="1:38" s="378" customFormat="1" ht="15.75" x14ac:dyDescent="0.25">
      <c r="A22" s="321"/>
      <c r="B22" s="449"/>
      <c r="C22" s="379"/>
      <c r="D22" s="380"/>
      <c r="E22" s="984"/>
      <c r="F22" s="991"/>
      <c r="G22" s="381"/>
      <c r="H22" s="984"/>
      <c r="I22" s="991"/>
      <c r="J22" s="381"/>
      <c r="K22" s="984"/>
      <c r="L22" s="991"/>
      <c r="M22" s="381"/>
      <c r="N22" s="984"/>
      <c r="O22" s="991"/>
      <c r="P22" s="381"/>
      <c r="Q22" s="984"/>
      <c r="R22" s="991"/>
      <c r="S22" s="381"/>
      <c r="T22" s="635"/>
      <c r="U22" s="199"/>
      <c r="V22" s="1070"/>
      <c r="W22" s="155"/>
      <c r="X22" s="199"/>
      <c r="Y22" s="1070"/>
      <c r="Z22" s="155"/>
      <c r="AA22" s="199"/>
      <c r="AB22" s="1070"/>
      <c r="AC22" s="155"/>
      <c r="AD22" s="199"/>
      <c r="AE22" s="1070"/>
      <c r="AF22" s="155"/>
      <c r="AG22" s="199"/>
      <c r="AH22" s="1070"/>
      <c r="AI22" s="155"/>
      <c r="AJ22" s="376"/>
      <c r="AK22" s="376"/>
      <c r="AL22" s="34"/>
    </row>
    <row r="23" spans="1:38" s="378" customFormat="1" ht="15.75" x14ac:dyDescent="0.25">
      <c r="A23" s="321"/>
      <c r="B23" s="481"/>
      <c r="C23" s="322" t="s">
        <v>499</v>
      </c>
      <c r="D23" s="382" t="s">
        <v>23</v>
      </c>
      <c r="E23" s="1000"/>
      <c r="F23" s="1001"/>
      <c r="G23" s="999">
        <f>SUM(G5:G11)/0.7*0.3</f>
        <v>0</v>
      </c>
      <c r="H23" s="1000"/>
      <c r="I23" s="1001"/>
      <c r="J23" s="999">
        <f>SUM(J5:J11)/0.7*0.3</f>
        <v>0</v>
      </c>
      <c r="K23" s="1000"/>
      <c r="L23" s="1001"/>
      <c r="M23" s="999">
        <f>SUM(M5:M11)/0.7*0.3</f>
        <v>0</v>
      </c>
      <c r="N23" s="1000"/>
      <c r="O23" s="1001"/>
      <c r="P23" s="999">
        <f>SUM(P5:P11)/0.7*0.3</f>
        <v>0</v>
      </c>
      <c r="Q23" s="1000"/>
      <c r="R23" s="1001"/>
      <c r="S23" s="960">
        <f>SUM(S5:S11)/0.7*0.3</f>
        <v>0</v>
      </c>
      <c r="T23" s="1065"/>
      <c r="U23" s="252"/>
      <c r="V23" s="1071"/>
      <c r="W23" s="849">
        <f>SUM(W5:W11)/0.7*0.3</f>
        <v>0</v>
      </c>
      <c r="X23" s="252"/>
      <c r="Y23" s="1071"/>
      <c r="Z23" s="849">
        <f>SUM(Z5:Z11)/0.7*0.3</f>
        <v>0</v>
      </c>
      <c r="AA23" s="252"/>
      <c r="AB23" s="1071"/>
      <c r="AC23" s="849">
        <f>SUM(AC5:AC11)/0.7*0.3</f>
        <v>0</v>
      </c>
      <c r="AD23" s="252"/>
      <c r="AE23" s="1071"/>
      <c r="AF23" s="849">
        <f>SUM(AF5:AF11)/0.7*0.3</f>
        <v>0</v>
      </c>
      <c r="AG23" s="252"/>
      <c r="AH23" s="1071"/>
      <c r="AI23" s="849">
        <f>SUM(AI5:AI11)/0.7*0.3</f>
        <v>0</v>
      </c>
      <c r="AJ23" s="376"/>
      <c r="AK23" s="376"/>
      <c r="AL23" s="34"/>
    </row>
    <row r="24" spans="1:38" s="378" customFormat="1" ht="15.75" x14ac:dyDescent="0.25">
      <c r="A24" s="321"/>
      <c r="B24" s="946" t="s">
        <v>0</v>
      </c>
      <c r="C24" s="947" t="s">
        <v>265</v>
      </c>
      <c r="D24" s="942"/>
      <c r="E24" s="942"/>
      <c r="F24" s="942"/>
      <c r="G24" s="950">
        <f>SUMIF($B$5:$B$23,$B24,G$5:G$23)/0.7*0.3</f>
        <v>0</v>
      </c>
      <c r="H24" s="942"/>
      <c r="I24" s="942"/>
      <c r="J24" s="950">
        <f>SUMIF($B$5:$B$23,$B24,J$5:J$23)/0.7*0.3</f>
        <v>0</v>
      </c>
      <c r="K24" s="942"/>
      <c r="L24" s="942"/>
      <c r="M24" s="950">
        <f>SUMIF($B$5:$B$23,$B24,M$5:M$23)/0.7*0.3</f>
        <v>0</v>
      </c>
      <c r="N24" s="942"/>
      <c r="O24" s="942"/>
      <c r="P24" s="950">
        <f>SUMIF($B$5:$B$23,$B24,P$5:P$23)/0.7*0.3</f>
        <v>0</v>
      </c>
      <c r="Q24" s="942"/>
      <c r="R24" s="942"/>
      <c r="S24" s="950">
        <f>SUMIF($B$5:$B$23,$B24,S$5:S$23)/0.7*0.3</f>
        <v>0</v>
      </c>
      <c r="T24" s="635"/>
      <c r="U24" s="942"/>
      <c r="V24" s="942"/>
      <c r="W24" s="950">
        <f>SUMIF($B$5:$B$23,$B24,W$5:W$23)/0.7*0.3</f>
        <v>0</v>
      </c>
      <c r="X24" s="942"/>
      <c r="Y24" s="942"/>
      <c r="Z24" s="950">
        <f>SUMIF($B$5:$B$23,$B24,Z$5:Z$23)/0.7*0.3</f>
        <v>0</v>
      </c>
      <c r="AA24" s="942"/>
      <c r="AB24" s="942"/>
      <c r="AC24" s="950">
        <f>SUMIF($B$5:$B$23,$B24,AC$5:AC$23)/0.7*0.3</f>
        <v>0</v>
      </c>
      <c r="AD24" s="942"/>
      <c r="AE24" s="942"/>
      <c r="AF24" s="950">
        <f>SUMIF($B$5:$B$23,$B24,AF$5:AF$23)/0.7*0.3</f>
        <v>0</v>
      </c>
      <c r="AG24" s="942"/>
      <c r="AH24" s="942"/>
      <c r="AI24" s="950">
        <f>SUMIF($B$5:$B$23,$B24,AI$5:AI$23)/0.7*0.3</f>
        <v>0</v>
      </c>
      <c r="AJ24" s="376"/>
      <c r="AK24" s="376"/>
      <c r="AL24" s="34"/>
    </row>
    <row r="25" spans="1:38" s="378" customFormat="1" ht="15.75" x14ac:dyDescent="0.25">
      <c r="A25" s="321"/>
      <c r="B25" s="946" t="s">
        <v>21</v>
      </c>
      <c r="C25" s="947" t="s">
        <v>266</v>
      </c>
      <c r="D25" s="942"/>
      <c r="E25" s="942"/>
      <c r="F25" s="942"/>
      <c r="G25" s="950">
        <f>SUMIF($B$5:$B$23,$B25,G$5:G$23)/0.7*0.3</f>
        <v>0</v>
      </c>
      <c r="H25" s="942"/>
      <c r="I25" s="942"/>
      <c r="J25" s="950">
        <f>SUMIF($B$5:$B$23,$B25,J$5:J$23)/0.7*0.3</f>
        <v>0</v>
      </c>
      <c r="K25" s="942"/>
      <c r="L25" s="942"/>
      <c r="M25" s="950">
        <f>SUMIF($B$5:$B$23,$B25,M$5:M$23)/0.7*0.3</f>
        <v>0</v>
      </c>
      <c r="N25" s="942"/>
      <c r="O25" s="942"/>
      <c r="P25" s="950">
        <f>SUMIF($B$5:$B$23,$B25,P$5:P$23)/0.7*0.3</f>
        <v>0</v>
      </c>
      <c r="Q25" s="942"/>
      <c r="R25" s="942"/>
      <c r="S25" s="950">
        <f>SUMIF($B$5:$B$23,$B25,S$5:S$23)/0.7*0.3</f>
        <v>0</v>
      </c>
      <c r="T25" s="635"/>
      <c r="U25" s="942"/>
      <c r="V25" s="942"/>
      <c r="W25" s="950">
        <f>SUMIF($B$5:$B$23,$B25,W$5:W$23)/0.7*0.3</f>
        <v>0</v>
      </c>
      <c r="X25" s="942"/>
      <c r="Y25" s="942"/>
      <c r="Z25" s="950">
        <f>SUMIF($B$5:$B$23,$B25,Z$5:Z$23)/0.7*0.3</f>
        <v>0</v>
      </c>
      <c r="AA25" s="942"/>
      <c r="AB25" s="942"/>
      <c r="AC25" s="950">
        <f>SUMIF($B$5:$B$23,$B25,AC$5:AC$23)/0.7*0.3</f>
        <v>0</v>
      </c>
      <c r="AD25" s="942"/>
      <c r="AE25" s="942"/>
      <c r="AF25" s="950">
        <f>SUMIF($B$5:$B$23,$B25,AF$5:AF$23)/0.7*0.3</f>
        <v>0</v>
      </c>
      <c r="AG25" s="942"/>
      <c r="AH25" s="942"/>
      <c r="AI25" s="950">
        <f>SUMIF($B$5:$B$23,$B25,AI$5:AI$23)/0.7*0.3</f>
        <v>0</v>
      </c>
      <c r="AJ25" s="376"/>
      <c r="AK25" s="376"/>
      <c r="AL25" s="34"/>
    </row>
    <row r="26" spans="1:38" s="378" customFormat="1" ht="15.75" x14ac:dyDescent="0.25">
      <c r="A26" s="321"/>
      <c r="B26" s="946" t="s">
        <v>3</v>
      </c>
      <c r="C26" s="947" t="s">
        <v>267</v>
      </c>
      <c r="D26" s="942"/>
      <c r="E26" s="942"/>
      <c r="F26" s="942"/>
      <c r="G26" s="950">
        <f>SUMIF($B$5:$B$23,$B26,G$5:G$23)/0.7*0.3</f>
        <v>0</v>
      </c>
      <c r="H26" s="942"/>
      <c r="I26" s="942"/>
      <c r="J26" s="950">
        <f>SUMIF($B$5:$B$23,$B26,J$5:J$23)/0.7*0.3</f>
        <v>0</v>
      </c>
      <c r="K26" s="942"/>
      <c r="L26" s="942"/>
      <c r="M26" s="950">
        <f>SUMIF($B$5:$B$23,$B26,M$5:M$23)/0.7*0.3</f>
        <v>0</v>
      </c>
      <c r="N26" s="942"/>
      <c r="O26" s="942"/>
      <c r="P26" s="950">
        <f>SUMIF($B$5:$B$23,$B26,P$5:P$23)/0.7*0.3</f>
        <v>0</v>
      </c>
      <c r="Q26" s="942"/>
      <c r="R26" s="942"/>
      <c r="S26" s="950">
        <f>SUMIF($B$5:$B$23,$B26,S$5:S$23)/0.7*0.3</f>
        <v>0</v>
      </c>
      <c r="T26" s="635"/>
      <c r="U26" s="942"/>
      <c r="V26" s="942"/>
      <c r="W26" s="950">
        <f>SUMIF($B$5:$B$23,$B26,W$5:W$23)/0.7*0.3</f>
        <v>0</v>
      </c>
      <c r="X26" s="942"/>
      <c r="Y26" s="942"/>
      <c r="Z26" s="950">
        <f>SUMIF($B$5:$B$23,$B26,Z$5:Z$23)/0.7*0.3</f>
        <v>0</v>
      </c>
      <c r="AA26" s="942"/>
      <c r="AB26" s="942"/>
      <c r="AC26" s="950">
        <f>SUMIF($B$5:$B$23,$B26,AC$5:AC$23)/0.7*0.3</f>
        <v>0</v>
      </c>
      <c r="AD26" s="942"/>
      <c r="AE26" s="942"/>
      <c r="AF26" s="950">
        <f>SUMIF($B$5:$B$23,$B26,AF$5:AF$23)/0.7*0.3</f>
        <v>0</v>
      </c>
      <c r="AG26" s="942"/>
      <c r="AH26" s="942"/>
      <c r="AI26" s="950">
        <f>SUMIF($B$5:$B$23,$B26,AI$5:AI$23)/0.7*0.3</f>
        <v>0</v>
      </c>
      <c r="AJ26" s="376"/>
      <c r="AK26" s="376"/>
      <c r="AL26" s="34"/>
    </row>
    <row r="27" spans="1:38" s="378" customFormat="1" ht="15.75" x14ac:dyDescent="0.25">
      <c r="A27" s="383"/>
      <c r="B27" s="157"/>
      <c r="C27" s="376"/>
      <c r="D27" s="334"/>
      <c r="E27" s="1062"/>
      <c r="F27" s="1064"/>
      <c r="G27" s="384"/>
      <c r="H27" s="1062"/>
      <c r="I27" s="1064"/>
      <c r="J27" s="384"/>
      <c r="K27" s="1062"/>
      <c r="L27" s="1064"/>
      <c r="M27" s="384"/>
      <c r="N27" s="1062"/>
      <c r="O27" s="1064"/>
      <c r="P27" s="384"/>
      <c r="Q27" s="1062"/>
      <c r="R27" s="1064"/>
      <c r="S27" s="384"/>
      <c r="T27" s="385"/>
      <c r="U27" s="386"/>
      <c r="V27" s="1072"/>
      <c r="W27" s="387"/>
      <c r="X27" s="386"/>
      <c r="Y27" s="1072"/>
      <c r="Z27" s="387"/>
      <c r="AA27" s="386"/>
      <c r="AB27" s="1072"/>
      <c r="AC27" s="387"/>
      <c r="AD27" s="386"/>
      <c r="AE27" s="1072"/>
      <c r="AF27" s="387"/>
      <c r="AG27" s="386"/>
      <c r="AH27" s="1072"/>
      <c r="AI27" s="387"/>
      <c r="AJ27" s="376"/>
      <c r="AK27" s="376"/>
      <c r="AL27" s="34"/>
    </row>
    <row r="28" spans="1:38" ht="15.75" x14ac:dyDescent="0.25">
      <c r="A28" s="43"/>
      <c r="B28" s="157"/>
      <c r="C28" s="16"/>
      <c r="D28" s="388" t="s">
        <v>6</v>
      </c>
      <c r="E28" s="24">
        <f>SUM(E5:E11)</f>
        <v>0</v>
      </c>
      <c r="F28" s="389"/>
      <c r="G28" s="251">
        <f>SUM(G5:G11,G23)</f>
        <v>0</v>
      </c>
      <c r="H28" s="24">
        <f>SUM(H5:H11)</f>
        <v>0</v>
      </c>
      <c r="I28" s="389"/>
      <c r="J28" s="251">
        <f>SUM(J5:J11,J23)</f>
        <v>0</v>
      </c>
      <c r="K28" s="24">
        <f>SUM(K5:K11)</f>
        <v>0</v>
      </c>
      <c r="L28" s="389"/>
      <c r="M28" s="251">
        <f>SUM(M5:M11,M23)</f>
        <v>0</v>
      </c>
      <c r="N28" s="24">
        <f>SUM(N5:N11)</f>
        <v>0</v>
      </c>
      <c r="O28" s="389"/>
      <c r="P28" s="251">
        <f>SUM(P5:P11,P23)</f>
        <v>0</v>
      </c>
      <c r="Q28" s="24">
        <f>SUM(Q5:Q11)</f>
        <v>0</v>
      </c>
      <c r="R28" s="389"/>
      <c r="S28" s="251">
        <f>SUM(S5:S11,S23)</f>
        <v>0</v>
      </c>
      <c r="T28" s="390"/>
      <c r="U28" s="28">
        <f>SUM(U5:U11)</f>
        <v>0</v>
      </c>
      <c r="V28" s="1067"/>
      <c r="W28" s="31">
        <f>SUM(W5:W11,W23)</f>
        <v>0</v>
      </c>
      <c r="X28" s="28">
        <f>SUM(X5:X11)</f>
        <v>0</v>
      </c>
      <c r="Y28" s="1067"/>
      <c r="Z28" s="31">
        <f>SUM(Z5:Z11,Z23)</f>
        <v>0</v>
      </c>
      <c r="AA28" s="28">
        <f>SUM(AA5:AA11)</f>
        <v>0</v>
      </c>
      <c r="AB28" s="1067"/>
      <c r="AC28" s="31">
        <f>SUM(AC5:AC11,AC23)</f>
        <v>0</v>
      </c>
      <c r="AD28" s="28">
        <f>SUM(AD5:AD11)</f>
        <v>0</v>
      </c>
      <c r="AE28" s="1067"/>
      <c r="AF28" s="31">
        <f>SUM(AF5:AF11,AF23)</f>
        <v>0</v>
      </c>
      <c r="AG28" s="28">
        <f>SUM(AG5:AG11)</f>
        <v>0</v>
      </c>
      <c r="AH28" s="1067"/>
      <c r="AI28" s="31">
        <f>SUM(AI5:AI11,AI23)</f>
        <v>0</v>
      </c>
      <c r="AJ28" s="16"/>
      <c r="AK28" s="16"/>
      <c r="AL28" s="197"/>
    </row>
    <row r="29" spans="1:38" x14ac:dyDescent="0.25">
      <c r="A29" s="39"/>
      <c r="B29" s="391"/>
      <c r="C29" s="36"/>
      <c r="D29" s="35"/>
      <c r="E29" s="205"/>
      <c r="F29" s="310"/>
      <c r="G29" s="263"/>
      <c r="H29" s="205"/>
      <c r="I29" s="310"/>
      <c r="J29" s="263"/>
      <c r="K29" s="205"/>
      <c r="L29" s="310"/>
      <c r="M29" s="263"/>
      <c r="N29" s="205"/>
      <c r="O29" s="310"/>
      <c r="P29" s="263"/>
      <c r="Q29" s="205"/>
      <c r="R29" s="310"/>
      <c r="S29" s="263"/>
      <c r="T29" s="392"/>
      <c r="U29" s="211"/>
      <c r="V29" s="1073"/>
      <c r="W29" s="35"/>
      <c r="X29" s="211"/>
      <c r="Y29" s="1073"/>
      <c r="Z29" s="35"/>
      <c r="AA29" s="211"/>
      <c r="AB29" s="1073"/>
      <c r="AC29" s="35"/>
      <c r="AD29" s="211"/>
      <c r="AE29" s="1073"/>
      <c r="AF29" s="35"/>
      <c r="AG29" s="211"/>
      <c r="AH29" s="1073"/>
      <c r="AI29" s="35"/>
      <c r="AJ29" s="36"/>
      <c r="AK29" s="36"/>
      <c r="AL29" s="212"/>
    </row>
    <row r="30" spans="1:38" ht="18.75" x14ac:dyDescent="0.3">
      <c r="E30" s="1463">
        <f>+E28+G28</f>
        <v>0</v>
      </c>
      <c r="F30" s="1464"/>
      <c r="G30" s="1465"/>
      <c r="H30" s="1463">
        <f>+H28+J28</f>
        <v>0</v>
      </c>
      <c r="I30" s="1464"/>
      <c r="J30" s="1465"/>
      <c r="K30" s="1463">
        <f>+K28+M28</f>
        <v>0</v>
      </c>
      <c r="L30" s="1464"/>
      <c r="M30" s="1465"/>
      <c r="N30" s="1463">
        <f>+N28+P28</f>
        <v>0</v>
      </c>
      <c r="O30" s="1464"/>
      <c r="P30" s="1465"/>
      <c r="Q30" s="1463">
        <f>+Q28+S28</f>
        <v>0</v>
      </c>
      <c r="R30" s="1464"/>
      <c r="S30" s="1465"/>
      <c r="T30" s="282"/>
      <c r="U30" s="1429">
        <f>SUM(U28,W28)</f>
        <v>0</v>
      </c>
      <c r="V30" s="1458"/>
      <c r="W30" s="1458"/>
      <c r="X30" s="1429">
        <f>SUM(X28,Z28)</f>
        <v>0</v>
      </c>
      <c r="Y30" s="1458"/>
      <c r="Z30" s="1458"/>
      <c r="AA30" s="1429">
        <f>SUM(AA28,AC28)</f>
        <v>0</v>
      </c>
      <c r="AB30" s="1458"/>
      <c r="AC30" s="1458"/>
      <c r="AD30" s="1429">
        <f>SUM(AD28,AF28)</f>
        <v>0</v>
      </c>
      <c r="AE30" s="1458"/>
      <c r="AF30" s="1458"/>
      <c r="AG30" s="1429">
        <f>SUM(AG28,AI28)</f>
        <v>0</v>
      </c>
      <c r="AH30" s="1458"/>
      <c r="AI30" s="1466"/>
    </row>
    <row r="31" spans="1:38" ht="18.75" x14ac:dyDescent="0.3">
      <c r="E31" s="1435">
        <f>+SUM(E30,H30,K30,N30,Q30)</f>
        <v>0</v>
      </c>
      <c r="F31" s="1436"/>
      <c r="G31" s="1436"/>
      <c r="H31" s="1436"/>
      <c r="I31" s="1436"/>
      <c r="J31" s="1436"/>
      <c r="K31" s="1436"/>
      <c r="L31" s="1436"/>
      <c r="M31" s="1436"/>
      <c r="N31" s="1436"/>
      <c r="O31" s="1436"/>
      <c r="P31" s="1436"/>
      <c r="Q31" s="1436"/>
      <c r="R31" s="1436"/>
      <c r="S31" s="1437"/>
      <c r="T31" s="283"/>
      <c r="U31" s="1432">
        <f>SUM(U28,W28,X28,Z28,AA28,AC28,AD28,AF28,AG28,AI28)</f>
        <v>0</v>
      </c>
      <c r="V31" s="1449"/>
      <c r="W31" s="1449"/>
      <c r="X31" s="1449"/>
      <c r="Y31" s="1449"/>
      <c r="Z31" s="1449"/>
      <c r="AA31" s="1449"/>
      <c r="AB31" s="1449"/>
      <c r="AC31" s="1449"/>
      <c r="AD31" s="1449"/>
      <c r="AE31" s="1449"/>
      <c r="AF31" s="1449"/>
      <c r="AG31" s="1449"/>
      <c r="AH31" s="1449"/>
      <c r="AI31" s="1449"/>
    </row>
    <row r="32" spans="1:38" s="169" customFormat="1" x14ac:dyDescent="0.25">
      <c r="B32" s="373"/>
      <c r="C32" s="169" t="s">
        <v>76</v>
      </c>
      <c r="D32" s="169" t="s">
        <v>99</v>
      </c>
      <c r="F32" s="171"/>
      <c r="G32" s="172"/>
      <c r="H32" s="173"/>
      <c r="L32" s="171"/>
      <c r="T32" s="174"/>
      <c r="U32" s="277"/>
      <c r="V32" s="278"/>
      <c r="W32" s="277"/>
      <c r="X32" s="277"/>
      <c r="Y32" s="278"/>
      <c r="Z32" s="277"/>
      <c r="AA32" s="277"/>
      <c r="AB32" s="278"/>
      <c r="AC32" s="277"/>
      <c r="AD32" s="277"/>
      <c r="AE32" s="278"/>
      <c r="AF32" s="277"/>
      <c r="AG32" s="277"/>
      <c r="AH32" s="278"/>
      <c r="AI32" s="277"/>
    </row>
    <row r="33" spans="1:38" s="44" customFormat="1" ht="15.75" x14ac:dyDescent="0.25">
      <c r="B33" s="372"/>
      <c r="C33" s="4"/>
      <c r="D33" s="169" t="s">
        <v>100</v>
      </c>
      <c r="F33" s="122"/>
      <c r="G33" s="58"/>
      <c r="H33" s="123"/>
      <c r="L33" s="122"/>
      <c r="T33" s="124"/>
      <c r="U33" s="280"/>
      <c r="V33" s="281"/>
      <c r="W33" s="237"/>
      <c r="X33" s="280"/>
      <c r="Y33" s="281"/>
      <c r="Z33" s="237"/>
      <c r="AA33" s="280"/>
      <c r="AB33" s="281"/>
      <c r="AC33" s="237"/>
      <c r="AD33" s="280"/>
      <c r="AE33" s="281"/>
      <c r="AF33" s="237"/>
      <c r="AG33" s="280"/>
      <c r="AH33" s="281"/>
      <c r="AI33" s="237"/>
    </row>
    <row r="34" spans="1:38" s="44" customFormat="1" ht="15.75" x14ac:dyDescent="0.25">
      <c r="B34" s="372"/>
      <c r="C34" s="4"/>
      <c r="D34" s="169" t="s">
        <v>101</v>
      </c>
      <c r="F34" s="122"/>
      <c r="G34" s="58"/>
      <c r="H34" s="123"/>
      <c r="L34" s="122"/>
      <c r="T34" s="124"/>
      <c r="U34" s="280"/>
      <c r="V34" s="281"/>
      <c r="W34" s="237"/>
      <c r="X34" s="280"/>
      <c r="Y34" s="281"/>
      <c r="Z34" s="237"/>
      <c r="AA34" s="280"/>
      <c r="AB34" s="281"/>
      <c r="AC34" s="237"/>
      <c r="AD34" s="280"/>
      <c r="AE34" s="281"/>
      <c r="AF34" s="237"/>
      <c r="AG34" s="280"/>
      <c r="AH34" s="281"/>
      <c r="AI34" s="237"/>
    </row>
    <row r="35" spans="1:38" s="44" customFormat="1" ht="15.75" x14ac:dyDescent="0.25">
      <c r="B35" s="372"/>
      <c r="F35" s="122"/>
      <c r="G35" s="58"/>
      <c r="H35" s="123"/>
      <c r="L35" s="122"/>
      <c r="T35" s="124"/>
      <c r="U35" s="237"/>
      <c r="V35" s="281"/>
      <c r="W35" s="237"/>
      <c r="X35" s="237"/>
      <c r="Y35" s="281"/>
      <c r="Z35" s="237"/>
      <c r="AA35" s="237"/>
      <c r="AB35" s="281"/>
      <c r="AC35" s="237"/>
      <c r="AD35" s="237"/>
      <c r="AE35" s="281"/>
      <c r="AF35" s="237"/>
      <c r="AG35" s="237"/>
      <c r="AH35" s="281"/>
      <c r="AI35" s="237"/>
    </row>
    <row r="36" spans="1:38" s="44" customFormat="1" ht="15.75" x14ac:dyDescent="0.25">
      <c r="B36" s="121" t="s">
        <v>0</v>
      </c>
      <c r="C36" s="45" t="s">
        <v>78</v>
      </c>
      <c r="D36" s="564"/>
      <c r="E36" s="46">
        <f>SUMIF($B4:$B23,$B36,G4:G23)+SUMIF($B4:$B23,$B36,E4:E23)+G24</f>
        <v>0</v>
      </c>
      <c r="F36" s="213" t="e">
        <f>+E36/E$30</f>
        <v>#DIV/0!</v>
      </c>
      <c r="G36" s="58"/>
      <c r="H36" s="46">
        <f>SUMIF($B4:$B23,$B36,J4:J23)+SUMIF($B4:$B23,$B36,H4:H23)+J24</f>
        <v>0</v>
      </c>
      <c r="I36" s="213" t="e">
        <f>+H36/H$30</f>
        <v>#DIV/0!</v>
      </c>
      <c r="K36" s="46">
        <f>SUMIF($B4:$B23,$B36,M4:M23)+SUMIF($B4:$B23,$B36,K4:K23)+M24</f>
        <v>0</v>
      </c>
      <c r="L36" s="213" t="e">
        <f>+K36/K$30</f>
        <v>#DIV/0!</v>
      </c>
      <c r="N36" s="46">
        <f>SUMIF($B4:$B23,$B36,P4:P23)+SUMIF($B4:$B23,$B36,N4:N23)+P24</f>
        <v>0</v>
      </c>
      <c r="O36" s="213" t="e">
        <f>+N36/N$30</f>
        <v>#DIV/0!</v>
      </c>
      <c r="Q36" s="46">
        <f>SUMIF($B4:$B23,$B36,S4:S23)+SUMIF($B4:$B23,$B36,Q4:Q23)+S24</f>
        <v>0</v>
      </c>
      <c r="R36" s="213" t="e">
        <f>+Q36/Q$30</f>
        <v>#DIV/0!</v>
      </c>
      <c r="T36" s="124"/>
      <c r="U36" s="46">
        <f>SUMIF($B4:$B23,$B36,W4:W23)+SUMIF($B4:$B23,$B36,U4:U23)+W24</f>
        <v>0</v>
      </c>
      <c r="V36" s="175" t="e">
        <f>+U36/U$30</f>
        <v>#DIV/0!</v>
      </c>
      <c r="X36" s="46">
        <f>SUMIF($B4:$B23,$B36,Z4:Z23)+SUMIF($B4:$B23,$B36,X4:X23)+Z24</f>
        <v>0</v>
      </c>
      <c r="Y36" s="175" t="e">
        <f>+X36/X$30</f>
        <v>#DIV/0!</v>
      </c>
      <c r="AA36" s="46">
        <f>SUMIF($B4:$B23,$B36,AC4:AC23)+SUMIF($B4:$B23,$B36,AA4:AA23)+AC24</f>
        <v>0</v>
      </c>
      <c r="AB36" s="175" t="e">
        <f>+AA36/AA$30</f>
        <v>#DIV/0!</v>
      </c>
      <c r="AD36" s="46">
        <f>SUMIF($B4:$B23,$B36,AF4:AF23)+SUMIF($B4:$B23,$B36,AD4:AD23)+AF24</f>
        <v>0</v>
      </c>
      <c r="AE36" s="175" t="e">
        <f>+AD36/AD$30</f>
        <v>#DIV/0!</v>
      </c>
      <c r="AG36" s="46">
        <f>SUMIF($B4:$B23,$B36,AI4:AI23)+SUMIF($B4:$B23,$B36,AG4:AG23)+AI24</f>
        <v>0</v>
      </c>
      <c r="AH36" s="175" t="e">
        <f>+AG36/AG$30</f>
        <v>#DIV/0!</v>
      </c>
    </row>
    <row r="37" spans="1:38" s="44" customFormat="1" ht="15.75" x14ac:dyDescent="0.25">
      <c r="B37" s="125" t="s">
        <v>21</v>
      </c>
      <c r="C37" s="48" t="s">
        <v>79</v>
      </c>
      <c r="D37" s="565"/>
      <c r="E37" s="49">
        <f>SUMIF($B4:$B23,$B37,G4:G23)+SUMIF($B4:$B23,$B37,E4:E23)+G25</f>
        <v>0</v>
      </c>
      <c r="F37" s="214" t="e">
        <f>+E37/E$30</f>
        <v>#DIV/0!</v>
      </c>
      <c r="G37" s="58"/>
      <c r="H37" s="49">
        <f>SUMIF($B4:$B23,$B37,J4:J23)+SUMIF($B4:$B23,$B37,H4:H23)+J25</f>
        <v>0</v>
      </c>
      <c r="I37" s="214" t="e">
        <f t="shared" ref="I37:I38" si="41">+H37/H$30</f>
        <v>#DIV/0!</v>
      </c>
      <c r="K37" s="49">
        <f>SUMIF($B4:$B23,$B37,M4:M23)+SUMIF($B4:$B23,$B37,K4:K23)+M25</f>
        <v>0</v>
      </c>
      <c r="L37" s="214" t="e">
        <f t="shared" ref="L37:L38" si="42">+K37/K$30</f>
        <v>#DIV/0!</v>
      </c>
      <c r="N37" s="49">
        <f>SUMIF($B4:$B23,$B37,P4:P23)+SUMIF($B4:$B23,$B37,N4:N23)+P25</f>
        <v>0</v>
      </c>
      <c r="O37" s="214" t="e">
        <f t="shared" ref="O37:O38" si="43">+N37/N$30</f>
        <v>#DIV/0!</v>
      </c>
      <c r="Q37" s="49">
        <f>SUMIF($B4:$B23,$B37,S4:S23)+SUMIF($B4:$B23,$B37,Q4:Q23)+S25</f>
        <v>0</v>
      </c>
      <c r="R37" s="214" t="e">
        <f t="shared" ref="R37:R38" si="44">+Q37/Q$30</f>
        <v>#DIV/0!</v>
      </c>
      <c r="T37" s="124"/>
      <c r="U37" s="49">
        <f>SUMIF($B4:$B23,$B37,W4:W23)+SUMIF($B4:$B23,$B37,U4:U23)+W25</f>
        <v>0</v>
      </c>
      <c r="V37" s="176" t="e">
        <f>+U37/U$30</f>
        <v>#DIV/0!</v>
      </c>
      <c r="X37" s="49">
        <f>SUMIF($B4:$B23,$B37,Z4:Z23)+SUMIF($B4:$B23,$B37,X4:X23)+Z25</f>
        <v>0</v>
      </c>
      <c r="Y37" s="176" t="e">
        <f>+X37/X$30</f>
        <v>#DIV/0!</v>
      </c>
      <c r="AA37" s="49">
        <f>SUMIF($B4:$B23,$B37,AC4:AC23)+SUMIF($B4:$B23,$B37,AA4:AA23)+AC25</f>
        <v>0</v>
      </c>
      <c r="AB37" s="176" t="e">
        <f>+AA37/AA$30</f>
        <v>#DIV/0!</v>
      </c>
      <c r="AD37" s="49">
        <f>SUMIF($B4:$B23,$B37,AF4:AF23)+SUMIF($B4:$B23,$B37,AD4:AD23)+AF25</f>
        <v>0</v>
      </c>
      <c r="AE37" s="176" t="e">
        <f>+AD37/AD$30</f>
        <v>#DIV/0!</v>
      </c>
      <c r="AG37" s="49">
        <f>SUMIF($B4:$B23,$B37,AI4:AI23)+SUMIF($B4:$B23,$B37,AG4:AG23)+AI25</f>
        <v>0</v>
      </c>
      <c r="AH37" s="176" t="e">
        <f>+AG37/AG$30</f>
        <v>#DIV/0!</v>
      </c>
    </row>
    <row r="38" spans="1:38" s="44" customFormat="1" ht="15.75" x14ac:dyDescent="0.25">
      <c r="B38" s="126" t="s">
        <v>3</v>
      </c>
      <c r="C38" s="51" t="s">
        <v>80</v>
      </c>
      <c r="D38" s="566"/>
      <c r="E38" s="52">
        <f>SUMIF($B4:$B23,$B38,G4:G23)+SUMIF($B4:$B23,$B38,E4:E23)+G26</f>
        <v>0</v>
      </c>
      <c r="F38" s="215" t="e">
        <f>+E38/E$30</f>
        <v>#DIV/0!</v>
      </c>
      <c r="G38" s="58"/>
      <c r="H38" s="52">
        <f>SUMIF($B4:$B23,$B38,J4:J23)+SUMIF($B4:$B23,$B38,H4:H23)+J26</f>
        <v>0</v>
      </c>
      <c r="I38" s="215" t="e">
        <f t="shared" si="41"/>
        <v>#DIV/0!</v>
      </c>
      <c r="K38" s="52">
        <f>SUMIF($B4:$B23,$B38,M4:M23)+SUMIF($B4:$B23,$B38,K4:K23)+M26</f>
        <v>0</v>
      </c>
      <c r="L38" s="215" t="e">
        <f t="shared" si="42"/>
        <v>#DIV/0!</v>
      </c>
      <c r="N38" s="52">
        <f>SUMIF($B4:$B23,$B38,P4:P23)+SUMIF($B4:$B23,$B38,N4:N23)+P26</f>
        <v>0</v>
      </c>
      <c r="O38" s="215" t="e">
        <f t="shared" si="43"/>
        <v>#DIV/0!</v>
      </c>
      <c r="Q38" s="52">
        <f>SUMIF($B4:$B23,$B38,S4:S23)+SUMIF($B4:$B23,$B38,Q4:Q23)+S26</f>
        <v>0</v>
      </c>
      <c r="R38" s="215" t="e">
        <f t="shared" si="44"/>
        <v>#DIV/0!</v>
      </c>
      <c r="T38" s="124"/>
      <c r="U38" s="52">
        <f>SUMIF($B4:$B23,$B38,W4:W23)+SUMIF($B4:$B23,$B38,U4:U23)+W26</f>
        <v>0</v>
      </c>
      <c r="V38" s="177" t="e">
        <f>+U38/U$30</f>
        <v>#DIV/0!</v>
      </c>
      <c r="W38" s="169"/>
      <c r="X38" s="52">
        <f>SUMIF($B4:$B23,$B38,Z4:Z23)+SUMIF($B4:$B23,$B38,X4:X23)+Z26</f>
        <v>0</v>
      </c>
      <c r="Y38" s="177" t="e">
        <f>+X38/X$30</f>
        <v>#DIV/0!</v>
      </c>
      <c r="Z38" s="169"/>
      <c r="AA38" s="52">
        <f>SUMIF($B4:$B23,$B38,AC4:AC23)+SUMIF($B4:$B23,$B38,AA4:AA23)+AC26</f>
        <v>0</v>
      </c>
      <c r="AB38" s="177" t="e">
        <f>+AA38/AA$30</f>
        <v>#DIV/0!</v>
      </c>
      <c r="AC38" s="169"/>
      <c r="AD38" s="52">
        <f>SUMIF($B4:$B23,$B38,AF4:AF23)+SUMIF($B4:$B23,$B38,AD4:AD23)+AF26</f>
        <v>0</v>
      </c>
      <c r="AE38" s="177" t="e">
        <f>+AD38/AD$30</f>
        <v>#DIV/0!</v>
      </c>
      <c r="AF38" s="169"/>
      <c r="AG38" s="52">
        <f>SUMIF($B4:$B23,$B38,AI4:AI23)+SUMIF($B4:$B23,$B38,AG4:AG23)+AI26</f>
        <v>0</v>
      </c>
      <c r="AH38" s="177" t="e">
        <f>+AG38/AG$30</f>
        <v>#DIV/0!</v>
      </c>
      <c r="AI38" s="169"/>
    </row>
    <row r="39" spans="1:38" x14ac:dyDescent="0.25">
      <c r="A39" s="216"/>
      <c r="B39" s="229"/>
      <c r="C39" s="216"/>
      <c r="D39" s="216"/>
      <c r="E39" s="217"/>
      <c r="G39" s="219"/>
      <c r="H39" s="220"/>
      <c r="I39" s="4"/>
      <c r="J39" s="4"/>
      <c r="M39" s="4"/>
      <c r="O39" s="4"/>
      <c r="P39" s="4"/>
      <c r="R39" s="4"/>
      <c r="S39" s="4"/>
      <c r="T39" s="221"/>
      <c r="V39" s="4"/>
      <c r="Y39" s="4"/>
      <c r="AB39" s="4"/>
      <c r="AE39" s="4"/>
      <c r="AH39" s="4"/>
      <c r="AL39" s="4"/>
    </row>
  </sheetData>
  <sheetProtection algorithmName="SHA-512" hashValue="C4BrIOOSXyiY7L0iUeR1FO8OyhJBovr4ubzltKhn+j+omKrDdPAkBVTG1W5jMrjT9l4Q2VMKSjOVpYT1cuz4vQ==" saltValue="s/lA5UnlfqzZ9BLtAGjZmw==" spinCount="100000" sheet="1" objects="1" scenarios="1"/>
  <mergeCells count="28">
    <mergeCell ref="U31:AI31"/>
    <mergeCell ref="U30:W30"/>
    <mergeCell ref="X30:Z30"/>
    <mergeCell ref="AA30:AC30"/>
    <mergeCell ref="AD30:AF30"/>
    <mergeCell ref="AG30:AI30"/>
    <mergeCell ref="AH1:AI1"/>
    <mergeCell ref="E31:S31"/>
    <mergeCell ref="AE1:AF1"/>
    <mergeCell ref="E1:G1"/>
    <mergeCell ref="H1:J1"/>
    <mergeCell ref="K1:M1"/>
    <mergeCell ref="N1:P1"/>
    <mergeCell ref="V1:W1"/>
    <mergeCell ref="Y1:Z1"/>
    <mergeCell ref="AB1:AC1"/>
    <mergeCell ref="Q1:S1"/>
    <mergeCell ref="Q30:S30"/>
    <mergeCell ref="F2:G2"/>
    <mergeCell ref="I2:J2"/>
    <mergeCell ref="L2:M2"/>
    <mergeCell ref="O2:P2"/>
    <mergeCell ref="R2:S2"/>
    <mergeCell ref="C4:D4"/>
    <mergeCell ref="E30:G30"/>
    <mergeCell ref="H30:J30"/>
    <mergeCell ref="K30:M30"/>
    <mergeCell ref="N30:P30"/>
  </mergeCells>
  <phoneticPr fontId="11" type="noConversion"/>
  <pageMargins left="0.7" right="0.7" top="0.75" bottom="0.75" header="0.3" footer="0.3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0060-90FD-F24B-923A-A10250104C9C}">
  <sheetPr>
    <tabColor theme="0"/>
    <outlinePr summaryBelow="0"/>
    <pageSetUpPr fitToPage="1"/>
  </sheetPr>
  <dimension ref="A1:AM36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baseColWidth="10" defaultColWidth="9.125" defaultRowHeight="15.75" outlineLevelCol="1" x14ac:dyDescent="0.25"/>
  <cols>
    <col min="1" max="1" width="3.625" style="44" customWidth="1"/>
    <col min="2" max="2" width="6.625" style="372" customWidth="1"/>
    <col min="3" max="3" width="11.625" style="44" customWidth="1"/>
    <col min="4" max="4" width="46.625" style="44" customWidth="1"/>
    <col min="5" max="5" width="15.625" style="44" customWidth="1"/>
    <col min="6" max="6" width="9.125" style="313" customWidth="1"/>
    <col min="7" max="7" width="15.625" style="58" customWidth="1"/>
    <col min="8" max="8" width="15.625" style="44" customWidth="1"/>
    <col min="9" max="9" width="9.125" style="313" customWidth="1"/>
    <col min="10" max="10" width="15.625" style="58" customWidth="1"/>
    <col min="11" max="11" width="15.625" style="44" customWidth="1"/>
    <col min="12" max="12" width="9.125" style="313" bestFit="1" customWidth="1"/>
    <col min="13" max="13" width="15.625" style="58" customWidth="1"/>
    <col min="14" max="14" width="15.625" style="44" customWidth="1"/>
    <col min="15" max="15" width="9.125" style="313" bestFit="1" customWidth="1"/>
    <col min="16" max="16" width="15.625" style="58" customWidth="1"/>
    <col min="17" max="17" width="15.625" style="44" customWidth="1"/>
    <col min="18" max="18" width="9.125" style="313" bestFit="1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122" hidden="1" customWidth="1" outlineLevel="1"/>
    <col min="26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122" hidden="1" customWidth="1" outlineLevel="1"/>
    <col min="32" max="33" width="15.625" style="4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38" ht="34.5" customHeight="1" x14ac:dyDescent="0.3">
      <c r="A1" s="127" t="s">
        <v>7</v>
      </c>
      <c r="B1" s="350"/>
      <c r="C1" s="129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38" x14ac:dyDescent="0.25">
      <c r="A2" s="130"/>
      <c r="B2" s="351"/>
      <c r="C2" s="132"/>
      <c r="D2" s="60"/>
      <c r="E2" s="8" t="s">
        <v>11</v>
      </c>
      <c r="F2" s="1406" t="s">
        <v>10</v>
      </c>
      <c r="G2" s="1407"/>
      <c r="H2" s="9" t="s">
        <v>11</v>
      </c>
      <c r="I2" s="1406" t="s">
        <v>10</v>
      </c>
      <c r="J2" s="1407"/>
      <c r="K2" s="8" t="s">
        <v>11</v>
      </c>
      <c r="L2" s="1454" t="s">
        <v>10</v>
      </c>
      <c r="M2" s="1407"/>
      <c r="N2" s="8" t="s">
        <v>11</v>
      </c>
      <c r="O2" s="1454" t="s">
        <v>10</v>
      </c>
      <c r="P2" s="1407"/>
      <c r="Q2" s="8" t="s">
        <v>11</v>
      </c>
      <c r="R2" s="1454" t="s">
        <v>10</v>
      </c>
      <c r="S2" s="1407"/>
      <c r="T2" s="9"/>
      <c r="U2" s="10" t="s">
        <v>12</v>
      </c>
      <c r="V2" s="1082" t="s">
        <v>14</v>
      </c>
      <c r="W2" s="65" t="s">
        <v>12</v>
      </c>
      <c r="X2" s="10" t="s">
        <v>12</v>
      </c>
      <c r="Y2" s="1082" t="s">
        <v>14</v>
      </c>
      <c r="Z2" s="65" t="s">
        <v>12</v>
      </c>
      <c r="AA2" s="10" t="s">
        <v>12</v>
      </c>
      <c r="AB2" s="1082" t="s">
        <v>14</v>
      </c>
      <c r="AC2" s="65" t="s">
        <v>12</v>
      </c>
      <c r="AD2" s="10" t="s">
        <v>12</v>
      </c>
      <c r="AE2" s="1082" t="s">
        <v>14</v>
      </c>
      <c r="AF2" s="65" t="s">
        <v>12</v>
      </c>
      <c r="AG2" s="10" t="s">
        <v>12</v>
      </c>
      <c r="AH2" s="1082" t="s">
        <v>14</v>
      </c>
      <c r="AI2" s="65" t="s">
        <v>12</v>
      </c>
      <c r="AJ2" s="66"/>
      <c r="AK2" s="66"/>
      <c r="AL2" s="67"/>
    </row>
    <row r="3" spans="1:38" x14ac:dyDescent="0.25">
      <c r="A3" s="142"/>
      <c r="B3" s="11" t="s">
        <v>15</v>
      </c>
      <c r="C3" s="237"/>
      <c r="D3" s="236"/>
      <c r="E3" s="12" t="s">
        <v>16</v>
      </c>
      <c r="F3" s="977" t="s">
        <v>85</v>
      </c>
      <c r="G3" s="1030" t="s">
        <v>17</v>
      </c>
      <c r="H3" s="234" t="s">
        <v>16</v>
      </c>
      <c r="I3" s="977" t="s">
        <v>85</v>
      </c>
      <c r="J3" s="1030" t="s">
        <v>17</v>
      </c>
      <c r="K3" s="12" t="s">
        <v>16</v>
      </c>
      <c r="L3" s="977" t="s">
        <v>85</v>
      </c>
      <c r="M3" s="13" t="s">
        <v>17</v>
      </c>
      <c r="N3" s="12" t="s">
        <v>16</v>
      </c>
      <c r="O3" s="977" t="s">
        <v>85</v>
      </c>
      <c r="P3" s="13" t="s">
        <v>17</v>
      </c>
      <c r="Q3" s="12" t="s">
        <v>16</v>
      </c>
      <c r="R3" s="977" t="s">
        <v>85</v>
      </c>
      <c r="S3" s="13" t="s">
        <v>17</v>
      </c>
      <c r="T3" s="352" t="s">
        <v>86</v>
      </c>
      <c r="U3" s="14"/>
      <c r="V3" s="1083"/>
      <c r="W3" s="244"/>
      <c r="X3" s="14"/>
      <c r="Y3" s="1083"/>
      <c r="Z3" s="244"/>
      <c r="AA3" s="14"/>
      <c r="AB3" s="1083"/>
      <c r="AC3" s="244"/>
      <c r="AD3" s="14"/>
      <c r="AE3" s="1083"/>
      <c r="AF3" s="244"/>
      <c r="AG3" s="14"/>
      <c r="AH3" s="1083"/>
      <c r="AI3" s="244"/>
      <c r="AJ3" s="237"/>
      <c r="AK3" s="237"/>
      <c r="AL3" s="238"/>
    </row>
    <row r="4" spans="1:38" ht="15.75" customHeight="1" x14ac:dyDescent="0.25">
      <c r="A4" s="632" t="s">
        <v>465</v>
      </c>
      <c r="B4" s="353"/>
      <c r="C4" s="26" t="s">
        <v>64</v>
      </c>
      <c r="D4" s="430"/>
      <c r="E4" s="1009"/>
      <c r="F4" s="1078"/>
      <c r="G4" s="289"/>
      <c r="H4" s="1009"/>
      <c r="I4" s="1078"/>
      <c r="J4" s="289"/>
      <c r="K4" s="1009"/>
      <c r="L4" s="1078"/>
      <c r="M4" s="289"/>
      <c r="N4" s="1009"/>
      <c r="O4" s="1078"/>
      <c r="P4" s="289"/>
      <c r="Q4" s="1009"/>
      <c r="R4" s="1078"/>
      <c r="S4" s="289"/>
      <c r="T4" s="243"/>
      <c r="U4" s="235"/>
      <c r="V4" s="1084"/>
      <c r="W4" s="244"/>
      <c r="X4" s="235"/>
      <c r="Y4" s="1084"/>
      <c r="Z4" s="244"/>
      <c r="AA4" s="235"/>
      <c r="AB4" s="1084"/>
      <c r="AC4" s="244"/>
      <c r="AD4" s="235"/>
      <c r="AE4" s="1084"/>
      <c r="AF4" s="244"/>
      <c r="AG4" s="235"/>
      <c r="AH4" s="1084"/>
      <c r="AI4" s="244"/>
      <c r="AJ4" s="237"/>
      <c r="AK4" s="237"/>
      <c r="AL4" s="159"/>
    </row>
    <row r="5" spans="1:38" s="291" customFormat="1" x14ac:dyDescent="0.25">
      <c r="A5" s="287"/>
      <c r="B5" s="633"/>
      <c r="C5" s="246" t="s">
        <v>466</v>
      </c>
      <c r="D5" s="34" t="s">
        <v>65</v>
      </c>
      <c r="E5" s="1077"/>
      <c r="F5" s="1079"/>
      <c r="G5" s="226">
        <f t="shared" ref="G5" si="0">+(F5*0.7)*E5</f>
        <v>0</v>
      </c>
      <c r="H5" s="1077"/>
      <c r="I5" s="1079"/>
      <c r="J5" s="226">
        <f t="shared" ref="J5" si="1">+(I5*0.7)*H5</f>
        <v>0</v>
      </c>
      <c r="K5" s="1077"/>
      <c r="L5" s="1079"/>
      <c r="M5" s="226">
        <f t="shared" ref="M5" si="2">+(L5*0.7)*K5</f>
        <v>0</v>
      </c>
      <c r="N5" s="1077"/>
      <c r="O5" s="1079"/>
      <c r="P5" s="226">
        <f t="shared" ref="P5" si="3">+(O5*0.7)*N5</f>
        <v>0</v>
      </c>
      <c r="Q5" s="1077"/>
      <c r="R5" s="1079"/>
      <c r="S5" s="226">
        <f t="shared" ref="S5:S7" si="4">+(R5*0.7)*Q5</f>
        <v>0</v>
      </c>
      <c r="T5" s="377"/>
      <c r="U5" s="235"/>
      <c r="V5" s="1084"/>
      <c r="W5" s="638">
        <f>+(V5*0.7)*U5</f>
        <v>0</v>
      </c>
      <c r="X5" s="235"/>
      <c r="Y5" s="1084"/>
      <c r="Z5" s="638">
        <f>+(Y5*0.7)*X5</f>
        <v>0</v>
      </c>
      <c r="AA5" s="235"/>
      <c r="AB5" s="1084"/>
      <c r="AC5" s="638">
        <f>+(AB5*0.7)*AA5</f>
        <v>0</v>
      </c>
      <c r="AD5" s="235"/>
      <c r="AE5" s="1084"/>
      <c r="AF5" s="638">
        <f>+(AE5*0.7)*AD5</f>
        <v>0</v>
      </c>
      <c r="AG5" s="235"/>
      <c r="AH5" s="1084"/>
      <c r="AI5" s="638">
        <f>+(AH5*0.7)*AG5</f>
        <v>0</v>
      </c>
      <c r="AJ5" s="149"/>
      <c r="AK5" s="149"/>
      <c r="AL5" s="151"/>
    </row>
    <row r="6" spans="1:38" s="291" customFormat="1" x14ac:dyDescent="0.25">
      <c r="A6" s="287"/>
      <c r="B6" s="633"/>
      <c r="C6" s="246" t="s">
        <v>467</v>
      </c>
      <c r="D6" s="34" t="s">
        <v>66</v>
      </c>
      <c r="E6" s="1077"/>
      <c r="F6" s="1079"/>
      <c r="G6" s="226">
        <f t="shared" ref="G6:G7" si="5">+(F6*0.7)*E6</f>
        <v>0</v>
      </c>
      <c r="H6" s="1077"/>
      <c r="I6" s="1079"/>
      <c r="J6" s="226">
        <f t="shared" ref="J6:J7" si="6">+(I6*0.7)*H6</f>
        <v>0</v>
      </c>
      <c r="K6" s="1077"/>
      <c r="L6" s="1079"/>
      <c r="M6" s="226">
        <f t="shared" ref="M6:M7" si="7">+(L6*0.7)*K6</f>
        <v>0</v>
      </c>
      <c r="N6" s="1077"/>
      <c r="O6" s="1079"/>
      <c r="P6" s="226">
        <f t="shared" ref="P6:P7" si="8">+(O6*0.7)*N6</f>
        <v>0</v>
      </c>
      <c r="Q6" s="1077"/>
      <c r="R6" s="1079"/>
      <c r="S6" s="226">
        <f t="shared" si="4"/>
        <v>0</v>
      </c>
      <c r="T6" s="134"/>
      <c r="U6" s="235"/>
      <c r="V6" s="1084"/>
      <c r="W6" s="638">
        <f t="shared" ref="W6:W7" si="9">+(V6*0.7)*U6</f>
        <v>0</v>
      </c>
      <c r="X6" s="235"/>
      <c r="Y6" s="1084"/>
      <c r="Z6" s="638">
        <f t="shared" ref="Z6:Z7" si="10">+(Y6*0.7)*X6</f>
        <v>0</v>
      </c>
      <c r="AA6" s="235"/>
      <c r="AB6" s="1084"/>
      <c r="AC6" s="638">
        <f t="shared" ref="AC6:AC7" si="11">+(AB6*0.7)*AA6</f>
        <v>0</v>
      </c>
      <c r="AD6" s="235"/>
      <c r="AE6" s="1084"/>
      <c r="AF6" s="638">
        <f t="shared" ref="AF6:AF7" si="12">+(AE6*0.7)*AD6</f>
        <v>0</v>
      </c>
      <c r="AG6" s="235"/>
      <c r="AH6" s="1084"/>
      <c r="AI6" s="638">
        <f>+(AH6*0.7)*AG6</f>
        <v>0</v>
      </c>
      <c r="AJ6" s="149"/>
      <c r="AK6" s="149"/>
      <c r="AL6" s="151"/>
    </row>
    <row r="7" spans="1:38" s="291" customFormat="1" x14ac:dyDescent="0.25">
      <c r="A7" s="287"/>
      <c r="B7" s="633"/>
      <c r="C7" s="246" t="s">
        <v>468</v>
      </c>
      <c r="D7" s="34" t="s">
        <v>67</v>
      </c>
      <c r="E7" s="1077"/>
      <c r="F7" s="1079"/>
      <c r="G7" s="226">
        <f t="shared" si="5"/>
        <v>0</v>
      </c>
      <c r="H7" s="1077"/>
      <c r="I7" s="1079"/>
      <c r="J7" s="226">
        <f t="shared" si="6"/>
        <v>0</v>
      </c>
      <c r="K7" s="1077"/>
      <c r="L7" s="1079"/>
      <c r="M7" s="226">
        <f t="shared" si="7"/>
        <v>0</v>
      </c>
      <c r="N7" s="1077"/>
      <c r="O7" s="1079"/>
      <c r="P7" s="226">
        <f t="shared" si="8"/>
        <v>0</v>
      </c>
      <c r="Q7" s="1077"/>
      <c r="R7" s="1079"/>
      <c r="S7" s="226">
        <f t="shared" si="4"/>
        <v>0</v>
      </c>
      <c r="T7" s="377"/>
      <c r="U7" s="235"/>
      <c r="V7" s="1084"/>
      <c r="W7" s="638">
        <f t="shared" si="9"/>
        <v>0</v>
      </c>
      <c r="X7" s="235"/>
      <c r="Y7" s="1084"/>
      <c r="Z7" s="638">
        <f t="shared" si="10"/>
        <v>0</v>
      </c>
      <c r="AA7" s="235"/>
      <c r="AB7" s="1084"/>
      <c r="AC7" s="638">
        <f t="shared" si="11"/>
        <v>0</v>
      </c>
      <c r="AD7" s="235"/>
      <c r="AE7" s="1084"/>
      <c r="AF7" s="638">
        <f t="shared" si="12"/>
        <v>0</v>
      </c>
      <c r="AG7" s="235"/>
      <c r="AH7" s="1084"/>
      <c r="AI7" s="638">
        <f>+(AH7*0.7)*AG7</f>
        <v>0</v>
      </c>
      <c r="AJ7" s="149"/>
      <c r="AK7" s="149"/>
      <c r="AL7" s="639"/>
    </row>
    <row r="8" spans="1:38" s="291" customFormat="1" x14ac:dyDescent="0.25">
      <c r="A8" s="287"/>
      <c r="B8" s="637"/>
      <c r="C8" s="246" t="s">
        <v>469</v>
      </c>
      <c r="D8" s="34" t="s">
        <v>103</v>
      </c>
      <c r="E8" s="1029">
        <f>SUM(E9:E18)</f>
        <v>0</v>
      </c>
      <c r="F8" s="991"/>
      <c r="G8" s="251">
        <f>SUM(G9:G18)</f>
        <v>0</v>
      </c>
      <c r="H8" s="1029">
        <f>SUM(H9:H18)</f>
        <v>0</v>
      </c>
      <c r="I8" s="991"/>
      <c r="J8" s="251">
        <f>SUM(J9:J18)</f>
        <v>0</v>
      </c>
      <c r="K8" s="1029">
        <f>SUM(K9:K18)</f>
        <v>0</v>
      </c>
      <c r="L8" s="991"/>
      <c r="M8" s="251">
        <f>SUM(M9:M18)</f>
        <v>0</v>
      </c>
      <c r="N8" s="1029">
        <f>SUM(N9:N18)</f>
        <v>0</v>
      </c>
      <c r="O8" s="991"/>
      <c r="P8" s="251">
        <f>SUM(P9:P18)</f>
        <v>0</v>
      </c>
      <c r="Q8" s="1029">
        <f>SUM(Q9:Q18)</f>
        <v>0</v>
      </c>
      <c r="R8" s="991"/>
      <c r="S8" s="251">
        <f>SUM(S9:S18)</f>
        <v>0</v>
      </c>
      <c r="T8" s="377"/>
      <c r="U8" s="557">
        <f t="shared" ref="U8" si="13">SUM(U9:U18)</f>
        <v>0</v>
      </c>
      <c r="V8" s="1085"/>
      <c r="W8" s="640">
        <f>SUM(W9:W18)</f>
        <v>0</v>
      </c>
      <c r="X8" s="557">
        <f t="shared" ref="X8" si="14">SUM(X9:X18)</f>
        <v>0</v>
      </c>
      <c r="Y8" s="1085"/>
      <c r="Z8" s="640">
        <f>SUM(Z9:Z18)</f>
        <v>0</v>
      </c>
      <c r="AA8" s="557">
        <f t="shared" ref="AA8" si="15">SUM(AA9:AA18)</f>
        <v>0</v>
      </c>
      <c r="AB8" s="1085"/>
      <c r="AC8" s="640">
        <f>SUM(AC9:AC18)</f>
        <v>0</v>
      </c>
      <c r="AD8" s="557">
        <f t="shared" ref="AD8" si="16">SUM(AD9:AD18)</f>
        <v>0</v>
      </c>
      <c r="AE8" s="1085"/>
      <c r="AF8" s="640">
        <f>SUM(AF9:AF18)</f>
        <v>0</v>
      </c>
      <c r="AG8" s="557">
        <f t="shared" ref="AG8" si="17">SUM(AG9:AG18)</f>
        <v>0</v>
      </c>
      <c r="AH8" s="1085"/>
      <c r="AI8" s="640">
        <f>SUM(AI9:AI18)</f>
        <v>0</v>
      </c>
      <c r="AJ8" s="149"/>
      <c r="AK8" s="149"/>
      <c r="AL8" s="639"/>
    </row>
    <row r="9" spans="1:38" s="466" customFormat="1" x14ac:dyDescent="0.25">
      <c r="A9" s="535"/>
      <c r="B9" s="1081"/>
      <c r="C9" s="255" t="s">
        <v>470</v>
      </c>
      <c r="D9" s="620" t="s">
        <v>104</v>
      </c>
      <c r="E9" s="1077"/>
      <c r="F9" s="1079"/>
      <c r="G9" s="226">
        <f t="shared" ref="G9:G10" si="18">+(F9*0.7)*E9</f>
        <v>0</v>
      </c>
      <c r="H9" s="1077"/>
      <c r="I9" s="1079"/>
      <c r="J9" s="226">
        <f t="shared" ref="J9:J10" si="19">+(I9*0.7)*H9</f>
        <v>0</v>
      </c>
      <c r="K9" s="1077"/>
      <c r="L9" s="1079"/>
      <c r="M9" s="226">
        <f t="shared" ref="M9:M10" si="20">+(L9*0.7)*K9</f>
        <v>0</v>
      </c>
      <c r="N9" s="1077"/>
      <c r="O9" s="1079"/>
      <c r="P9" s="226">
        <f t="shared" ref="P9:P10" si="21">+(O9*0.7)*N9</f>
        <v>0</v>
      </c>
      <c r="Q9" s="1077"/>
      <c r="R9" s="1079"/>
      <c r="S9" s="357">
        <f t="shared" ref="S9:S18" si="22">+(R9*0.7)*Q9</f>
        <v>0</v>
      </c>
      <c r="T9" s="534"/>
      <c r="U9" s="235"/>
      <c r="V9" s="1084"/>
      <c r="W9" s="638">
        <f t="shared" ref="W9:W10" si="23">+(V9*0.7)*U9</f>
        <v>0</v>
      </c>
      <c r="X9" s="235"/>
      <c r="Y9" s="1084"/>
      <c r="Z9" s="638">
        <f t="shared" ref="Z9:Z10" si="24">+(Y9*0.7)*X9</f>
        <v>0</v>
      </c>
      <c r="AA9" s="235"/>
      <c r="AB9" s="1084"/>
      <c r="AC9" s="638">
        <f t="shared" ref="AC9:AC10" si="25">+(AB9*0.7)*AA9</f>
        <v>0</v>
      </c>
      <c r="AD9" s="235"/>
      <c r="AE9" s="1084"/>
      <c r="AF9" s="638">
        <f t="shared" ref="AF9:AF10" si="26">+(AE9*0.7)*AD9</f>
        <v>0</v>
      </c>
      <c r="AG9" s="235"/>
      <c r="AH9" s="1084"/>
      <c r="AI9" s="478">
        <f t="shared" ref="AI9:AI18" si="27">+(AH9*0.7)*AG9</f>
        <v>0</v>
      </c>
      <c r="AJ9" s="475"/>
      <c r="AK9" s="475"/>
      <c r="AL9" s="641"/>
    </row>
    <row r="10" spans="1:38" s="466" customFormat="1" x14ac:dyDescent="0.25">
      <c r="A10" s="535"/>
      <c r="B10" s="1081"/>
      <c r="C10" s="255" t="s">
        <v>471</v>
      </c>
      <c r="D10" s="620" t="s">
        <v>104</v>
      </c>
      <c r="E10" s="1077"/>
      <c r="F10" s="1079"/>
      <c r="G10" s="226">
        <f t="shared" si="18"/>
        <v>0</v>
      </c>
      <c r="H10" s="1077"/>
      <c r="I10" s="1079"/>
      <c r="J10" s="226">
        <f t="shared" si="19"/>
        <v>0</v>
      </c>
      <c r="K10" s="1077"/>
      <c r="L10" s="1079"/>
      <c r="M10" s="226">
        <f t="shared" si="20"/>
        <v>0</v>
      </c>
      <c r="N10" s="1077"/>
      <c r="O10" s="1079"/>
      <c r="P10" s="226">
        <f t="shared" si="21"/>
        <v>0</v>
      </c>
      <c r="Q10" s="1077"/>
      <c r="R10" s="1079"/>
      <c r="S10" s="357">
        <f t="shared" ref="S10:S16" si="28">+(R10*0.7)*Q10</f>
        <v>0</v>
      </c>
      <c r="T10" s="534"/>
      <c r="U10" s="235"/>
      <c r="V10" s="1084"/>
      <c r="W10" s="638">
        <f t="shared" si="23"/>
        <v>0</v>
      </c>
      <c r="X10" s="235"/>
      <c r="Y10" s="1084"/>
      <c r="Z10" s="638">
        <f t="shared" si="24"/>
        <v>0</v>
      </c>
      <c r="AA10" s="235"/>
      <c r="AB10" s="1084"/>
      <c r="AC10" s="638">
        <f t="shared" si="25"/>
        <v>0</v>
      </c>
      <c r="AD10" s="235"/>
      <c r="AE10" s="1084"/>
      <c r="AF10" s="638">
        <f t="shared" si="26"/>
        <v>0</v>
      </c>
      <c r="AG10" s="235"/>
      <c r="AH10" s="1084"/>
      <c r="AI10" s="478">
        <f t="shared" si="27"/>
        <v>0</v>
      </c>
      <c r="AJ10" s="475"/>
      <c r="AK10" s="475"/>
      <c r="AL10" s="641"/>
    </row>
    <row r="11" spans="1:38" s="466" customFormat="1" ht="12.75" x14ac:dyDescent="0.2">
      <c r="A11" s="535"/>
      <c r="B11" s="1081"/>
      <c r="C11" s="255" t="s">
        <v>472</v>
      </c>
      <c r="D11" s="620" t="s">
        <v>104</v>
      </c>
      <c r="E11" s="1042"/>
      <c r="F11" s="1046"/>
      <c r="G11" s="357">
        <f t="shared" ref="G11:G16" si="29">+(F11*0.7)*E11</f>
        <v>0</v>
      </c>
      <c r="H11" s="1042"/>
      <c r="I11" s="1046"/>
      <c r="J11" s="357">
        <f t="shared" ref="J11:J16" si="30">+(I11*0.7)*H11</f>
        <v>0</v>
      </c>
      <c r="K11" s="1042"/>
      <c r="L11" s="1046"/>
      <c r="M11" s="357">
        <f t="shared" ref="M11:M16" si="31">+(L11*0.7)*K11</f>
        <v>0</v>
      </c>
      <c r="N11" s="1042"/>
      <c r="O11" s="1046"/>
      <c r="P11" s="357">
        <f t="shared" ref="P11:P16" si="32">+(O11*0.7)*N11</f>
        <v>0</v>
      </c>
      <c r="Q11" s="1042"/>
      <c r="R11" s="1046"/>
      <c r="S11" s="357">
        <f t="shared" si="28"/>
        <v>0</v>
      </c>
      <c r="T11" s="534"/>
      <c r="U11" s="457"/>
      <c r="V11" s="1086"/>
      <c r="W11" s="478">
        <f t="shared" ref="W11:W18" si="33">+(V11*0.7)*U11</f>
        <v>0</v>
      </c>
      <c r="X11" s="457"/>
      <c r="Y11" s="1086"/>
      <c r="Z11" s="478">
        <f t="shared" ref="Z11:Z18" si="34">+(Y11*0.7)*X11</f>
        <v>0</v>
      </c>
      <c r="AA11" s="457"/>
      <c r="AB11" s="1086"/>
      <c r="AC11" s="478">
        <f t="shared" ref="AC11:AC18" si="35">+(AB11*0.7)*AA11</f>
        <v>0</v>
      </c>
      <c r="AD11" s="457"/>
      <c r="AE11" s="1086"/>
      <c r="AF11" s="478">
        <f t="shared" ref="AF11:AF18" si="36">+(AE11*0.7)*AD11</f>
        <v>0</v>
      </c>
      <c r="AG11" s="457"/>
      <c r="AH11" s="1086"/>
      <c r="AI11" s="478">
        <f t="shared" si="27"/>
        <v>0</v>
      </c>
      <c r="AJ11" s="475"/>
      <c r="AK11" s="475"/>
      <c r="AL11" s="641"/>
    </row>
    <row r="12" spans="1:38" s="466" customFormat="1" ht="12.75" x14ac:dyDescent="0.2">
      <c r="A12" s="535"/>
      <c r="B12" s="1081"/>
      <c r="C12" s="255" t="s">
        <v>473</v>
      </c>
      <c r="D12" s="620" t="s">
        <v>104</v>
      </c>
      <c r="E12" s="1042"/>
      <c r="F12" s="1046"/>
      <c r="G12" s="357">
        <f t="shared" si="29"/>
        <v>0</v>
      </c>
      <c r="H12" s="1042"/>
      <c r="I12" s="1046"/>
      <c r="J12" s="357">
        <f t="shared" si="30"/>
        <v>0</v>
      </c>
      <c r="K12" s="1042"/>
      <c r="L12" s="1046"/>
      <c r="M12" s="357">
        <f t="shared" si="31"/>
        <v>0</v>
      </c>
      <c r="N12" s="1042"/>
      <c r="O12" s="1046"/>
      <c r="P12" s="357">
        <f t="shared" si="32"/>
        <v>0</v>
      </c>
      <c r="Q12" s="1042"/>
      <c r="R12" s="1046"/>
      <c r="S12" s="357">
        <f t="shared" si="28"/>
        <v>0</v>
      </c>
      <c r="T12" s="534"/>
      <c r="U12" s="457"/>
      <c r="V12" s="1086"/>
      <c r="W12" s="478">
        <f t="shared" si="33"/>
        <v>0</v>
      </c>
      <c r="X12" s="457"/>
      <c r="Y12" s="1086"/>
      <c r="Z12" s="478">
        <f t="shared" si="34"/>
        <v>0</v>
      </c>
      <c r="AA12" s="457"/>
      <c r="AB12" s="1086"/>
      <c r="AC12" s="478">
        <f t="shared" si="35"/>
        <v>0</v>
      </c>
      <c r="AD12" s="457"/>
      <c r="AE12" s="1086"/>
      <c r="AF12" s="478">
        <f t="shared" si="36"/>
        <v>0</v>
      </c>
      <c r="AG12" s="457"/>
      <c r="AH12" s="1086"/>
      <c r="AI12" s="478">
        <f t="shared" si="27"/>
        <v>0</v>
      </c>
      <c r="AJ12" s="475"/>
      <c r="AK12" s="475"/>
      <c r="AL12" s="641"/>
    </row>
    <row r="13" spans="1:38" s="466" customFormat="1" ht="12.75" x14ac:dyDescent="0.2">
      <c r="A13" s="535"/>
      <c r="B13" s="1081"/>
      <c r="C13" s="255" t="s">
        <v>474</v>
      </c>
      <c r="D13" s="620" t="s">
        <v>104</v>
      </c>
      <c r="E13" s="1042"/>
      <c r="F13" s="1046"/>
      <c r="G13" s="357">
        <f t="shared" si="29"/>
        <v>0</v>
      </c>
      <c r="H13" s="1042"/>
      <c r="I13" s="1046"/>
      <c r="J13" s="357">
        <f t="shared" si="30"/>
        <v>0</v>
      </c>
      <c r="K13" s="1042"/>
      <c r="L13" s="1046"/>
      <c r="M13" s="357">
        <f t="shared" si="31"/>
        <v>0</v>
      </c>
      <c r="N13" s="1042"/>
      <c r="O13" s="1046"/>
      <c r="P13" s="357">
        <f t="shared" si="32"/>
        <v>0</v>
      </c>
      <c r="Q13" s="1042"/>
      <c r="R13" s="1046"/>
      <c r="S13" s="357">
        <f t="shared" si="28"/>
        <v>0</v>
      </c>
      <c r="T13" s="534"/>
      <c r="U13" s="457"/>
      <c r="V13" s="1086"/>
      <c r="W13" s="478">
        <f t="shared" si="33"/>
        <v>0</v>
      </c>
      <c r="X13" s="457"/>
      <c r="Y13" s="1086"/>
      <c r="Z13" s="478">
        <f t="shared" si="34"/>
        <v>0</v>
      </c>
      <c r="AA13" s="457"/>
      <c r="AB13" s="1086"/>
      <c r="AC13" s="478">
        <f t="shared" si="35"/>
        <v>0</v>
      </c>
      <c r="AD13" s="457"/>
      <c r="AE13" s="1086"/>
      <c r="AF13" s="478">
        <f t="shared" si="36"/>
        <v>0</v>
      </c>
      <c r="AG13" s="457"/>
      <c r="AH13" s="1086"/>
      <c r="AI13" s="478">
        <f t="shared" si="27"/>
        <v>0</v>
      </c>
      <c r="AJ13" s="475"/>
      <c r="AK13" s="475"/>
      <c r="AL13" s="641"/>
    </row>
    <row r="14" spans="1:38" s="466" customFormat="1" ht="12.75" x14ac:dyDescent="0.2">
      <c r="A14" s="535"/>
      <c r="B14" s="1081"/>
      <c r="C14" s="255" t="s">
        <v>475</v>
      </c>
      <c r="D14" s="620" t="s">
        <v>104</v>
      </c>
      <c r="E14" s="1042"/>
      <c r="F14" s="1046"/>
      <c r="G14" s="357">
        <f t="shared" si="29"/>
        <v>0</v>
      </c>
      <c r="H14" s="1042"/>
      <c r="I14" s="1046"/>
      <c r="J14" s="357">
        <f t="shared" si="30"/>
        <v>0</v>
      </c>
      <c r="K14" s="1042"/>
      <c r="L14" s="1046"/>
      <c r="M14" s="357">
        <f t="shared" si="31"/>
        <v>0</v>
      </c>
      <c r="N14" s="1042"/>
      <c r="O14" s="1046"/>
      <c r="P14" s="357">
        <f t="shared" si="32"/>
        <v>0</v>
      </c>
      <c r="Q14" s="1042"/>
      <c r="R14" s="1046"/>
      <c r="S14" s="357">
        <f t="shared" si="28"/>
        <v>0</v>
      </c>
      <c r="T14" s="534"/>
      <c r="U14" s="457"/>
      <c r="V14" s="1086"/>
      <c r="W14" s="478">
        <f t="shared" si="33"/>
        <v>0</v>
      </c>
      <c r="X14" s="457"/>
      <c r="Y14" s="1086"/>
      <c r="Z14" s="478">
        <f t="shared" si="34"/>
        <v>0</v>
      </c>
      <c r="AA14" s="457"/>
      <c r="AB14" s="1086"/>
      <c r="AC14" s="478">
        <f t="shared" si="35"/>
        <v>0</v>
      </c>
      <c r="AD14" s="457"/>
      <c r="AE14" s="1086"/>
      <c r="AF14" s="478">
        <f t="shared" si="36"/>
        <v>0</v>
      </c>
      <c r="AG14" s="457"/>
      <c r="AH14" s="1086"/>
      <c r="AI14" s="478">
        <f t="shared" si="27"/>
        <v>0</v>
      </c>
      <c r="AJ14" s="475"/>
      <c r="AK14" s="475"/>
      <c r="AL14" s="641"/>
    </row>
    <row r="15" spans="1:38" s="466" customFormat="1" ht="12.75" x14ac:dyDescent="0.2">
      <c r="A15" s="535"/>
      <c r="B15" s="1081"/>
      <c r="C15" s="255" t="s">
        <v>476</v>
      </c>
      <c r="D15" s="620" t="s">
        <v>104</v>
      </c>
      <c r="E15" s="1042"/>
      <c r="F15" s="1046"/>
      <c r="G15" s="357">
        <f t="shared" si="29"/>
        <v>0</v>
      </c>
      <c r="H15" s="1042"/>
      <c r="I15" s="1046"/>
      <c r="J15" s="357">
        <f t="shared" si="30"/>
        <v>0</v>
      </c>
      <c r="K15" s="1042"/>
      <c r="L15" s="1046"/>
      <c r="M15" s="357">
        <f t="shared" si="31"/>
        <v>0</v>
      </c>
      <c r="N15" s="1042"/>
      <c r="O15" s="1046"/>
      <c r="P15" s="357">
        <f t="shared" si="32"/>
        <v>0</v>
      </c>
      <c r="Q15" s="1042"/>
      <c r="R15" s="1046"/>
      <c r="S15" s="357">
        <f t="shared" si="28"/>
        <v>0</v>
      </c>
      <c r="T15" s="534"/>
      <c r="U15" s="457"/>
      <c r="V15" s="1086"/>
      <c r="W15" s="478">
        <f t="shared" si="33"/>
        <v>0</v>
      </c>
      <c r="X15" s="457"/>
      <c r="Y15" s="1086"/>
      <c r="Z15" s="478">
        <f t="shared" si="34"/>
        <v>0</v>
      </c>
      <c r="AA15" s="457"/>
      <c r="AB15" s="1086"/>
      <c r="AC15" s="478">
        <f t="shared" si="35"/>
        <v>0</v>
      </c>
      <c r="AD15" s="457"/>
      <c r="AE15" s="1086"/>
      <c r="AF15" s="478">
        <f t="shared" si="36"/>
        <v>0</v>
      </c>
      <c r="AG15" s="457"/>
      <c r="AH15" s="1086"/>
      <c r="AI15" s="478">
        <f t="shared" si="27"/>
        <v>0</v>
      </c>
      <c r="AJ15" s="475"/>
      <c r="AK15" s="475"/>
      <c r="AL15" s="641"/>
    </row>
    <row r="16" spans="1:38" s="466" customFormat="1" ht="12.75" x14ac:dyDescent="0.2">
      <c r="A16" s="535"/>
      <c r="B16" s="1081"/>
      <c r="C16" s="255" t="s">
        <v>477</v>
      </c>
      <c r="D16" s="620" t="s">
        <v>104</v>
      </c>
      <c r="E16" s="1042"/>
      <c r="F16" s="1046"/>
      <c r="G16" s="357">
        <f t="shared" si="29"/>
        <v>0</v>
      </c>
      <c r="H16" s="1042"/>
      <c r="I16" s="1046"/>
      <c r="J16" s="357">
        <f t="shared" si="30"/>
        <v>0</v>
      </c>
      <c r="K16" s="1042"/>
      <c r="L16" s="1046"/>
      <c r="M16" s="357">
        <f t="shared" si="31"/>
        <v>0</v>
      </c>
      <c r="N16" s="1042"/>
      <c r="O16" s="1046"/>
      <c r="P16" s="357">
        <f t="shared" si="32"/>
        <v>0</v>
      </c>
      <c r="Q16" s="1042"/>
      <c r="R16" s="1046"/>
      <c r="S16" s="357">
        <f t="shared" si="28"/>
        <v>0</v>
      </c>
      <c r="T16" s="534"/>
      <c r="U16" s="457"/>
      <c r="V16" s="1086"/>
      <c r="W16" s="478">
        <f t="shared" si="33"/>
        <v>0</v>
      </c>
      <c r="X16" s="457"/>
      <c r="Y16" s="1086"/>
      <c r="Z16" s="478">
        <f t="shared" si="34"/>
        <v>0</v>
      </c>
      <c r="AA16" s="457"/>
      <c r="AB16" s="1086"/>
      <c r="AC16" s="478">
        <f t="shared" si="35"/>
        <v>0</v>
      </c>
      <c r="AD16" s="457"/>
      <c r="AE16" s="1086"/>
      <c r="AF16" s="478">
        <f t="shared" si="36"/>
        <v>0</v>
      </c>
      <c r="AG16" s="457"/>
      <c r="AH16" s="1086"/>
      <c r="AI16" s="478">
        <f t="shared" si="27"/>
        <v>0</v>
      </c>
      <c r="AJ16" s="475"/>
      <c r="AK16" s="475"/>
      <c r="AL16" s="641"/>
    </row>
    <row r="17" spans="1:38" s="466" customFormat="1" ht="12.75" x14ac:dyDescent="0.2">
      <c r="A17" s="535"/>
      <c r="B17" s="1081"/>
      <c r="C17" s="255" t="s">
        <v>478</v>
      </c>
      <c r="D17" s="620" t="s">
        <v>104</v>
      </c>
      <c r="E17" s="1042"/>
      <c r="F17" s="1046"/>
      <c r="G17" s="357">
        <f t="shared" ref="G17:G18" si="37">+(F17*0.7)*E17</f>
        <v>0</v>
      </c>
      <c r="H17" s="1042"/>
      <c r="I17" s="1046"/>
      <c r="J17" s="357">
        <f t="shared" ref="J17:J18" si="38">+(I17*0.7)*H17</f>
        <v>0</v>
      </c>
      <c r="K17" s="1042"/>
      <c r="L17" s="1046"/>
      <c r="M17" s="357">
        <f t="shared" ref="M17:M18" si="39">+(L17*0.7)*K17</f>
        <v>0</v>
      </c>
      <c r="N17" s="1042"/>
      <c r="O17" s="1046"/>
      <c r="P17" s="357">
        <f t="shared" ref="P17:P18" si="40">+(O17*0.7)*N17</f>
        <v>0</v>
      </c>
      <c r="Q17" s="1042"/>
      <c r="R17" s="1046"/>
      <c r="S17" s="357">
        <f t="shared" si="22"/>
        <v>0</v>
      </c>
      <c r="T17" s="534"/>
      <c r="U17" s="457"/>
      <c r="V17" s="1086"/>
      <c r="W17" s="478">
        <f t="shared" si="33"/>
        <v>0</v>
      </c>
      <c r="X17" s="457"/>
      <c r="Y17" s="1086"/>
      <c r="Z17" s="478">
        <f t="shared" si="34"/>
        <v>0</v>
      </c>
      <c r="AA17" s="457"/>
      <c r="AB17" s="1086"/>
      <c r="AC17" s="478">
        <f t="shared" si="35"/>
        <v>0</v>
      </c>
      <c r="AD17" s="457"/>
      <c r="AE17" s="1086"/>
      <c r="AF17" s="478">
        <f t="shared" si="36"/>
        <v>0</v>
      </c>
      <c r="AG17" s="457"/>
      <c r="AH17" s="1086"/>
      <c r="AI17" s="478">
        <f t="shared" si="27"/>
        <v>0</v>
      </c>
      <c r="AJ17" s="475"/>
      <c r="AK17" s="475"/>
      <c r="AL17" s="641"/>
    </row>
    <row r="18" spans="1:38" s="466" customFormat="1" ht="12.75" x14ac:dyDescent="0.2">
      <c r="A18" s="535"/>
      <c r="B18" s="1081"/>
      <c r="C18" s="255" t="s">
        <v>479</v>
      </c>
      <c r="D18" s="620" t="s">
        <v>104</v>
      </c>
      <c r="E18" s="1042"/>
      <c r="F18" s="1046"/>
      <c r="G18" s="357">
        <f t="shared" si="37"/>
        <v>0</v>
      </c>
      <c r="H18" s="1042"/>
      <c r="I18" s="1046"/>
      <c r="J18" s="357">
        <f t="shared" si="38"/>
        <v>0</v>
      </c>
      <c r="K18" s="1042"/>
      <c r="L18" s="1046"/>
      <c r="M18" s="357">
        <f t="shared" si="39"/>
        <v>0</v>
      </c>
      <c r="N18" s="1042"/>
      <c r="O18" s="1046"/>
      <c r="P18" s="357">
        <f t="shared" si="40"/>
        <v>0</v>
      </c>
      <c r="Q18" s="1042"/>
      <c r="R18" s="1046"/>
      <c r="S18" s="357">
        <f t="shared" si="22"/>
        <v>0</v>
      </c>
      <c r="T18" s="534"/>
      <c r="U18" s="457"/>
      <c r="V18" s="1086"/>
      <c r="W18" s="478">
        <f t="shared" si="33"/>
        <v>0</v>
      </c>
      <c r="X18" s="457"/>
      <c r="Y18" s="1086"/>
      <c r="Z18" s="478">
        <f t="shared" si="34"/>
        <v>0</v>
      </c>
      <c r="AA18" s="457"/>
      <c r="AB18" s="1086"/>
      <c r="AC18" s="478">
        <f t="shared" si="35"/>
        <v>0</v>
      </c>
      <c r="AD18" s="457"/>
      <c r="AE18" s="1086"/>
      <c r="AF18" s="478">
        <f t="shared" si="36"/>
        <v>0</v>
      </c>
      <c r="AG18" s="457"/>
      <c r="AH18" s="1086"/>
      <c r="AI18" s="478">
        <f t="shared" si="27"/>
        <v>0</v>
      </c>
      <c r="AJ18" s="475"/>
      <c r="AK18" s="475"/>
      <c r="AL18" s="641"/>
    </row>
    <row r="19" spans="1:38" x14ac:dyDescent="0.25">
      <c r="A19" s="142"/>
      <c r="B19" s="449"/>
      <c r="C19" s="277"/>
      <c r="D19" s="430"/>
      <c r="E19" s="984"/>
      <c r="F19" s="991"/>
      <c r="G19" s="381"/>
      <c r="H19" s="984"/>
      <c r="I19" s="991"/>
      <c r="J19" s="381"/>
      <c r="K19" s="984"/>
      <c r="L19" s="991"/>
      <c r="M19" s="381"/>
      <c r="N19" s="984"/>
      <c r="O19" s="991"/>
      <c r="P19" s="381"/>
      <c r="Q19" s="984"/>
      <c r="R19" s="991"/>
      <c r="S19" s="381"/>
      <c r="T19" s="375"/>
      <c r="U19" s="235"/>
      <c r="V19" s="1087"/>
      <c r="W19" s="584"/>
      <c r="X19" s="235"/>
      <c r="Y19" s="1087"/>
      <c r="Z19" s="584"/>
      <c r="AA19" s="235"/>
      <c r="AB19" s="1087"/>
      <c r="AC19" s="584"/>
      <c r="AD19" s="235"/>
      <c r="AE19" s="1087"/>
      <c r="AF19" s="584"/>
      <c r="AG19" s="235"/>
      <c r="AH19" s="1087"/>
      <c r="AI19" s="584"/>
      <c r="AJ19" s="237"/>
      <c r="AK19" s="237"/>
      <c r="AL19" s="639"/>
    </row>
    <row r="20" spans="1:38" x14ac:dyDescent="0.25">
      <c r="A20" s="142"/>
      <c r="B20" s="637"/>
      <c r="C20" s="246" t="s">
        <v>480</v>
      </c>
      <c r="D20" s="395" t="s">
        <v>23</v>
      </c>
      <c r="E20" s="1000"/>
      <c r="F20" s="1001"/>
      <c r="G20" s="960">
        <f>SUM(G5:G8)/0.7*0.3</f>
        <v>0</v>
      </c>
      <c r="H20" s="1000"/>
      <c r="I20" s="1001"/>
      <c r="J20" s="960">
        <f>SUM(J5:J8)/0.7*0.3</f>
        <v>0</v>
      </c>
      <c r="K20" s="1000"/>
      <c r="L20" s="1001"/>
      <c r="M20" s="960">
        <f>SUM(M5:M8)/0.7*0.3</f>
        <v>0</v>
      </c>
      <c r="N20" s="1000"/>
      <c r="O20" s="1001"/>
      <c r="P20" s="960">
        <f>SUM(P5:P8)/0.7*0.3</f>
        <v>0</v>
      </c>
      <c r="Q20" s="1000"/>
      <c r="R20" s="1001"/>
      <c r="S20" s="960">
        <f>SUM(S5:S8)/0.7*0.3</f>
        <v>0</v>
      </c>
      <c r="T20" s="1074"/>
      <c r="U20" s="555"/>
      <c r="V20" s="1088"/>
      <c r="W20" s="640">
        <f>SUM(W5:W8)/0.7*0.3</f>
        <v>0</v>
      </c>
      <c r="X20" s="555"/>
      <c r="Y20" s="1088"/>
      <c r="Z20" s="640">
        <f>SUM(Z5:Z8)/0.7*0.3</f>
        <v>0</v>
      </c>
      <c r="AA20" s="555"/>
      <c r="AB20" s="1088"/>
      <c r="AC20" s="640">
        <f>SUM(AC5:AC8)/0.7*0.3</f>
        <v>0</v>
      </c>
      <c r="AD20" s="555"/>
      <c r="AE20" s="1088"/>
      <c r="AF20" s="640">
        <f>SUM(AF5:AF8)/0.7*0.3</f>
        <v>0</v>
      </c>
      <c r="AG20" s="555"/>
      <c r="AH20" s="1088"/>
      <c r="AI20" s="640">
        <f>SUM(AI5:AI8)/0.7*0.3</f>
        <v>0</v>
      </c>
      <c r="AJ20" s="1075"/>
      <c r="AK20" s="1075"/>
      <c r="AL20" s="1076"/>
    </row>
    <row r="21" spans="1:38" ht="15" x14ac:dyDescent="0.25">
      <c r="A21" s="142"/>
      <c r="B21" s="946" t="s">
        <v>0</v>
      </c>
      <c r="C21" s="947" t="s">
        <v>265</v>
      </c>
      <c r="D21" s="942"/>
      <c r="E21" s="942"/>
      <c r="F21" s="942"/>
      <c r="G21" s="950">
        <f>SUMIF($B$5:$B$19,$B21,G$5:G$19)/0.7*0.3</f>
        <v>0</v>
      </c>
      <c r="H21" s="942"/>
      <c r="I21" s="942"/>
      <c r="J21" s="950">
        <f>SUMIF($B$5:$B$19,$B21,J$5:J$19)/0.7*0.3</f>
        <v>0</v>
      </c>
      <c r="K21" s="942"/>
      <c r="L21" s="942"/>
      <c r="M21" s="950">
        <f>SUMIF($B$5:$B$19,$B21,M$5:M$19)/0.7*0.3</f>
        <v>0</v>
      </c>
      <c r="N21" s="942"/>
      <c r="O21" s="942"/>
      <c r="P21" s="950">
        <f>SUMIF($B$5:$B$19,$B21,P$5:P$19)/0.7*0.3</f>
        <v>0</v>
      </c>
      <c r="Q21" s="942"/>
      <c r="R21" s="942"/>
      <c r="S21" s="950">
        <f>SUMIF($B$5:$B$19,$B21,S$5:S$19)/0.7*0.3</f>
        <v>0</v>
      </c>
      <c r="T21" s="375"/>
      <c r="U21" s="942"/>
      <c r="V21" s="959"/>
      <c r="W21" s="950">
        <f>SUMIF($B$5:$B$19,$B21,W$5:W$19)/0.7*0.3</f>
        <v>0</v>
      </c>
      <c r="X21" s="942"/>
      <c r="Y21" s="959"/>
      <c r="Z21" s="950">
        <f>SUMIF($B$5:$B$19,$B21,Z$5:Z$19)/0.7*0.3</f>
        <v>0</v>
      </c>
      <c r="AA21" s="942"/>
      <c r="AB21" s="959"/>
      <c r="AC21" s="950">
        <f>SUMIF($B$5:$B$19,$B21,AC$5:AC$19)/0.7*0.3</f>
        <v>0</v>
      </c>
      <c r="AD21" s="942"/>
      <c r="AE21" s="959"/>
      <c r="AF21" s="950">
        <f>SUMIF($B$5:$B$19,$B21,AF$5:AF$19)/0.7*0.3</f>
        <v>0</v>
      </c>
      <c r="AG21" s="942"/>
      <c r="AH21" s="959"/>
      <c r="AI21" s="950">
        <f>SUMIF($B$5:$B$19,$B21,AI$5:AI$19)/0.7*0.3</f>
        <v>0</v>
      </c>
      <c r="AJ21" s="642"/>
      <c r="AK21" s="642"/>
      <c r="AL21" s="643"/>
    </row>
    <row r="22" spans="1:38" ht="15" x14ac:dyDescent="0.25">
      <c r="A22" s="142"/>
      <c r="B22" s="946" t="s">
        <v>21</v>
      </c>
      <c r="C22" s="947" t="s">
        <v>266</v>
      </c>
      <c r="D22" s="942"/>
      <c r="E22" s="942"/>
      <c r="F22" s="942"/>
      <c r="G22" s="950">
        <f>SUMIF($B$5:$B$19,$B22,G$5:G$19)/0.7*0.3</f>
        <v>0</v>
      </c>
      <c r="H22" s="942"/>
      <c r="I22" s="942"/>
      <c r="J22" s="950">
        <f>SUMIF($B$5:$B$19,$B22,J$5:J$19)/0.7*0.3</f>
        <v>0</v>
      </c>
      <c r="K22" s="942"/>
      <c r="L22" s="942"/>
      <c r="M22" s="950">
        <f>SUMIF($B$5:$B$19,$B22,M$5:M$19)/0.7*0.3</f>
        <v>0</v>
      </c>
      <c r="N22" s="942"/>
      <c r="O22" s="942"/>
      <c r="P22" s="950">
        <f>SUMIF($B$5:$B$19,$B22,P$5:P$19)/0.7*0.3</f>
        <v>0</v>
      </c>
      <c r="Q22" s="942"/>
      <c r="R22" s="942"/>
      <c r="S22" s="950">
        <f>SUMIF($B$5:$B$19,$B22,S$5:S$19)/0.7*0.3</f>
        <v>0</v>
      </c>
      <c r="T22" s="375"/>
      <c r="U22" s="942"/>
      <c r="V22" s="959"/>
      <c r="W22" s="950">
        <f>SUMIF($B$5:$B$19,$B22,W$5:W$19)/0.7*0.3</f>
        <v>0</v>
      </c>
      <c r="X22" s="942"/>
      <c r="Y22" s="959"/>
      <c r="Z22" s="950">
        <f>SUMIF($B$5:$B$19,$B22,Z$5:Z$19)/0.7*0.3</f>
        <v>0</v>
      </c>
      <c r="AA22" s="942"/>
      <c r="AB22" s="959"/>
      <c r="AC22" s="950">
        <f>SUMIF($B$5:$B$19,$B22,AC$5:AC$19)/0.7*0.3</f>
        <v>0</v>
      </c>
      <c r="AD22" s="942"/>
      <c r="AE22" s="959"/>
      <c r="AF22" s="950">
        <f>SUMIF($B$5:$B$19,$B22,AF$5:AF$19)/0.7*0.3</f>
        <v>0</v>
      </c>
      <c r="AG22" s="942"/>
      <c r="AH22" s="959"/>
      <c r="AI22" s="950">
        <f>SUMIF($B$5:$B$19,$B22,AI$5:AI$19)/0.7*0.3</f>
        <v>0</v>
      </c>
      <c r="AJ22" s="642"/>
      <c r="AK22" s="642"/>
      <c r="AL22" s="643"/>
    </row>
    <row r="23" spans="1:38" ht="15" x14ac:dyDescent="0.25">
      <c r="A23" s="142"/>
      <c r="B23" s="946" t="s">
        <v>3</v>
      </c>
      <c r="C23" s="947" t="s">
        <v>267</v>
      </c>
      <c r="D23" s="942"/>
      <c r="E23" s="942"/>
      <c r="F23" s="942"/>
      <c r="G23" s="950">
        <f>SUMIF($B$5:$B$19,$B23,G$5:G$19)/0.7*0.3</f>
        <v>0</v>
      </c>
      <c r="H23" s="942"/>
      <c r="I23" s="942"/>
      <c r="J23" s="950">
        <f>SUMIF($B$5:$B$19,$B23,J$5:J$19)/0.7*0.3</f>
        <v>0</v>
      </c>
      <c r="K23" s="942"/>
      <c r="L23" s="942"/>
      <c r="M23" s="950">
        <f>SUMIF($B$5:$B$19,$B23,M$5:M$19)/0.7*0.3</f>
        <v>0</v>
      </c>
      <c r="N23" s="942"/>
      <c r="O23" s="942"/>
      <c r="P23" s="950">
        <f>SUMIF($B$5:$B$19,$B23,P$5:P$19)/0.7*0.3</f>
        <v>0</v>
      </c>
      <c r="Q23" s="942"/>
      <c r="R23" s="942"/>
      <c r="S23" s="950">
        <f>SUMIF($B$5:$B$19,$B23,S$5:S$19)/0.7*0.3</f>
        <v>0</v>
      </c>
      <c r="T23" s="375"/>
      <c r="U23" s="942"/>
      <c r="V23" s="959"/>
      <c r="W23" s="950">
        <f>SUMIF($B$5:$B$19,$B23,W$5:W$19)/0.7*0.3</f>
        <v>0</v>
      </c>
      <c r="X23" s="942"/>
      <c r="Y23" s="959"/>
      <c r="Z23" s="950">
        <f>SUMIF($B$5:$B$19,$B23,Z$5:Z$19)/0.7*0.3</f>
        <v>0</v>
      </c>
      <c r="AA23" s="942"/>
      <c r="AB23" s="959"/>
      <c r="AC23" s="950">
        <f>SUMIF($B$5:$B$19,$B23,AC$5:AC$19)/0.7*0.3</f>
        <v>0</v>
      </c>
      <c r="AD23" s="942"/>
      <c r="AE23" s="959"/>
      <c r="AF23" s="950">
        <f>SUMIF($B$5:$B$19,$B23,AF$5:AF$19)/0.7*0.3</f>
        <v>0</v>
      </c>
      <c r="AG23" s="942"/>
      <c r="AH23" s="959"/>
      <c r="AI23" s="950">
        <f>SUMIF($B$5:$B$19,$B23,AI$5:AI$19)/0.7*0.3</f>
        <v>0</v>
      </c>
      <c r="AJ23" s="642"/>
      <c r="AK23" s="642"/>
      <c r="AL23" s="643"/>
    </row>
    <row r="24" spans="1:38" x14ac:dyDescent="0.25">
      <c r="A24" s="142"/>
      <c r="B24" s="354"/>
      <c r="C24" s="277"/>
      <c r="D24" s="396"/>
      <c r="E24" s="1031"/>
      <c r="F24" s="1080"/>
      <c r="G24" s="242"/>
      <c r="H24" s="1031"/>
      <c r="I24" s="1080"/>
      <c r="J24" s="242"/>
      <c r="K24" s="1031"/>
      <c r="L24" s="1080"/>
      <c r="M24" s="242"/>
      <c r="N24" s="1031"/>
      <c r="O24" s="1080"/>
      <c r="P24" s="242"/>
      <c r="Q24" s="1031"/>
      <c r="R24" s="1080"/>
      <c r="S24" s="242"/>
      <c r="T24" s="375"/>
      <c r="U24" s="235"/>
      <c r="V24" s="1055"/>
      <c r="W24" s="244"/>
      <c r="X24" s="235"/>
      <c r="Y24" s="1055"/>
      <c r="Z24" s="244"/>
      <c r="AA24" s="235"/>
      <c r="AB24" s="1055"/>
      <c r="AC24" s="244"/>
      <c r="AD24" s="235"/>
      <c r="AE24" s="1055"/>
      <c r="AF24" s="244"/>
      <c r="AG24" s="235"/>
      <c r="AH24" s="1055"/>
      <c r="AI24" s="244"/>
      <c r="AJ24" s="237"/>
      <c r="AK24" s="237"/>
      <c r="AL24" s="159"/>
    </row>
    <row r="25" spans="1:38" s="407" customFormat="1" x14ac:dyDescent="0.25">
      <c r="A25" s="397"/>
      <c r="B25" s="398"/>
      <c r="C25" s="399"/>
      <c r="D25" s="400" t="s">
        <v>6</v>
      </c>
      <c r="E25" s="401">
        <f>SUM(E5:E8)</f>
        <v>0</v>
      </c>
      <c r="F25" s="402"/>
      <c r="G25" s="403">
        <f>SUM(G5:G8,G20)</f>
        <v>0</v>
      </c>
      <c r="H25" s="401">
        <f>SUM(H5:H8)</f>
        <v>0</v>
      </c>
      <c r="I25" s="402"/>
      <c r="J25" s="403">
        <f>SUM(J5:J8,J20)</f>
        <v>0</v>
      </c>
      <c r="K25" s="401">
        <f>SUM(K5:K8)</f>
        <v>0</v>
      </c>
      <c r="L25" s="402"/>
      <c r="M25" s="403">
        <f>SUM(M5:M8,M20)</f>
        <v>0</v>
      </c>
      <c r="N25" s="401">
        <f>SUM(N5:N8)</f>
        <v>0</v>
      </c>
      <c r="O25" s="402"/>
      <c r="P25" s="403">
        <f>SUM(P5:P8,P20)</f>
        <v>0</v>
      </c>
      <c r="Q25" s="401">
        <f>SUM(Q5:Q8)</f>
        <v>0</v>
      </c>
      <c r="R25" s="402"/>
      <c r="S25" s="403">
        <f>SUM(S5:S8,S20)</f>
        <v>0</v>
      </c>
      <c r="T25" s="404"/>
      <c r="U25" s="405">
        <f>SUM(U5:U8)</f>
        <v>0</v>
      </c>
      <c r="V25" s="1050"/>
      <c r="W25" s="406">
        <f>SUM(W5:W8,W20)</f>
        <v>0</v>
      </c>
      <c r="X25" s="405">
        <f>SUM(X5:X8)</f>
        <v>0</v>
      </c>
      <c r="Y25" s="1050"/>
      <c r="Z25" s="406">
        <f>SUM(Z5:Z8,Z20)</f>
        <v>0</v>
      </c>
      <c r="AA25" s="405">
        <f>SUM(AA5:AA8)</f>
        <v>0</v>
      </c>
      <c r="AB25" s="1050"/>
      <c r="AC25" s="406">
        <f>SUM(AC5:AC8,AC20)</f>
        <v>0</v>
      </c>
      <c r="AD25" s="405">
        <f>SUM(AD5:AD8)</f>
        <v>0</v>
      </c>
      <c r="AE25" s="1050"/>
      <c r="AF25" s="406">
        <f>SUM(AF5:AF8,AF20)</f>
        <v>0</v>
      </c>
      <c r="AG25" s="405">
        <f>SUM(AG5:AG8)</f>
        <v>0</v>
      </c>
      <c r="AH25" s="1050"/>
      <c r="AI25" s="406">
        <f>SUM(AI5:AI8,AI20)</f>
        <v>0</v>
      </c>
      <c r="AJ25" s="399"/>
      <c r="AK25" s="399"/>
      <c r="AL25" s="238"/>
    </row>
    <row r="26" spans="1:38" x14ac:dyDescent="0.25">
      <c r="A26" s="408"/>
      <c r="B26" s="409"/>
      <c r="C26" s="261"/>
      <c r="D26" s="262"/>
      <c r="E26" s="205"/>
      <c r="F26" s="310"/>
      <c r="G26" s="263"/>
      <c r="H26" s="205"/>
      <c r="I26" s="310"/>
      <c r="J26" s="263"/>
      <c r="K26" s="205"/>
      <c r="L26" s="310"/>
      <c r="M26" s="263"/>
      <c r="N26" s="205"/>
      <c r="O26" s="310"/>
      <c r="P26" s="263"/>
      <c r="Q26" s="205"/>
      <c r="R26" s="310"/>
      <c r="S26" s="263"/>
      <c r="T26" s="410"/>
      <c r="U26" s="411"/>
      <c r="V26" s="1058"/>
      <c r="W26" s="262"/>
      <c r="X26" s="411"/>
      <c r="Y26" s="1058"/>
      <c r="Z26" s="262"/>
      <c r="AA26" s="411"/>
      <c r="AB26" s="1058"/>
      <c r="AC26" s="262"/>
      <c r="AD26" s="411"/>
      <c r="AE26" s="1058"/>
      <c r="AF26" s="262"/>
      <c r="AG26" s="411"/>
      <c r="AH26" s="1058"/>
      <c r="AI26" s="262"/>
      <c r="AJ26" s="261"/>
      <c r="AK26" s="261"/>
      <c r="AL26" s="272"/>
    </row>
    <row r="27" spans="1:38" ht="18.75" x14ac:dyDescent="0.3">
      <c r="E27" s="1455">
        <f>+E25+G25</f>
        <v>0</v>
      </c>
      <c r="F27" s="1456"/>
      <c r="G27" s="1457"/>
      <c r="H27" s="1456">
        <f>+H25+J25</f>
        <v>0</v>
      </c>
      <c r="I27" s="1456"/>
      <c r="J27" s="1457"/>
      <c r="K27" s="1455">
        <f>+K25+M25</f>
        <v>0</v>
      </c>
      <c r="L27" s="1456"/>
      <c r="M27" s="1457"/>
      <c r="N27" s="1455">
        <f>+N25+P25</f>
        <v>0</v>
      </c>
      <c r="O27" s="1456"/>
      <c r="P27" s="1457"/>
      <c r="Q27" s="1455">
        <f>+Q25+S25</f>
        <v>0</v>
      </c>
      <c r="R27" s="1456"/>
      <c r="S27" s="1457"/>
      <c r="T27" s="40"/>
      <c r="U27" s="1429">
        <f>SUM(U25,W25)</f>
        <v>0</v>
      </c>
      <c r="V27" s="1458"/>
      <c r="W27" s="1458"/>
      <c r="X27" s="1429">
        <f>SUM(X25,Z25)</f>
        <v>0</v>
      </c>
      <c r="Y27" s="1458"/>
      <c r="Z27" s="1458"/>
      <c r="AA27" s="1429">
        <f>SUM(AA25,AC25)</f>
        <v>0</v>
      </c>
      <c r="AB27" s="1458"/>
      <c r="AC27" s="1458"/>
      <c r="AD27" s="1429">
        <f>SUM(AD25,AF25)</f>
        <v>0</v>
      </c>
      <c r="AE27" s="1458"/>
      <c r="AF27" s="1458"/>
      <c r="AG27" s="1429">
        <f>SUM(AG25,AI25)</f>
        <v>0</v>
      </c>
      <c r="AH27" s="1458"/>
      <c r="AI27" s="1466"/>
    </row>
    <row r="28" spans="1:38" ht="18.75" x14ac:dyDescent="0.3">
      <c r="D28" s="237"/>
      <c r="E28" s="1435">
        <f>+SUM(E27,H27,K27,N27,Q27)</f>
        <v>0</v>
      </c>
      <c r="F28" s="1436"/>
      <c r="G28" s="1436"/>
      <c r="H28" s="1436"/>
      <c r="I28" s="1436"/>
      <c r="J28" s="1436"/>
      <c r="K28" s="1436"/>
      <c r="L28" s="1436"/>
      <c r="M28" s="1436"/>
      <c r="N28" s="1436"/>
      <c r="O28" s="1436"/>
      <c r="P28" s="1436"/>
      <c r="Q28" s="1436"/>
      <c r="R28" s="1436"/>
      <c r="S28" s="1437"/>
      <c r="T28" s="283"/>
      <c r="U28" s="1432">
        <f>SUM(U25,W25,X25,Z25,AA25,AC25,AD25,AF25,AG25,AI25)</f>
        <v>0</v>
      </c>
      <c r="V28" s="1449"/>
      <c r="W28" s="1449"/>
      <c r="X28" s="1449"/>
      <c r="Y28" s="1449"/>
      <c r="Z28" s="1449"/>
      <c r="AA28" s="1449"/>
      <c r="AB28" s="1449"/>
      <c r="AC28" s="1449"/>
      <c r="AD28" s="1449"/>
      <c r="AE28" s="1449"/>
      <c r="AF28" s="1449"/>
      <c r="AG28" s="1449"/>
      <c r="AH28" s="1449"/>
      <c r="AI28" s="1450"/>
    </row>
    <row r="29" spans="1:38" s="169" customFormat="1" ht="15" x14ac:dyDescent="0.25">
      <c r="B29" s="373"/>
      <c r="C29" s="169" t="s">
        <v>76</v>
      </c>
      <c r="D29" s="169" t="s">
        <v>99</v>
      </c>
      <c r="F29" s="171"/>
      <c r="G29" s="172"/>
      <c r="H29" s="173"/>
      <c r="L29" s="171"/>
      <c r="T29" s="174"/>
      <c r="U29" s="277"/>
      <c r="V29" s="278"/>
      <c r="W29" s="277"/>
      <c r="X29" s="277"/>
      <c r="Y29" s="278"/>
      <c r="Z29" s="277"/>
      <c r="AA29" s="277"/>
      <c r="AB29" s="278"/>
      <c r="AC29" s="277"/>
      <c r="AD29" s="277"/>
      <c r="AE29" s="278"/>
      <c r="AF29" s="277"/>
      <c r="AG29" s="277"/>
      <c r="AH29" s="278"/>
      <c r="AI29" s="277"/>
    </row>
    <row r="30" spans="1:38" x14ac:dyDescent="0.25">
      <c r="D30" s="169" t="s">
        <v>100</v>
      </c>
      <c r="F30" s="122"/>
      <c r="H30" s="123"/>
      <c r="I30" s="44"/>
      <c r="J30" s="44"/>
      <c r="L30" s="122"/>
      <c r="M30" s="44"/>
      <c r="O30" s="44"/>
      <c r="P30" s="44"/>
      <c r="R30" s="44"/>
      <c r="S30" s="44"/>
      <c r="T30" s="124"/>
      <c r="U30" s="280"/>
      <c r="V30" s="281"/>
      <c r="W30" s="237"/>
      <c r="X30" s="280"/>
      <c r="Y30" s="281"/>
      <c r="Z30" s="237"/>
      <c r="AA30" s="280"/>
      <c r="AB30" s="281"/>
      <c r="AC30" s="237"/>
      <c r="AD30" s="280"/>
      <c r="AE30" s="281"/>
      <c r="AF30" s="237"/>
      <c r="AG30" s="280"/>
      <c r="AH30" s="281"/>
      <c r="AI30" s="237"/>
      <c r="AL30" s="44"/>
    </row>
    <row r="31" spans="1:38" x14ac:dyDescent="0.25">
      <c r="D31" s="169" t="s">
        <v>101</v>
      </c>
      <c r="F31" s="122"/>
      <c r="H31" s="123"/>
      <c r="I31" s="44"/>
      <c r="J31" s="44"/>
      <c r="L31" s="122"/>
      <c r="M31" s="44"/>
      <c r="O31" s="44"/>
      <c r="P31" s="44"/>
      <c r="R31" s="44"/>
      <c r="S31" s="44"/>
      <c r="T31" s="124"/>
      <c r="U31" s="280"/>
      <c r="V31" s="281"/>
      <c r="W31" s="237"/>
      <c r="X31" s="280"/>
      <c r="Y31" s="281"/>
      <c r="Z31" s="237"/>
      <c r="AA31" s="280"/>
      <c r="AB31" s="281"/>
      <c r="AC31" s="237"/>
      <c r="AD31" s="280"/>
      <c r="AE31" s="281"/>
      <c r="AF31" s="237"/>
      <c r="AG31" s="280"/>
      <c r="AH31" s="281"/>
      <c r="AI31" s="237"/>
      <c r="AL31" s="44"/>
    </row>
    <row r="32" spans="1:38" x14ac:dyDescent="0.25">
      <c r="F32" s="122"/>
      <c r="H32" s="123"/>
      <c r="I32" s="44"/>
      <c r="J32" s="44"/>
      <c r="L32" s="122"/>
      <c r="M32" s="44"/>
      <c r="O32" s="44"/>
      <c r="P32" s="44"/>
      <c r="R32" s="44"/>
      <c r="S32" s="44"/>
      <c r="T32" s="124"/>
      <c r="U32" s="237"/>
      <c r="V32" s="281"/>
      <c r="W32" s="237"/>
      <c r="X32" s="237"/>
      <c r="Y32" s="281"/>
      <c r="Z32" s="237"/>
      <c r="AA32" s="237"/>
      <c r="AB32" s="281"/>
      <c r="AC32" s="237"/>
      <c r="AD32" s="237"/>
      <c r="AE32" s="281"/>
      <c r="AF32" s="237"/>
      <c r="AG32" s="237"/>
      <c r="AH32" s="281"/>
      <c r="AI32" s="237"/>
      <c r="AL32" s="44"/>
    </row>
    <row r="33" spans="2:38" x14ac:dyDescent="0.25">
      <c r="B33" s="121" t="s">
        <v>0</v>
      </c>
      <c r="C33" s="45" t="s">
        <v>78</v>
      </c>
      <c r="D33" s="564"/>
      <c r="E33" s="46">
        <f>SUMIF($B4:$B20,$B33,G4:G20)+SUMIF($B4:$B20,$B33,E4:E20)+G21</f>
        <v>0</v>
      </c>
      <c r="F33" s="213" t="e">
        <f>+E33/E$27</f>
        <v>#DIV/0!</v>
      </c>
      <c r="H33" s="46">
        <f>SUMIF($B4:$B20,$B33,J4:J20)+SUMIF($B4:$B20,$B33,H4:H20)+J21</f>
        <v>0</v>
      </c>
      <c r="I33" s="213" t="e">
        <f>+H33/H$27</f>
        <v>#DIV/0!</v>
      </c>
      <c r="J33" s="44"/>
      <c r="K33" s="46">
        <f>SUMIF($B4:$B20,$B33,M4:M20)+SUMIF($B4:$B20,$B33,K4:K20)+M21</f>
        <v>0</v>
      </c>
      <c r="L33" s="213" t="e">
        <f>+K33/K$27</f>
        <v>#DIV/0!</v>
      </c>
      <c r="M33" s="44"/>
      <c r="N33" s="46">
        <f>SUMIF($B4:$B20,$B33,P4:P20)+SUMIF($B4:$B20,$B33,N4:N20)+P21</f>
        <v>0</v>
      </c>
      <c r="O33" s="213" t="e">
        <f>+N33/N$27</f>
        <v>#DIV/0!</v>
      </c>
      <c r="P33" s="44"/>
      <c r="Q33" s="46">
        <f>SUMIF($B4:$B20,$B33,S4:S20)+SUMIF($B4:$B20,$B33,Q4:Q20)+S21</f>
        <v>0</v>
      </c>
      <c r="R33" s="213" t="e">
        <f>+Q33/Q$27</f>
        <v>#DIV/0!</v>
      </c>
      <c r="S33" s="44"/>
      <c r="T33" s="124"/>
      <c r="U33" s="46">
        <f>SUMIF($B$5:$B$20,$B33,U$5:U$20)+SUMIF($B$5:$B$20,$B33,W$5:W$20)+W21</f>
        <v>0</v>
      </c>
      <c r="V33" s="175" t="e">
        <f>+U33/U$27</f>
        <v>#DIV/0!</v>
      </c>
      <c r="X33" s="46">
        <f>SUMIF($B$5:$B$20,$B33,X$5:X$20)+SUMIF($B$5:$B$20,$B33,Z$5:Z$20)+Z21</f>
        <v>0</v>
      </c>
      <c r="Y33" s="175" t="e">
        <f>+X33/X$27</f>
        <v>#DIV/0!</v>
      </c>
      <c r="AA33" s="46">
        <f>SUMIF($B$5:$B$20,$B33,AA$5:AA$20)+SUMIF($B$5:$B$20,$B33,AC$5:AC$20)+AC21</f>
        <v>0</v>
      </c>
      <c r="AB33" s="175" t="e">
        <f>+AA33/AA$27</f>
        <v>#DIV/0!</v>
      </c>
      <c r="AD33" s="46">
        <f>SUMIF($B$5:$B$20,$B33,AD$5:AD$20)+SUMIF($B$5:$B$20,$B33,AF$5:AF$20)+AF21</f>
        <v>0</v>
      </c>
      <c r="AE33" s="175" t="e">
        <f>+AD33/AD$27</f>
        <v>#DIV/0!</v>
      </c>
      <c r="AG33" s="46">
        <f>SUMIF($B$5:$B$20,$B33,AG$5:AG$20)+SUMIF($B$5:$B$20,$B33,AI$5:AI$20)+AI21</f>
        <v>0</v>
      </c>
      <c r="AH33" s="175" t="e">
        <f>+AG33/AG$27</f>
        <v>#DIV/0!</v>
      </c>
      <c r="AL33" s="44"/>
    </row>
    <row r="34" spans="2:38" x14ac:dyDescent="0.25">
      <c r="B34" s="125" t="s">
        <v>21</v>
      </c>
      <c r="C34" s="48" t="s">
        <v>79</v>
      </c>
      <c r="D34" s="565"/>
      <c r="E34" s="49">
        <f>SUMIF($B4:$B20,$B34,G4:G20)+SUMIF($B4:$B20,$B34,E4:E20)+G22</f>
        <v>0</v>
      </c>
      <c r="F34" s="214" t="e">
        <f>+E34/E$27</f>
        <v>#DIV/0!</v>
      </c>
      <c r="H34" s="49">
        <f>SUMIF($B4:$B20,$B34,J4:J20)+SUMIF($B4:$B20,$B34,H4:H20)+J22</f>
        <v>0</v>
      </c>
      <c r="I34" s="214" t="e">
        <f t="shared" ref="I34:I35" si="41">+H34/H$27</f>
        <v>#DIV/0!</v>
      </c>
      <c r="J34" s="44"/>
      <c r="K34" s="49">
        <f>SUMIF($B4:$B20,$B34,M4:M20)+SUMIF($B4:$B20,$B34,K4:K20)+M22</f>
        <v>0</v>
      </c>
      <c r="L34" s="214" t="e">
        <f t="shared" ref="L34:L35" si="42">+K34/K$27</f>
        <v>#DIV/0!</v>
      </c>
      <c r="M34" s="44"/>
      <c r="N34" s="49">
        <f>SUMIF($B4:$B20,$B34,P4:P20)+SUMIF($B4:$B20,$B34,N4:N20)+P22</f>
        <v>0</v>
      </c>
      <c r="O34" s="214" t="e">
        <f t="shared" ref="O34:O35" si="43">+N34/N$27</f>
        <v>#DIV/0!</v>
      </c>
      <c r="P34" s="44"/>
      <c r="Q34" s="49">
        <f>SUMIF($B4:$B20,$B34,S4:S20)+SUMIF($B4:$B20,$B34,Q4:Q20)+S22</f>
        <v>0</v>
      </c>
      <c r="R34" s="214" t="e">
        <f t="shared" ref="R34:R35" si="44">+Q34/Q$27</f>
        <v>#DIV/0!</v>
      </c>
      <c r="S34" s="44"/>
      <c r="T34" s="124"/>
      <c r="U34" s="49">
        <f>SUMIF($B$5:$B$20,$B34,U$5:U$20)+SUMIF($B$5:$B$20,$B34,W$5:W$20)+W22</f>
        <v>0</v>
      </c>
      <c r="V34" s="176" t="e">
        <f>+U34/U$27</f>
        <v>#DIV/0!</v>
      </c>
      <c r="X34" s="49">
        <f>SUMIF($B$5:$B$20,$B34,X$5:X$20)+SUMIF($B$5:$B$20,$B34,Z$5:Z$20)+Z22</f>
        <v>0</v>
      </c>
      <c r="Y34" s="176" t="e">
        <f>+X34/X$27</f>
        <v>#DIV/0!</v>
      </c>
      <c r="AA34" s="49">
        <f>SUMIF($B$5:$B$20,$B34,AA$5:AA$20)+SUMIF($B$5:$B$20,$B34,AC$5:AC$20)+AC22</f>
        <v>0</v>
      </c>
      <c r="AB34" s="176" t="e">
        <f>+AA34/AA$27</f>
        <v>#DIV/0!</v>
      </c>
      <c r="AD34" s="49">
        <f>SUMIF($B$5:$B$20,$B34,AD$5:AD$20)+SUMIF($B$5:$B$20,$B34,AF$5:AF$20)+AF22</f>
        <v>0</v>
      </c>
      <c r="AE34" s="176" t="e">
        <f>+AD34/AD$27</f>
        <v>#DIV/0!</v>
      </c>
      <c r="AG34" s="49">
        <f>SUMIF($B$5:$B$20,$B34,AG$5:AG$20)+SUMIF($B$5:$B$20,$B34,AI$5:AI$20)+AI22</f>
        <v>0</v>
      </c>
      <c r="AH34" s="176" t="e">
        <f>+AG34/AG$27</f>
        <v>#DIV/0!</v>
      </c>
      <c r="AL34" s="44"/>
    </row>
    <row r="35" spans="2:38" x14ac:dyDescent="0.25">
      <c r="B35" s="126" t="s">
        <v>3</v>
      </c>
      <c r="C35" s="51" t="s">
        <v>80</v>
      </c>
      <c r="D35" s="566"/>
      <c r="E35" s="52">
        <f>SUMIF($B4:$B20,$B35,G4:G20)+SUMIF($B4:$B20,$B35,E4:E20)+G23</f>
        <v>0</v>
      </c>
      <c r="F35" s="215" t="e">
        <f>+E35/E$27</f>
        <v>#DIV/0!</v>
      </c>
      <c r="H35" s="52">
        <f>SUMIF($B4:$B20,$B35,J4:J20)+SUMIF($B4:$B20,$B35,H4:H20)+J23</f>
        <v>0</v>
      </c>
      <c r="I35" s="215" t="e">
        <f t="shared" si="41"/>
        <v>#DIV/0!</v>
      </c>
      <c r="J35" s="44"/>
      <c r="K35" s="52">
        <f>SUMIF($B4:$B20,$B35,M4:M20)+SUMIF($B4:$B20,$B35,K4:K20)+M23</f>
        <v>0</v>
      </c>
      <c r="L35" s="215" t="e">
        <f t="shared" si="42"/>
        <v>#DIV/0!</v>
      </c>
      <c r="M35" s="44"/>
      <c r="N35" s="52">
        <f>SUMIF($B4:$B20,$B35,P4:P20)+SUMIF($B4:$B20,$B35,N4:N20)+P23</f>
        <v>0</v>
      </c>
      <c r="O35" s="215" t="e">
        <f t="shared" si="43"/>
        <v>#DIV/0!</v>
      </c>
      <c r="P35" s="44"/>
      <c r="Q35" s="52">
        <f>SUMIF($B4:$B20,$B35,S4:S20)+SUMIF($B4:$B20,$B35,Q4:Q20)+S23</f>
        <v>0</v>
      </c>
      <c r="R35" s="215" t="e">
        <f t="shared" si="44"/>
        <v>#DIV/0!</v>
      </c>
      <c r="S35" s="44"/>
      <c r="T35" s="124"/>
      <c r="U35" s="52">
        <f>SUMIF($B$5:$B$20,$B35,U$5:U$20)+SUMIF($B$5:$B$20,$B35,W$5:W$20)+W23</f>
        <v>0</v>
      </c>
      <c r="V35" s="177" t="e">
        <f>+U35/U$27</f>
        <v>#DIV/0!</v>
      </c>
      <c r="W35" s="169"/>
      <c r="X35" s="52">
        <f>SUMIF($B$5:$B$20,$B35,X$5:X$20)+SUMIF($B$5:$B$20,$B35,Z$5:Z$20)+Z23</f>
        <v>0</v>
      </c>
      <c r="Y35" s="177" t="e">
        <f>+X35/X$27</f>
        <v>#DIV/0!</v>
      </c>
      <c r="Z35" s="169"/>
      <c r="AA35" s="52">
        <f>SUMIF($B$5:$B$20,$B35,AA$5:AA$20)+SUMIF($B$5:$B$20,$B35,AC$5:AC$20)+AC23</f>
        <v>0</v>
      </c>
      <c r="AB35" s="177" t="e">
        <f>+AA35/AA$27</f>
        <v>#DIV/0!</v>
      </c>
      <c r="AC35" s="169"/>
      <c r="AD35" s="52">
        <f>SUMIF($B$5:$B$20,$B35,AD$5:AD$20)+SUMIF($B$5:$B$20,$B35,AF$5:AF$20)+AF23</f>
        <v>0</v>
      </c>
      <c r="AE35" s="177" t="e">
        <f>+AD35/AD$27</f>
        <v>#DIV/0!</v>
      </c>
      <c r="AF35" s="169"/>
      <c r="AG35" s="52">
        <f>SUMIF($B$5:$B$20,$B35,AG$5:AG$20)+SUMIF($B$5:$B$20,$B35,AI$5:AI$20)+AI23</f>
        <v>0</v>
      </c>
      <c r="AH35" s="177" t="e">
        <f>+AG35/AG$27</f>
        <v>#DIV/0!</v>
      </c>
      <c r="AI35" s="169"/>
      <c r="AL35" s="44"/>
    </row>
    <row r="36" spans="2:38" x14ac:dyDescent="0.25">
      <c r="V36" s="44"/>
    </row>
  </sheetData>
  <sheetProtection algorithmName="SHA-512" hashValue="07jo8zpACO0/i7hIN+dsUwTZ4Hdc87X8sv0icn+UBze2IGE0pID8GWrW5l6FZ22vtCgiUlXwTmsmDaczuDXQDQ==" saltValue="Ay+ohP+icuUcBOn00Bn0YA==" spinCount="100000" sheet="1" objects="1" scenarios="1"/>
  <mergeCells count="27">
    <mergeCell ref="AH1:AI1"/>
    <mergeCell ref="E28:S28"/>
    <mergeCell ref="AE1:AF1"/>
    <mergeCell ref="E1:G1"/>
    <mergeCell ref="H1:J1"/>
    <mergeCell ref="K1:M1"/>
    <mergeCell ref="N1:P1"/>
    <mergeCell ref="V1:W1"/>
    <mergeCell ref="Y1:Z1"/>
    <mergeCell ref="AB1:AC1"/>
    <mergeCell ref="E27:G27"/>
    <mergeCell ref="H27:J27"/>
    <mergeCell ref="K27:M27"/>
    <mergeCell ref="N27:P27"/>
    <mergeCell ref="Q1:S1"/>
    <mergeCell ref="Q27:S27"/>
    <mergeCell ref="F2:G2"/>
    <mergeCell ref="I2:J2"/>
    <mergeCell ref="L2:M2"/>
    <mergeCell ref="O2:P2"/>
    <mergeCell ref="R2:S2"/>
    <mergeCell ref="U28:AI28"/>
    <mergeCell ref="U27:W27"/>
    <mergeCell ref="X27:Z27"/>
    <mergeCell ref="AA27:AC27"/>
    <mergeCell ref="AD27:AF27"/>
    <mergeCell ref="AG27:AI27"/>
  </mergeCells>
  <phoneticPr fontId="11" type="noConversion"/>
  <pageMargins left="0.7" right="0.7" top="0.75" bottom="0.75" header="0.3" footer="0.3"/>
  <pageSetup paperSize="9" scale="5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27D4-EA53-5D4A-87A1-920041BDC5C9}">
  <sheetPr>
    <tabColor theme="0"/>
    <outlinePr summaryBelow="0"/>
    <pageSetUpPr fitToPage="1"/>
  </sheetPr>
  <dimension ref="A1:AM36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baseColWidth="10" defaultColWidth="9.125" defaultRowHeight="15.75" outlineLevelCol="1" x14ac:dyDescent="0.25"/>
  <cols>
    <col min="1" max="1" width="3.625" style="44" customWidth="1"/>
    <col min="2" max="2" width="6.625" style="372" customWidth="1"/>
    <col min="3" max="3" width="11.625" style="44" customWidth="1"/>
    <col min="4" max="4" width="46.625" style="44" customWidth="1"/>
    <col min="5" max="5" width="15.625" style="44" customWidth="1"/>
    <col min="6" max="6" width="9.125" style="313" customWidth="1"/>
    <col min="7" max="7" width="15.625" style="58" customWidth="1"/>
    <col min="8" max="8" width="15.625" style="44" customWidth="1"/>
    <col min="9" max="9" width="9" style="313" customWidth="1"/>
    <col min="10" max="10" width="15.625" style="58" customWidth="1"/>
    <col min="11" max="11" width="15.625" style="44" customWidth="1"/>
    <col min="12" max="12" width="9.375" style="313" customWidth="1"/>
    <col min="13" max="13" width="15.625" style="58" customWidth="1"/>
    <col min="14" max="14" width="15.625" style="44" customWidth="1"/>
    <col min="15" max="15" width="9.125" style="313" customWidth="1"/>
    <col min="16" max="16" width="15.625" style="58" customWidth="1"/>
    <col min="17" max="17" width="15.625" style="44" customWidth="1"/>
    <col min="18" max="18" width="9.125" style="313" customWidth="1"/>
    <col min="19" max="19" width="15.625" style="58" customWidth="1"/>
    <col min="20" max="20" width="45.625" style="123" customWidth="1"/>
    <col min="21" max="21" width="15.625" style="44" hidden="1" customWidth="1" outlineLevel="1"/>
    <col min="22" max="22" width="8.625" style="122" hidden="1" customWidth="1" outlineLevel="1"/>
    <col min="23" max="24" width="15.625" style="44" hidden="1" customWidth="1" outlineLevel="1"/>
    <col min="25" max="25" width="8.625" style="122" hidden="1" customWidth="1" outlineLevel="1"/>
    <col min="26" max="27" width="15.625" style="44" hidden="1" customWidth="1" outlineLevel="1"/>
    <col min="28" max="28" width="8.625" style="122" hidden="1" customWidth="1" outlineLevel="1"/>
    <col min="29" max="30" width="15.625" style="44" hidden="1" customWidth="1" outlineLevel="1"/>
    <col min="31" max="31" width="8.625" style="122" hidden="1" customWidth="1" outlineLevel="1"/>
    <col min="32" max="33" width="15.625" style="44" hidden="1" customWidth="1" outlineLevel="1"/>
    <col min="34" max="34" width="8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38" ht="36.75" customHeight="1" x14ac:dyDescent="0.3">
      <c r="A1" s="127" t="s">
        <v>7</v>
      </c>
      <c r="B1" s="350"/>
      <c r="C1" s="129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38" x14ac:dyDescent="0.25">
      <c r="A2" s="130"/>
      <c r="B2" s="351"/>
      <c r="C2" s="132"/>
      <c r="D2" s="60"/>
      <c r="E2" s="8" t="s">
        <v>11</v>
      </c>
      <c r="F2" s="1406" t="s">
        <v>10</v>
      </c>
      <c r="G2" s="1407"/>
      <c r="H2" s="9" t="s">
        <v>11</v>
      </c>
      <c r="I2" s="1406" t="s">
        <v>10</v>
      </c>
      <c r="J2" s="1407"/>
      <c r="K2" s="8" t="s">
        <v>11</v>
      </c>
      <c r="L2" s="1454" t="s">
        <v>10</v>
      </c>
      <c r="M2" s="1407"/>
      <c r="N2" s="8" t="s">
        <v>11</v>
      </c>
      <c r="O2" s="1454" t="s">
        <v>10</v>
      </c>
      <c r="P2" s="1407"/>
      <c r="Q2" s="8" t="s">
        <v>11</v>
      </c>
      <c r="R2" s="1454" t="s">
        <v>10</v>
      </c>
      <c r="S2" s="1407"/>
      <c r="T2" s="9"/>
      <c r="U2" s="10" t="s">
        <v>12</v>
      </c>
      <c r="V2" s="1100" t="s">
        <v>14</v>
      </c>
      <c r="W2" s="65" t="s">
        <v>12</v>
      </c>
      <c r="X2" s="10" t="s">
        <v>12</v>
      </c>
      <c r="Y2" s="1100" t="s">
        <v>14</v>
      </c>
      <c r="Z2" s="65" t="s">
        <v>12</v>
      </c>
      <c r="AA2" s="10" t="s">
        <v>12</v>
      </c>
      <c r="AB2" s="1100" t="s">
        <v>14</v>
      </c>
      <c r="AC2" s="65" t="s">
        <v>12</v>
      </c>
      <c r="AD2" s="10" t="s">
        <v>12</v>
      </c>
      <c r="AE2" s="1100" t="s">
        <v>14</v>
      </c>
      <c r="AF2" s="65" t="s">
        <v>12</v>
      </c>
      <c r="AG2" s="10" t="s">
        <v>12</v>
      </c>
      <c r="AH2" s="1100" t="s">
        <v>14</v>
      </c>
      <c r="AI2" s="65" t="s">
        <v>12</v>
      </c>
      <c r="AJ2" s="66"/>
      <c r="AK2" s="66"/>
      <c r="AL2" s="67"/>
    </row>
    <row r="3" spans="1:38" x14ac:dyDescent="0.25">
      <c r="A3" s="412"/>
      <c r="B3" s="11" t="s">
        <v>15</v>
      </c>
      <c r="C3" s="16"/>
      <c r="D3" s="193"/>
      <c r="E3" s="12" t="s">
        <v>16</v>
      </c>
      <c r="F3" s="977" t="s">
        <v>85</v>
      </c>
      <c r="G3" s="1030" t="s">
        <v>17</v>
      </c>
      <c r="H3" s="234" t="s">
        <v>16</v>
      </c>
      <c r="I3" s="191" t="s">
        <v>85</v>
      </c>
      <c r="J3" s="13" t="s">
        <v>17</v>
      </c>
      <c r="K3" s="12" t="s">
        <v>16</v>
      </c>
      <c r="L3" s="191" t="s">
        <v>85</v>
      </c>
      <c r="M3" s="13" t="s">
        <v>17</v>
      </c>
      <c r="N3" s="12" t="s">
        <v>16</v>
      </c>
      <c r="O3" s="191" t="s">
        <v>85</v>
      </c>
      <c r="P3" s="13" t="s">
        <v>17</v>
      </c>
      <c r="Q3" s="12" t="s">
        <v>16</v>
      </c>
      <c r="R3" s="191" t="s">
        <v>85</v>
      </c>
      <c r="S3" s="13" t="s">
        <v>17</v>
      </c>
      <c r="T3" s="352" t="s">
        <v>86</v>
      </c>
      <c r="U3" s="14"/>
      <c r="V3" s="1067"/>
      <c r="W3" s="15"/>
      <c r="X3" s="14"/>
      <c r="Y3" s="1067"/>
      <c r="Z3" s="15"/>
      <c r="AA3" s="14"/>
      <c r="AB3" s="1067"/>
      <c r="AC3" s="15"/>
      <c r="AD3" s="14"/>
      <c r="AE3" s="1067"/>
      <c r="AF3" s="15"/>
      <c r="AG3" s="14"/>
      <c r="AH3" s="1067"/>
      <c r="AI3" s="15"/>
      <c r="AJ3" s="16"/>
      <c r="AK3" s="16"/>
      <c r="AL3" s="195"/>
    </row>
    <row r="4" spans="1:38" ht="15.75" customHeight="1" x14ac:dyDescent="0.25">
      <c r="A4" s="286" t="s">
        <v>448</v>
      </c>
      <c r="B4" s="153"/>
      <c r="C4" s="154" t="s">
        <v>68</v>
      </c>
      <c r="D4" s="34"/>
      <c r="E4" s="1031"/>
      <c r="F4" s="1036"/>
      <c r="G4" s="242"/>
      <c r="H4" s="1098"/>
      <c r="I4" s="1099"/>
      <c r="J4" s="242"/>
      <c r="K4" s="1098"/>
      <c r="L4" s="1099"/>
      <c r="M4" s="242"/>
      <c r="N4" s="1098"/>
      <c r="O4" s="1099"/>
      <c r="P4" s="242"/>
      <c r="Q4" s="1098"/>
      <c r="R4" s="1099"/>
      <c r="S4" s="242"/>
      <c r="T4" s="375"/>
      <c r="U4" s="14"/>
      <c r="V4" s="1068"/>
      <c r="W4" s="15"/>
      <c r="X4" s="14"/>
      <c r="Y4" s="1068"/>
      <c r="Z4" s="15"/>
      <c r="AA4" s="14"/>
      <c r="AB4" s="1068"/>
      <c r="AC4" s="15"/>
      <c r="AD4" s="14"/>
      <c r="AE4" s="1068"/>
      <c r="AF4" s="15"/>
      <c r="AG4" s="14"/>
      <c r="AH4" s="1068"/>
      <c r="AI4" s="15"/>
      <c r="AJ4" s="16"/>
      <c r="AK4" s="16"/>
      <c r="AL4" s="197"/>
    </row>
    <row r="5" spans="1:38" s="291" customFormat="1" x14ac:dyDescent="0.25">
      <c r="A5" s="33"/>
      <c r="B5" s="449"/>
      <c r="C5" s="322" t="s">
        <v>449</v>
      </c>
      <c r="D5" s="34" t="s">
        <v>119</v>
      </c>
      <c r="E5" s="1032"/>
      <c r="F5" s="1037"/>
      <c r="G5" s="381">
        <f t="shared" ref="G5" si="0">+(F5*0.7)*E5</f>
        <v>0</v>
      </c>
      <c r="H5" s="1032"/>
      <c r="I5" s="1037"/>
      <c r="J5" s="381">
        <f t="shared" ref="J5" si="1">+(I5*0.7)*H5</f>
        <v>0</v>
      </c>
      <c r="K5" s="1032"/>
      <c r="L5" s="1037"/>
      <c r="M5" s="381">
        <f t="shared" ref="M5" si="2">+(L5*0.7)*K5</f>
        <v>0</v>
      </c>
      <c r="N5" s="1032"/>
      <c r="O5" s="1037"/>
      <c r="P5" s="381">
        <f t="shared" ref="P5" si="3">+(O5*0.7)*N5</f>
        <v>0</v>
      </c>
      <c r="Q5" s="1032"/>
      <c r="R5" s="1037"/>
      <c r="S5" s="381">
        <f t="shared" ref="S5:S8" si="4">+(R5*0.7)*Q5</f>
        <v>0</v>
      </c>
      <c r="T5" s="644"/>
      <c r="U5" s="440"/>
      <c r="V5" s="1068"/>
      <c r="W5" s="586">
        <f>+(V5*0.7)*U5</f>
        <v>0</v>
      </c>
      <c r="X5" s="440"/>
      <c r="Y5" s="1068"/>
      <c r="Z5" s="586">
        <f>+(Y5*0.7)*X5</f>
        <v>0</v>
      </c>
      <c r="AA5" s="440"/>
      <c r="AB5" s="1068"/>
      <c r="AC5" s="586">
        <f>+(AB5*0.7)*AA5</f>
        <v>0</v>
      </c>
      <c r="AD5" s="440"/>
      <c r="AE5" s="1068"/>
      <c r="AF5" s="586">
        <f>+(AE5*0.7)*AD5</f>
        <v>0</v>
      </c>
      <c r="AG5" s="440"/>
      <c r="AH5" s="1068"/>
      <c r="AI5" s="586">
        <f>+(AH5*0.7)*AG5</f>
        <v>0</v>
      </c>
      <c r="AJ5" s="376"/>
      <c r="AK5" s="376"/>
      <c r="AL5" s="34"/>
    </row>
    <row r="6" spans="1:38" s="291" customFormat="1" x14ac:dyDescent="0.25">
      <c r="A6" s="33"/>
      <c r="B6" s="449"/>
      <c r="C6" s="322" t="s">
        <v>450</v>
      </c>
      <c r="D6" s="34" t="s">
        <v>120</v>
      </c>
      <c r="E6" s="1032"/>
      <c r="F6" s="1037"/>
      <c r="G6" s="381">
        <f t="shared" ref="G6:G8" si="5">+(F6*0.7)*E6</f>
        <v>0</v>
      </c>
      <c r="H6" s="1032"/>
      <c r="I6" s="1037"/>
      <c r="J6" s="381">
        <f t="shared" ref="J6:J8" si="6">+(I6*0.7)*H6</f>
        <v>0</v>
      </c>
      <c r="K6" s="1032"/>
      <c r="L6" s="1037"/>
      <c r="M6" s="381">
        <f t="shared" ref="M6:M8" si="7">+(L6*0.7)*K6</f>
        <v>0</v>
      </c>
      <c r="N6" s="1032"/>
      <c r="O6" s="1037"/>
      <c r="P6" s="381">
        <f t="shared" ref="P6:P8" si="8">+(O6*0.7)*N6</f>
        <v>0</v>
      </c>
      <c r="Q6" s="1032"/>
      <c r="R6" s="1037"/>
      <c r="S6" s="381">
        <f t="shared" si="4"/>
        <v>0</v>
      </c>
      <c r="T6" s="635"/>
      <c r="U6" s="440"/>
      <c r="V6" s="1068"/>
      <c r="W6" s="586">
        <f t="shared" ref="W6:W8" si="9">+(V6*0.7)*U6</f>
        <v>0</v>
      </c>
      <c r="X6" s="440"/>
      <c r="Y6" s="1068"/>
      <c r="Z6" s="586">
        <f t="shared" ref="Z6:Z8" si="10">+(Y6*0.7)*X6</f>
        <v>0</v>
      </c>
      <c r="AA6" s="440"/>
      <c r="AB6" s="1068"/>
      <c r="AC6" s="586">
        <f t="shared" ref="AC6:AC8" si="11">+(AB6*0.7)*AA6</f>
        <v>0</v>
      </c>
      <c r="AD6" s="440"/>
      <c r="AE6" s="1068"/>
      <c r="AF6" s="586">
        <f t="shared" ref="AF6:AF8" si="12">+(AE6*0.7)*AD6</f>
        <v>0</v>
      </c>
      <c r="AG6" s="440"/>
      <c r="AH6" s="1068"/>
      <c r="AI6" s="586">
        <f>+(AH6*0.7)*AG6</f>
        <v>0</v>
      </c>
      <c r="AJ6" s="376"/>
      <c r="AK6" s="376"/>
      <c r="AL6" s="34"/>
    </row>
    <row r="7" spans="1:38" s="291" customFormat="1" x14ac:dyDescent="0.25">
      <c r="A7" s="33"/>
      <c r="B7" s="449"/>
      <c r="C7" s="322" t="s">
        <v>451</v>
      </c>
      <c r="D7" s="34" t="s">
        <v>70</v>
      </c>
      <c r="E7" s="1032"/>
      <c r="F7" s="1037"/>
      <c r="G7" s="381">
        <f t="shared" si="5"/>
        <v>0</v>
      </c>
      <c r="H7" s="1032"/>
      <c r="I7" s="1037"/>
      <c r="J7" s="381">
        <f t="shared" si="6"/>
        <v>0</v>
      </c>
      <c r="K7" s="1032"/>
      <c r="L7" s="1037"/>
      <c r="M7" s="381">
        <f t="shared" si="7"/>
        <v>0</v>
      </c>
      <c r="N7" s="1032"/>
      <c r="O7" s="1037"/>
      <c r="P7" s="381">
        <f t="shared" si="8"/>
        <v>0</v>
      </c>
      <c r="Q7" s="1032"/>
      <c r="R7" s="1037"/>
      <c r="S7" s="381">
        <f t="shared" si="4"/>
        <v>0</v>
      </c>
      <c r="T7" s="644"/>
      <c r="U7" s="440"/>
      <c r="V7" s="1068"/>
      <c r="W7" s="586">
        <f t="shared" si="9"/>
        <v>0</v>
      </c>
      <c r="X7" s="440"/>
      <c r="Y7" s="1068"/>
      <c r="Z7" s="586">
        <f t="shared" si="10"/>
        <v>0</v>
      </c>
      <c r="AA7" s="440"/>
      <c r="AB7" s="1068"/>
      <c r="AC7" s="586">
        <f t="shared" si="11"/>
        <v>0</v>
      </c>
      <c r="AD7" s="440"/>
      <c r="AE7" s="1068"/>
      <c r="AF7" s="586">
        <f t="shared" si="12"/>
        <v>0</v>
      </c>
      <c r="AG7" s="440"/>
      <c r="AH7" s="1068"/>
      <c r="AI7" s="586">
        <f>+(AH7*0.7)*AG7</f>
        <v>0</v>
      </c>
      <c r="AJ7" s="376"/>
      <c r="AK7" s="376"/>
      <c r="AL7" s="34"/>
    </row>
    <row r="8" spans="1:38" s="291" customFormat="1" x14ac:dyDescent="0.25">
      <c r="A8" s="33"/>
      <c r="B8" s="449"/>
      <c r="C8" s="322" t="s">
        <v>452</v>
      </c>
      <c r="D8" s="34" t="s">
        <v>168</v>
      </c>
      <c r="E8" s="1032"/>
      <c r="F8" s="1037"/>
      <c r="G8" s="381">
        <f t="shared" si="5"/>
        <v>0</v>
      </c>
      <c r="H8" s="1032"/>
      <c r="I8" s="1037"/>
      <c r="J8" s="381">
        <f t="shared" si="6"/>
        <v>0</v>
      </c>
      <c r="K8" s="1032"/>
      <c r="L8" s="1037"/>
      <c r="M8" s="381">
        <f t="shared" si="7"/>
        <v>0</v>
      </c>
      <c r="N8" s="1032"/>
      <c r="O8" s="1037"/>
      <c r="P8" s="381">
        <f t="shared" si="8"/>
        <v>0</v>
      </c>
      <c r="Q8" s="1032"/>
      <c r="R8" s="1037"/>
      <c r="S8" s="381">
        <f t="shared" si="4"/>
        <v>0</v>
      </c>
      <c r="T8" s="635"/>
      <c r="U8" s="440"/>
      <c r="V8" s="1068"/>
      <c r="W8" s="586">
        <f t="shared" si="9"/>
        <v>0</v>
      </c>
      <c r="X8" s="440"/>
      <c r="Y8" s="1068"/>
      <c r="Z8" s="586">
        <f t="shared" si="10"/>
        <v>0</v>
      </c>
      <c r="AA8" s="440"/>
      <c r="AB8" s="1068"/>
      <c r="AC8" s="586">
        <f t="shared" si="11"/>
        <v>0</v>
      </c>
      <c r="AD8" s="440"/>
      <c r="AE8" s="1068"/>
      <c r="AF8" s="586">
        <f t="shared" si="12"/>
        <v>0</v>
      </c>
      <c r="AG8" s="440"/>
      <c r="AH8" s="1068"/>
      <c r="AI8" s="586">
        <f>+(AH8*0.7)*AG8</f>
        <v>0</v>
      </c>
      <c r="AJ8" s="376"/>
      <c r="AK8" s="376"/>
      <c r="AL8" s="34"/>
    </row>
    <row r="9" spans="1:38" s="291" customFormat="1" x14ac:dyDescent="0.25">
      <c r="A9" s="33"/>
      <c r="B9" s="481"/>
      <c r="C9" s="322" t="s">
        <v>453</v>
      </c>
      <c r="D9" s="34" t="s">
        <v>103</v>
      </c>
      <c r="E9" s="1029">
        <f>SUM(E10:E19)</f>
        <v>0</v>
      </c>
      <c r="F9" s="991"/>
      <c r="G9" s="251">
        <f>SUM(G10:G19)</f>
        <v>0</v>
      </c>
      <c r="H9" s="1029">
        <f>SUM(H10:H19)</f>
        <v>0</v>
      </c>
      <c r="I9" s="991"/>
      <c r="J9" s="251">
        <f>SUM(J10:J19)</f>
        <v>0</v>
      </c>
      <c r="K9" s="1029">
        <f>SUM(K10:K19)</f>
        <v>0</v>
      </c>
      <c r="L9" s="991"/>
      <c r="M9" s="251">
        <f>SUM(M10:M19)</f>
        <v>0</v>
      </c>
      <c r="N9" s="1029">
        <f>SUM(N10:N19)</f>
        <v>0</v>
      </c>
      <c r="O9" s="991"/>
      <c r="P9" s="251">
        <f>SUM(P10:P19)</f>
        <v>0</v>
      </c>
      <c r="Q9" s="1029">
        <f>SUM(Q10:Q19)</f>
        <v>0</v>
      </c>
      <c r="R9" s="991"/>
      <c r="S9" s="251">
        <f>SUM(S10:S19)</f>
        <v>0</v>
      </c>
      <c r="T9" s="635"/>
      <c r="U9" s="558">
        <f>SUM(U10:U19)</f>
        <v>0</v>
      </c>
      <c r="V9" s="1068"/>
      <c r="W9" s="585">
        <f>SUM(W10:W19)</f>
        <v>0</v>
      </c>
      <c r="X9" s="558">
        <f>SUM(X10:X19)</f>
        <v>0</v>
      </c>
      <c r="Y9" s="1068"/>
      <c r="Z9" s="585">
        <f>SUM(Z10:Z19)</f>
        <v>0</v>
      </c>
      <c r="AA9" s="558">
        <f>SUM(AA10:AA19)</f>
        <v>0</v>
      </c>
      <c r="AB9" s="1068"/>
      <c r="AC9" s="585">
        <f>SUM(AC10:AC19)</f>
        <v>0</v>
      </c>
      <c r="AD9" s="558">
        <f>SUM(AD10:AD19)</f>
        <v>0</v>
      </c>
      <c r="AE9" s="1068"/>
      <c r="AF9" s="585">
        <f>SUM(AF10:AF19)</f>
        <v>0</v>
      </c>
      <c r="AG9" s="558">
        <f>SUM(AG10:AG19)</f>
        <v>0</v>
      </c>
      <c r="AH9" s="1068"/>
      <c r="AI9" s="585">
        <f>SUM(AI10:AI19)</f>
        <v>0</v>
      </c>
      <c r="AJ9" s="376"/>
      <c r="AK9" s="376"/>
      <c r="AL9" s="34"/>
    </row>
    <row r="10" spans="1:38" s="466" customFormat="1" x14ac:dyDescent="0.2">
      <c r="A10" s="537"/>
      <c r="B10" s="452"/>
      <c r="C10" s="329" t="s">
        <v>454</v>
      </c>
      <c r="D10" s="620" t="s">
        <v>104</v>
      </c>
      <c r="E10" s="1032"/>
      <c r="F10" s="1037"/>
      <c r="G10" s="381">
        <f t="shared" ref="G10" si="13">+(F10*0.7)*E10</f>
        <v>0</v>
      </c>
      <c r="H10" s="1032"/>
      <c r="I10" s="1037"/>
      <c r="J10" s="381">
        <f t="shared" ref="J10" si="14">+(I10*0.7)*H10</f>
        <v>0</v>
      </c>
      <c r="K10" s="1032"/>
      <c r="L10" s="1037"/>
      <c r="M10" s="381">
        <f t="shared" ref="M10" si="15">+(L10*0.7)*K10</f>
        <v>0</v>
      </c>
      <c r="N10" s="1032"/>
      <c r="O10" s="1037"/>
      <c r="P10" s="381">
        <f t="shared" ref="P10" si="16">+(O10*0.7)*N10</f>
        <v>0</v>
      </c>
      <c r="Q10" s="1032"/>
      <c r="R10" s="1037"/>
      <c r="S10" s="357">
        <f t="shared" ref="S10:S19" si="17">+(R10*0.7)*Q10</f>
        <v>0</v>
      </c>
      <c r="T10" s="636"/>
      <c r="U10" s="440"/>
      <c r="V10" s="1068"/>
      <c r="W10" s="586">
        <f>+(V10*0.7)*U10</f>
        <v>0</v>
      </c>
      <c r="X10" s="440"/>
      <c r="Y10" s="1068"/>
      <c r="Z10" s="586">
        <f>+(Y10*0.7)*X10</f>
        <v>0</v>
      </c>
      <c r="AA10" s="440"/>
      <c r="AB10" s="1068"/>
      <c r="AC10" s="586">
        <f>+(AB10*0.7)*AA10</f>
        <v>0</v>
      </c>
      <c r="AD10" s="440"/>
      <c r="AE10" s="1068"/>
      <c r="AF10" s="586">
        <f>+(AE10*0.7)*AD10</f>
        <v>0</v>
      </c>
      <c r="AG10" s="440"/>
      <c r="AH10" s="1068"/>
      <c r="AI10" s="484">
        <f t="shared" ref="AI10:AI19" si="18">+(AH10*0.7)*AG10</f>
        <v>0</v>
      </c>
      <c r="AJ10" s="453"/>
      <c r="AK10" s="453"/>
      <c r="AL10" s="258"/>
    </row>
    <row r="11" spans="1:38" s="466" customFormat="1" ht="12.75" x14ac:dyDescent="0.2">
      <c r="A11" s="537"/>
      <c r="B11" s="452"/>
      <c r="C11" s="329" t="s">
        <v>455</v>
      </c>
      <c r="D11" s="620" t="s">
        <v>104</v>
      </c>
      <c r="E11" s="1042"/>
      <c r="F11" s="1046"/>
      <c r="G11" s="357">
        <f t="shared" ref="G11:G17" si="19">+(F11*0.7)*E11</f>
        <v>0</v>
      </c>
      <c r="H11" s="1042"/>
      <c r="I11" s="1046"/>
      <c r="J11" s="357">
        <f t="shared" ref="J11:J17" si="20">+(I11*0.7)*H11</f>
        <v>0</v>
      </c>
      <c r="K11" s="1042"/>
      <c r="L11" s="1046"/>
      <c r="M11" s="357">
        <f t="shared" ref="M11:M17" si="21">+(L11*0.7)*K11</f>
        <v>0</v>
      </c>
      <c r="N11" s="1042"/>
      <c r="O11" s="1046"/>
      <c r="P11" s="357">
        <f t="shared" ref="P11:P17" si="22">+(O11*0.7)*N11</f>
        <v>0</v>
      </c>
      <c r="Q11" s="1042"/>
      <c r="R11" s="1046"/>
      <c r="S11" s="357">
        <f t="shared" ref="S11:S17" si="23">+(R11*0.7)*Q11</f>
        <v>0</v>
      </c>
      <c r="T11" s="636"/>
      <c r="U11" s="457"/>
      <c r="V11" s="1069"/>
      <c r="W11" s="484">
        <f t="shared" ref="W11:W19" si="24">+(V11*0.7)*U11</f>
        <v>0</v>
      </c>
      <c r="X11" s="457"/>
      <c r="Y11" s="1069"/>
      <c r="Z11" s="484">
        <f t="shared" ref="Z11:Z19" si="25">+(Y11*0.7)*X11</f>
        <v>0</v>
      </c>
      <c r="AA11" s="457"/>
      <c r="AB11" s="1069"/>
      <c r="AC11" s="484">
        <f t="shared" ref="AC11:AC19" si="26">+(AB11*0.7)*AA11</f>
        <v>0</v>
      </c>
      <c r="AD11" s="457"/>
      <c r="AE11" s="1069"/>
      <c r="AF11" s="484">
        <f t="shared" ref="AF11:AF19" si="27">+(AE11*0.7)*AD11</f>
        <v>0</v>
      </c>
      <c r="AG11" s="457"/>
      <c r="AH11" s="1069"/>
      <c r="AI11" s="484">
        <f t="shared" si="18"/>
        <v>0</v>
      </c>
      <c r="AJ11" s="453"/>
      <c r="AK11" s="453"/>
      <c r="AL11" s="258"/>
    </row>
    <row r="12" spans="1:38" s="466" customFormat="1" ht="12.75" x14ac:dyDescent="0.2">
      <c r="A12" s="537"/>
      <c r="B12" s="452"/>
      <c r="C12" s="329" t="s">
        <v>456</v>
      </c>
      <c r="D12" s="620" t="s">
        <v>104</v>
      </c>
      <c r="E12" s="1042"/>
      <c r="F12" s="1046"/>
      <c r="G12" s="357">
        <f t="shared" si="19"/>
        <v>0</v>
      </c>
      <c r="H12" s="1042"/>
      <c r="I12" s="1046"/>
      <c r="J12" s="357">
        <f t="shared" si="20"/>
        <v>0</v>
      </c>
      <c r="K12" s="1042"/>
      <c r="L12" s="1046"/>
      <c r="M12" s="357">
        <f t="shared" si="21"/>
        <v>0</v>
      </c>
      <c r="N12" s="1042"/>
      <c r="O12" s="1046"/>
      <c r="P12" s="357">
        <f t="shared" si="22"/>
        <v>0</v>
      </c>
      <c r="Q12" s="1042"/>
      <c r="R12" s="1046"/>
      <c r="S12" s="357">
        <f t="shared" si="23"/>
        <v>0</v>
      </c>
      <c r="T12" s="636"/>
      <c r="U12" s="457"/>
      <c r="V12" s="1069"/>
      <c r="W12" s="484">
        <f t="shared" si="24"/>
        <v>0</v>
      </c>
      <c r="X12" s="457"/>
      <c r="Y12" s="1069"/>
      <c r="Z12" s="484">
        <f t="shared" si="25"/>
        <v>0</v>
      </c>
      <c r="AA12" s="457"/>
      <c r="AB12" s="1069"/>
      <c r="AC12" s="484">
        <f t="shared" si="26"/>
        <v>0</v>
      </c>
      <c r="AD12" s="457"/>
      <c r="AE12" s="1069"/>
      <c r="AF12" s="484">
        <f t="shared" si="27"/>
        <v>0</v>
      </c>
      <c r="AG12" s="457"/>
      <c r="AH12" s="1069"/>
      <c r="AI12" s="484">
        <f t="shared" si="18"/>
        <v>0</v>
      </c>
      <c r="AJ12" s="453"/>
      <c r="AK12" s="453"/>
      <c r="AL12" s="258"/>
    </row>
    <row r="13" spans="1:38" s="466" customFormat="1" ht="12.75" x14ac:dyDescent="0.2">
      <c r="A13" s="537"/>
      <c r="B13" s="452"/>
      <c r="C13" s="329" t="s">
        <v>457</v>
      </c>
      <c r="D13" s="620" t="s">
        <v>104</v>
      </c>
      <c r="E13" s="1042"/>
      <c r="F13" s="1046"/>
      <c r="G13" s="357">
        <f t="shared" si="19"/>
        <v>0</v>
      </c>
      <c r="H13" s="1042"/>
      <c r="I13" s="1046"/>
      <c r="J13" s="357">
        <f t="shared" si="20"/>
        <v>0</v>
      </c>
      <c r="K13" s="1042"/>
      <c r="L13" s="1046"/>
      <c r="M13" s="357">
        <f t="shared" si="21"/>
        <v>0</v>
      </c>
      <c r="N13" s="1042"/>
      <c r="O13" s="1046"/>
      <c r="P13" s="357">
        <f t="shared" si="22"/>
        <v>0</v>
      </c>
      <c r="Q13" s="1042"/>
      <c r="R13" s="1046"/>
      <c r="S13" s="357">
        <f t="shared" si="23"/>
        <v>0</v>
      </c>
      <c r="T13" s="636"/>
      <c r="U13" s="457"/>
      <c r="V13" s="1069"/>
      <c r="W13" s="484">
        <f t="shared" si="24"/>
        <v>0</v>
      </c>
      <c r="X13" s="457"/>
      <c r="Y13" s="1069"/>
      <c r="Z13" s="484">
        <f t="shared" si="25"/>
        <v>0</v>
      </c>
      <c r="AA13" s="457"/>
      <c r="AB13" s="1069"/>
      <c r="AC13" s="484">
        <f t="shared" si="26"/>
        <v>0</v>
      </c>
      <c r="AD13" s="457"/>
      <c r="AE13" s="1069"/>
      <c r="AF13" s="484">
        <f t="shared" si="27"/>
        <v>0</v>
      </c>
      <c r="AG13" s="457"/>
      <c r="AH13" s="1069"/>
      <c r="AI13" s="484">
        <f t="shared" si="18"/>
        <v>0</v>
      </c>
      <c r="AJ13" s="453"/>
      <c r="AK13" s="453"/>
      <c r="AL13" s="258"/>
    </row>
    <row r="14" spans="1:38" s="466" customFormat="1" ht="12.75" x14ac:dyDescent="0.2">
      <c r="A14" s="537"/>
      <c r="B14" s="452"/>
      <c r="C14" s="329" t="s">
        <v>458</v>
      </c>
      <c r="D14" s="620" t="s">
        <v>104</v>
      </c>
      <c r="E14" s="1042"/>
      <c r="F14" s="1046"/>
      <c r="G14" s="357">
        <f t="shared" si="19"/>
        <v>0</v>
      </c>
      <c r="H14" s="1042"/>
      <c r="I14" s="1046"/>
      <c r="J14" s="357">
        <f t="shared" si="20"/>
        <v>0</v>
      </c>
      <c r="K14" s="1042"/>
      <c r="L14" s="1046"/>
      <c r="M14" s="357">
        <f t="shared" si="21"/>
        <v>0</v>
      </c>
      <c r="N14" s="1042"/>
      <c r="O14" s="1046"/>
      <c r="P14" s="357">
        <f t="shared" si="22"/>
        <v>0</v>
      </c>
      <c r="Q14" s="1042"/>
      <c r="R14" s="1046"/>
      <c r="S14" s="357">
        <f t="shared" si="23"/>
        <v>0</v>
      </c>
      <c r="T14" s="636"/>
      <c r="U14" s="457"/>
      <c r="V14" s="1069"/>
      <c r="W14" s="484">
        <f t="shared" si="24"/>
        <v>0</v>
      </c>
      <c r="X14" s="457"/>
      <c r="Y14" s="1069"/>
      <c r="Z14" s="484">
        <f t="shared" si="25"/>
        <v>0</v>
      </c>
      <c r="AA14" s="457"/>
      <c r="AB14" s="1069"/>
      <c r="AC14" s="484">
        <f t="shared" si="26"/>
        <v>0</v>
      </c>
      <c r="AD14" s="457"/>
      <c r="AE14" s="1069"/>
      <c r="AF14" s="484">
        <f t="shared" si="27"/>
        <v>0</v>
      </c>
      <c r="AG14" s="457"/>
      <c r="AH14" s="1069"/>
      <c r="AI14" s="484">
        <f t="shared" si="18"/>
        <v>0</v>
      </c>
      <c r="AJ14" s="453"/>
      <c r="AK14" s="453"/>
      <c r="AL14" s="258"/>
    </row>
    <row r="15" spans="1:38" s="466" customFormat="1" ht="12.75" x14ac:dyDescent="0.2">
      <c r="A15" s="537"/>
      <c r="B15" s="452"/>
      <c r="C15" s="329" t="s">
        <v>459</v>
      </c>
      <c r="D15" s="620" t="s">
        <v>104</v>
      </c>
      <c r="E15" s="1042"/>
      <c r="F15" s="1046"/>
      <c r="G15" s="357">
        <f t="shared" si="19"/>
        <v>0</v>
      </c>
      <c r="H15" s="1042"/>
      <c r="I15" s="1046"/>
      <c r="J15" s="357">
        <f t="shared" si="20"/>
        <v>0</v>
      </c>
      <c r="K15" s="1042"/>
      <c r="L15" s="1046"/>
      <c r="M15" s="357">
        <f t="shared" si="21"/>
        <v>0</v>
      </c>
      <c r="N15" s="1042"/>
      <c r="O15" s="1046"/>
      <c r="P15" s="357">
        <f t="shared" si="22"/>
        <v>0</v>
      </c>
      <c r="Q15" s="1042"/>
      <c r="R15" s="1046"/>
      <c r="S15" s="357">
        <f t="shared" si="23"/>
        <v>0</v>
      </c>
      <c r="T15" s="636"/>
      <c r="U15" s="457"/>
      <c r="V15" s="1069"/>
      <c r="W15" s="484">
        <f t="shared" si="24"/>
        <v>0</v>
      </c>
      <c r="X15" s="457"/>
      <c r="Y15" s="1069"/>
      <c r="Z15" s="484">
        <f t="shared" si="25"/>
        <v>0</v>
      </c>
      <c r="AA15" s="457"/>
      <c r="AB15" s="1069"/>
      <c r="AC15" s="484">
        <f t="shared" si="26"/>
        <v>0</v>
      </c>
      <c r="AD15" s="457"/>
      <c r="AE15" s="1069"/>
      <c r="AF15" s="484">
        <f t="shared" si="27"/>
        <v>0</v>
      </c>
      <c r="AG15" s="457"/>
      <c r="AH15" s="1069"/>
      <c r="AI15" s="484">
        <f t="shared" si="18"/>
        <v>0</v>
      </c>
      <c r="AJ15" s="453"/>
      <c r="AK15" s="453"/>
      <c r="AL15" s="258"/>
    </row>
    <row r="16" spans="1:38" s="466" customFormat="1" ht="12.75" x14ac:dyDescent="0.2">
      <c r="A16" s="537"/>
      <c r="B16" s="452"/>
      <c r="C16" s="329" t="s">
        <v>460</v>
      </c>
      <c r="D16" s="620" t="s">
        <v>104</v>
      </c>
      <c r="E16" s="1042"/>
      <c r="F16" s="1046"/>
      <c r="G16" s="357">
        <f t="shared" si="19"/>
        <v>0</v>
      </c>
      <c r="H16" s="1042"/>
      <c r="I16" s="1046"/>
      <c r="J16" s="357">
        <f t="shared" si="20"/>
        <v>0</v>
      </c>
      <c r="K16" s="1042"/>
      <c r="L16" s="1046"/>
      <c r="M16" s="357">
        <f t="shared" si="21"/>
        <v>0</v>
      </c>
      <c r="N16" s="1042"/>
      <c r="O16" s="1046"/>
      <c r="P16" s="357">
        <f t="shared" si="22"/>
        <v>0</v>
      </c>
      <c r="Q16" s="1042"/>
      <c r="R16" s="1046"/>
      <c r="S16" s="357">
        <f t="shared" si="23"/>
        <v>0</v>
      </c>
      <c r="T16" s="636"/>
      <c r="U16" s="457"/>
      <c r="V16" s="1069"/>
      <c r="W16" s="484">
        <f t="shared" si="24"/>
        <v>0</v>
      </c>
      <c r="X16" s="457"/>
      <c r="Y16" s="1069"/>
      <c r="Z16" s="484">
        <f t="shared" si="25"/>
        <v>0</v>
      </c>
      <c r="AA16" s="457"/>
      <c r="AB16" s="1069"/>
      <c r="AC16" s="484">
        <f t="shared" si="26"/>
        <v>0</v>
      </c>
      <c r="AD16" s="457"/>
      <c r="AE16" s="1069"/>
      <c r="AF16" s="484">
        <f t="shared" si="27"/>
        <v>0</v>
      </c>
      <c r="AG16" s="457"/>
      <c r="AH16" s="1069"/>
      <c r="AI16" s="484">
        <f t="shared" si="18"/>
        <v>0</v>
      </c>
      <c r="AJ16" s="453"/>
      <c r="AK16" s="453"/>
      <c r="AL16" s="258"/>
    </row>
    <row r="17" spans="1:38" s="466" customFormat="1" ht="12.75" x14ac:dyDescent="0.2">
      <c r="A17" s="537"/>
      <c r="B17" s="452"/>
      <c r="C17" s="329" t="s">
        <v>461</v>
      </c>
      <c r="D17" s="620" t="s">
        <v>104</v>
      </c>
      <c r="E17" s="1042"/>
      <c r="F17" s="1046"/>
      <c r="G17" s="357">
        <f t="shared" si="19"/>
        <v>0</v>
      </c>
      <c r="H17" s="1042"/>
      <c r="I17" s="1046"/>
      <c r="J17" s="357">
        <f t="shared" si="20"/>
        <v>0</v>
      </c>
      <c r="K17" s="1042"/>
      <c r="L17" s="1046"/>
      <c r="M17" s="357">
        <f t="shared" si="21"/>
        <v>0</v>
      </c>
      <c r="N17" s="1042"/>
      <c r="O17" s="1046"/>
      <c r="P17" s="357">
        <f t="shared" si="22"/>
        <v>0</v>
      </c>
      <c r="Q17" s="1042"/>
      <c r="R17" s="1046"/>
      <c r="S17" s="357">
        <f t="shared" si="23"/>
        <v>0</v>
      </c>
      <c r="T17" s="636"/>
      <c r="U17" s="457"/>
      <c r="V17" s="1069"/>
      <c r="W17" s="484">
        <f t="shared" si="24"/>
        <v>0</v>
      </c>
      <c r="X17" s="457"/>
      <c r="Y17" s="1069"/>
      <c r="Z17" s="484">
        <f t="shared" si="25"/>
        <v>0</v>
      </c>
      <c r="AA17" s="457"/>
      <c r="AB17" s="1069"/>
      <c r="AC17" s="484">
        <f t="shared" si="26"/>
        <v>0</v>
      </c>
      <c r="AD17" s="457"/>
      <c r="AE17" s="1069"/>
      <c r="AF17" s="484">
        <f t="shared" si="27"/>
        <v>0</v>
      </c>
      <c r="AG17" s="457"/>
      <c r="AH17" s="1069"/>
      <c r="AI17" s="484">
        <f t="shared" si="18"/>
        <v>0</v>
      </c>
      <c r="AJ17" s="453"/>
      <c r="AK17" s="453"/>
      <c r="AL17" s="258"/>
    </row>
    <row r="18" spans="1:38" s="466" customFormat="1" ht="12.75" x14ac:dyDescent="0.2">
      <c r="A18" s="537"/>
      <c r="B18" s="452"/>
      <c r="C18" s="329" t="s">
        <v>462</v>
      </c>
      <c r="D18" s="620" t="s">
        <v>104</v>
      </c>
      <c r="E18" s="1042"/>
      <c r="F18" s="1046"/>
      <c r="G18" s="357">
        <f t="shared" ref="G18:G19" si="28">+(F18*0.7)*E18</f>
        <v>0</v>
      </c>
      <c r="H18" s="1042"/>
      <c r="I18" s="1046"/>
      <c r="J18" s="357">
        <f t="shared" ref="J18:J19" si="29">+(I18*0.7)*H18</f>
        <v>0</v>
      </c>
      <c r="K18" s="1042"/>
      <c r="L18" s="1046"/>
      <c r="M18" s="357">
        <f t="shared" ref="M18:M19" si="30">+(L18*0.7)*K18</f>
        <v>0</v>
      </c>
      <c r="N18" s="1042"/>
      <c r="O18" s="1046"/>
      <c r="P18" s="357">
        <f t="shared" ref="P18:P19" si="31">+(O18*0.7)*N18</f>
        <v>0</v>
      </c>
      <c r="Q18" s="1042"/>
      <c r="R18" s="1046"/>
      <c r="S18" s="357">
        <f t="shared" si="17"/>
        <v>0</v>
      </c>
      <c r="T18" s="636"/>
      <c r="U18" s="457"/>
      <c r="V18" s="1069"/>
      <c r="W18" s="484">
        <f t="shared" si="24"/>
        <v>0</v>
      </c>
      <c r="X18" s="457"/>
      <c r="Y18" s="1069"/>
      <c r="Z18" s="484">
        <f t="shared" si="25"/>
        <v>0</v>
      </c>
      <c r="AA18" s="457"/>
      <c r="AB18" s="1069"/>
      <c r="AC18" s="484">
        <f t="shared" si="26"/>
        <v>0</v>
      </c>
      <c r="AD18" s="457"/>
      <c r="AE18" s="1069"/>
      <c r="AF18" s="484">
        <f t="shared" si="27"/>
        <v>0</v>
      </c>
      <c r="AG18" s="457"/>
      <c r="AH18" s="1069"/>
      <c r="AI18" s="484">
        <f t="shared" si="18"/>
        <v>0</v>
      </c>
      <c r="AJ18" s="453"/>
      <c r="AK18" s="453"/>
      <c r="AL18" s="258"/>
    </row>
    <row r="19" spans="1:38" s="466" customFormat="1" ht="12.75" x14ac:dyDescent="0.2">
      <c r="A19" s="537"/>
      <c r="B19" s="452"/>
      <c r="C19" s="329" t="s">
        <v>463</v>
      </c>
      <c r="D19" s="620" t="s">
        <v>104</v>
      </c>
      <c r="E19" s="1042"/>
      <c r="F19" s="1046"/>
      <c r="G19" s="357">
        <f t="shared" si="28"/>
        <v>0</v>
      </c>
      <c r="H19" s="1042"/>
      <c r="I19" s="1046"/>
      <c r="J19" s="357">
        <f t="shared" si="29"/>
        <v>0</v>
      </c>
      <c r="K19" s="1042"/>
      <c r="L19" s="1046"/>
      <c r="M19" s="357">
        <f t="shared" si="30"/>
        <v>0</v>
      </c>
      <c r="N19" s="1042"/>
      <c r="O19" s="1046"/>
      <c r="P19" s="357">
        <f t="shared" si="31"/>
        <v>0</v>
      </c>
      <c r="Q19" s="1042"/>
      <c r="R19" s="1046"/>
      <c r="S19" s="357">
        <f t="shared" si="17"/>
        <v>0</v>
      </c>
      <c r="T19" s="636"/>
      <c r="U19" s="457"/>
      <c r="V19" s="1069"/>
      <c r="W19" s="484">
        <f t="shared" si="24"/>
        <v>0</v>
      </c>
      <c r="X19" s="457"/>
      <c r="Y19" s="1069"/>
      <c r="Z19" s="484">
        <f t="shared" si="25"/>
        <v>0</v>
      </c>
      <c r="AA19" s="457"/>
      <c r="AB19" s="1069"/>
      <c r="AC19" s="484">
        <f t="shared" si="26"/>
        <v>0</v>
      </c>
      <c r="AD19" s="457"/>
      <c r="AE19" s="1069"/>
      <c r="AF19" s="484">
        <f t="shared" si="27"/>
        <v>0</v>
      </c>
      <c r="AG19" s="457"/>
      <c r="AH19" s="1069"/>
      <c r="AI19" s="484">
        <f t="shared" si="18"/>
        <v>0</v>
      </c>
      <c r="AJ19" s="453"/>
      <c r="AK19" s="453"/>
      <c r="AL19" s="258"/>
    </row>
    <row r="20" spans="1:38" s="291" customFormat="1" x14ac:dyDescent="0.25">
      <c r="A20" s="33"/>
      <c r="B20" s="449"/>
      <c r="C20" s="413"/>
      <c r="D20" s="258"/>
      <c r="E20" s="984"/>
      <c r="F20" s="991"/>
      <c r="G20" s="381"/>
      <c r="H20" s="984"/>
      <c r="I20" s="991"/>
      <c r="J20" s="381"/>
      <c r="K20" s="984"/>
      <c r="L20" s="991"/>
      <c r="M20" s="381"/>
      <c r="N20" s="984"/>
      <c r="O20" s="991"/>
      <c r="P20" s="381"/>
      <c r="Q20" s="984"/>
      <c r="R20" s="991"/>
      <c r="S20" s="381"/>
      <c r="T20" s="635"/>
      <c r="U20" s="199"/>
      <c r="V20" s="1070"/>
      <c r="W20" s="332"/>
      <c r="X20" s="199"/>
      <c r="Y20" s="1070"/>
      <c r="Z20" s="332"/>
      <c r="AA20" s="199"/>
      <c r="AB20" s="1070"/>
      <c r="AC20" s="332"/>
      <c r="AD20" s="199"/>
      <c r="AE20" s="1070"/>
      <c r="AF20" s="332"/>
      <c r="AG20" s="199"/>
      <c r="AH20" s="1070"/>
      <c r="AI20" s="332"/>
      <c r="AJ20" s="376"/>
      <c r="AK20" s="376"/>
      <c r="AL20" s="34"/>
    </row>
    <row r="21" spans="1:38" s="291" customFormat="1" x14ac:dyDescent="0.25">
      <c r="A21" s="33"/>
      <c r="B21" s="481"/>
      <c r="C21" s="322" t="s">
        <v>464</v>
      </c>
      <c r="D21" s="395" t="s">
        <v>23</v>
      </c>
      <c r="E21" s="984"/>
      <c r="F21" s="991"/>
      <c r="G21" s="161">
        <f>SUM(G5:G9)/0.7*0.3</f>
        <v>0</v>
      </c>
      <c r="H21" s="984"/>
      <c r="I21" s="991"/>
      <c r="J21" s="161">
        <f>SUM(J5:J9)/0.7*0.3</f>
        <v>0</v>
      </c>
      <c r="K21" s="984"/>
      <c r="L21" s="991"/>
      <c r="M21" s="161">
        <f>SUM(M5:M9)/0.7*0.3</f>
        <v>0</v>
      </c>
      <c r="N21" s="984"/>
      <c r="O21" s="991"/>
      <c r="P21" s="161">
        <f>SUM(P5:P9)/0.7*0.3</f>
        <v>0</v>
      </c>
      <c r="Q21" s="984"/>
      <c r="R21" s="991"/>
      <c r="S21" s="161">
        <f>SUM(S5:S9)/0.7*0.3</f>
        <v>0</v>
      </c>
      <c r="T21" s="635"/>
      <c r="U21" s="199"/>
      <c r="V21" s="1070"/>
      <c r="W21" s="332">
        <f>SUM(W5:W9)/0.7*0.3</f>
        <v>0</v>
      </c>
      <c r="X21" s="199"/>
      <c r="Y21" s="1070"/>
      <c r="Z21" s="332">
        <f>SUM(Z5:Z9)/0.7*0.3</f>
        <v>0</v>
      </c>
      <c r="AA21" s="199"/>
      <c r="AB21" s="1070"/>
      <c r="AC21" s="332">
        <f>SUM(AC5:AC9)/0.7*0.3</f>
        <v>0</v>
      </c>
      <c r="AD21" s="199"/>
      <c r="AE21" s="1070"/>
      <c r="AF21" s="332">
        <f>SUM(AF5:AF9)/0.7*0.3</f>
        <v>0</v>
      </c>
      <c r="AG21" s="199"/>
      <c r="AH21" s="1070"/>
      <c r="AI21" s="332">
        <f>SUM(AI5:AI9)/0.7*0.3</f>
        <v>0</v>
      </c>
      <c r="AJ21" s="376"/>
      <c r="AK21" s="376"/>
      <c r="AL21" s="34"/>
    </row>
    <row r="22" spans="1:38" s="291" customFormat="1" x14ac:dyDescent="0.25">
      <c r="A22" s="33"/>
      <c r="B22" s="946" t="s">
        <v>0</v>
      </c>
      <c r="C22" s="947" t="s">
        <v>265</v>
      </c>
      <c r="D22" s="942"/>
      <c r="E22" s="942"/>
      <c r="F22" s="942"/>
      <c r="G22" s="950">
        <f>SUMIF($B$5:$B$19,$B22,G$5:G$19)/0.7*0.3</f>
        <v>0</v>
      </c>
      <c r="H22" s="942"/>
      <c r="I22" s="942"/>
      <c r="J22" s="950">
        <f>SUMIF($B$5:$B$19,$B22,J$5:J$19)/0.7*0.3</f>
        <v>0</v>
      </c>
      <c r="K22" s="942"/>
      <c r="L22" s="942"/>
      <c r="M22" s="950">
        <f>SUMIF($B$5:$B$19,$B22,M$5:M$19)/0.7*0.3</f>
        <v>0</v>
      </c>
      <c r="N22" s="942"/>
      <c r="O22" s="942"/>
      <c r="P22" s="950">
        <f>SUMIF($B$5:$B$19,$B22,P$5:P$19)/0.7*0.3</f>
        <v>0</v>
      </c>
      <c r="Q22" s="942"/>
      <c r="R22" s="942"/>
      <c r="S22" s="950">
        <f>SUMIF($B$5:$B$19,$B22,S$5:S$19)/0.7*0.3</f>
        <v>0</v>
      </c>
      <c r="T22" s="635"/>
      <c r="U22" s="942"/>
      <c r="V22" s="942"/>
      <c r="W22" s="950">
        <f>SUMIF($B$5:$B$19,$B22,W$5:W$19)/0.7*0.3</f>
        <v>0</v>
      </c>
      <c r="X22" s="942"/>
      <c r="Y22" s="942"/>
      <c r="Z22" s="950">
        <f>SUMIF($B$5:$B$19,$B22,Z$5:Z$19)/0.7*0.3</f>
        <v>0</v>
      </c>
      <c r="AA22" s="942"/>
      <c r="AB22" s="942"/>
      <c r="AC22" s="950">
        <f>SUMIF($B$5:$B$19,$B22,AC$5:AC$19)/0.7*0.3</f>
        <v>0</v>
      </c>
      <c r="AD22" s="942"/>
      <c r="AE22" s="942"/>
      <c r="AF22" s="950">
        <f>SUMIF($B$5:$B$19,$B22,AF$5:AF$19)/0.7*0.3</f>
        <v>0</v>
      </c>
      <c r="AG22" s="942"/>
      <c r="AH22" s="942"/>
      <c r="AI22" s="950">
        <f>SUMIF($B$5:$B$19,$B22,AI$5:AI$19)/0.7*0.3</f>
        <v>0</v>
      </c>
      <c r="AJ22" s="376"/>
      <c r="AK22" s="376"/>
      <c r="AL22" s="34"/>
    </row>
    <row r="23" spans="1:38" s="291" customFormat="1" x14ac:dyDescent="0.25">
      <c r="A23" s="33"/>
      <c r="B23" s="946" t="s">
        <v>21</v>
      </c>
      <c r="C23" s="947" t="s">
        <v>266</v>
      </c>
      <c r="D23" s="942"/>
      <c r="E23" s="942"/>
      <c r="F23" s="942"/>
      <c r="G23" s="950">
        <f>SUMIF($B$5:$B$19,$B23,G$5:G$19)/0.7*0.3</f>
        <v>0</v>
      </c>
      <c r="H23" s="942"/>
      <c r="I23" s="942"/>
      <c r="J23" s="950">
        <f>SUMIF($B$5:$B$19,$B23,J$5:J$19)/0.7*0.3</f>
        <v>0</v>
      </c>
      <c r="K23" s="942"/>
      <c r="L23" s="942"/>
      <c r="M23" s="950">
        <f>SUMIF($B$5:$B$19,$B23,M$5:M$19)/0.7*0.3</f>
        <v>0</v>
      </c>
      <c r="N23" s="942"/>
      <c r="O23" s="942"/>
      <c r="P23" s="950">
        <f>SUMIF($B$5:$B$19,$B23,P$5:P$19)/0.7*0.3</f>
        <v>0</v>
      </c>
      <c r="Q23" s="942"/>
      <c r="R23" s="942"/>
      <c r="S23" s="950">
        <f>SUMIF($B$5:$B$19,$B23,S$5:S$19)/0.7*0.3</f>
        <v>0</v>
      </c>
      <c r="T23" s="635"/>
      <c r="U23" s="942"/>
      <c r="V23" s="942"/>
      <c r="W23" s="950">
        <f>SUMIF($B$5:$B$19,$B23,W$5:W$19)/0.7*0.3</f>
        <v>0</v>
      </c>
      <c r="X23" s="942"/>
      <c r="Y23" s="942"/>
      <c r="Z23" s="950">
        <f>SUMIF($B$5:$B$19,$B23,Z$5:Z$19)/0.7*0.3</f>
        <v>0</v>
      </c>
      <c r="AA23" s="942"/>
      <c r="AB23" s="942"/>
      <c r="AC23" s="950">
        <f>SUMIF($B$5:$B$19,$B23,AC$5:AC$19)/0.7*0.3</f>
        <v>0</v>
      </c>
      <c r="AD23" s="942"/>
      <c r="AE23" s="942"/>
      <c r="AF23" s="950">
        <f>SUMIF($B$5:$B$19,$B23,AF$5:AF$19)/0.7*0.3</f>
        <v>0</v>
      </c>
      <c r="AG23" s="942"/>
      <c r="AH23" s="942"/>
      <c r="AI23" s="950">
        <f>SUMIF($B$5:$B$19,$B23,AI$5:AI$19)/0.7*0.3</f>
        <v>0</v>
      </c>
      <c r="AJ23" s="376"/>
      <c r="AK23" s="376"/>
      <c r="AL23" s="34"/>
    </row>
    <row r="24" spans="1:38" s="291" customFormat="1" x14ac:dyDescent="0.25">
      <c r="A24" s="33"/>
      <c r="B24" s="946" t="s">
        <v>3</v>
      </c>
      <c r="C24" s="947" t="s">
        <v>267</v>
      </c>
      <c r="D24" s="942"/>
      <c r="E24" s="942"/>
      <c r="F24" s="942"/>
      <c r="G24" s="950">
        <f>SUMIF($B$5:$B$19,$B24,G$5:G$19)/0.7*0.3</f>
        <v>0</v>
      </c>
      <c r="H24" s="942"/>
      <c r="I24" s="942"/>
      <c r="J24" s="950">
        <f>SUMIF($B$5:$B$19,$B24,J$5:J$19)/0.7*0.3</f>
        <v>0</v>
      </c>
      <c r="K24" s="942"/>
      <c r="L24" s="942"/>
      <c r="M24" s="950">
        <f>SUMIF($B$5:$B$19,$B24,M$5:M$19)/0.7*0.3</f>
        <v>0</v>
      </c>
      <c r="N24" s="942"/>
      <c r="O24" s="942"/>
      <c r="P24" s="950">
        <f>SUMIF($B$5:$B$19,$B24,P$5:P$19)/0.7*0.3</f>
        <v>0</v>
      </c>
      <c r="Q24" s="942"/>
      <c r="R24" s="942"/>
      <c r="S24" s="950">
        <f>SUMIF($B$5:$B$19,$B24,S$5:S$19)/0.7*0.3</f>
        <v>0</v>
      </c>
      <c r="T24" s="635"/>
      <c r="U24" s="942"/>
      <c r="V24" s="942"/>
      <c r="W24" s="950">
        <f>SUMIF($B$5:$B$19,$B24,W$5:W$19)/0.7*0.3</f>
        <v>0</v>
      </c>
      <c r="X24" s="942"/>
      <c r="Y24" s="942"/>
      <c r="Z24" s="950">
        <f>SUMIF($B$5:$B$19,$B24,Z$5:Z$19)/0.7*0.3</f>
        <v>0</v>
      </c>
      <c r="AA24" s="942"/>
      <c r="AB24" s="942"/>
      <c r="AC24" s="950">
        <f>SUMIF($B$5:$B$19,$B24,AC$5:AC$19)/0.7*0.3</f>
        <v>0</v>
      </c>
      <c r="AD24" s="942"/>
      <c r="AE24" s="942"/>
      <c r="AF24" s="950">
        <f>SUMIF($B$5:$B$19,$B24,AF$5:AF$19)/0.7*0.3</f>
        <v>0</v>
      </c>
      <c r="AG24" s="942"/>
      <c r="AH24" s="942"/>
      <c r="AI24" s="950">
        <f>SUMIF($B$5:$B$19,$B24,AI$5:AI$19)/0.7*0.3</f>
        <v>0</v>
      </c>
      <c r="AJ24" s="376"/>
      <c r="AK24" s="376"/>
      <c r="AL24" s="34"/>
    </row>
    <row r="25" spans="1:38" x14ac:dyDescent="0.25">
      <c r="A25" s="41"/>
      <c r="B25" s="391"/>
      <c r="C25" s="414"/>
      <c r="D25" s="415"/>
      <c r="E25" s="1096"/>
      <c r="F25" s="1097"/>
      <c r="G25" s="263"/>
      <c r="H25" s="1096"/>
      <c r="I25" s="1097"/>
      <c r="J25" s="263"/>
      <c r="K25" s="1096"/>
      <c r="L25" s="1097"/>
      <c r="M25" s="263"/>
      <c r="N25" s="1096"/>
      <c r="O25" s="1097"/>
      <c r="P25" s="263"/>
      <c r="Q25" s="1096"/>
      <c r="R25" s="1097"/>
      <c r="S25" s="263"/>
      <c r="T25" s="410"/>
      <c r="U25" s="416"/>
      <c r="V25" s="1101"/>
      <c r="W25" s="587"/>
      <c r="X25" s="416"/>
      <c r="Y25" s="1101"/>
      <c r="Z25" s="587"/>
      <c r="AA25" s="416"/>
      <c r="AB25" s="1101"/>
      <c r="AC25" s="587"/>
      <c r="AD25" s="416"/>
      <c r="AE25" s="1101"/>
      <c r="AF25" s="587"/>
      <c r="AG25" s="416"/>
      <c r="AH25" s="1101"/>
      <c r="AI25" s="587"/>
      <c r="AJ25" s="36"/>
      <c r="AK25" s="36"/>
      <c r="AL25" s="212"/>
    </row>
    <row r="26" spans="1:38" x14ac:dyDescent="0.25">
      <c r="A26" s="412"/>
      <c r="B26" s="157"/>
      <c r="C26" s="16"/>
      <c r="D26" s="388" t="s">
        <v>6</v>
      </c>
      <c r="E26" s="24">
        <f>SUM(E5:E9)</f>
        <v>0</v>
      </c>
      <c r="F26" s="339"/>
      <c r="G26" s="251">
        <f>SUM(G5:G9,G21)</f>
        <v>0</v>
      </c>
      <c r="H26" s="24">
        <f>SUM(H5:H9)</f>
        <v>0</v>
      </c>
      <c r="I26" s="339"/>
      <c r="J26" s="251">
        <f>SUM(J5:J9,J21)</f>
        <v>0</v>
      </c>
      <c r="K26" s="24">
        <f>SUM(K5:K9)</f>
        <v>0</v>
      </c>
      <c r="L26" s="339"/>
      <c r="M26" s="251">
        <f>SUM(M5:M9,M21)</f>
        <v>0</v>
      </c>
      <c r="N26" s="24">
        <f>SUM(N5:N9)</f>
        <v>0</v>
      </c>
      <c r="O26" s="339"/>
      <c r="P26" s="251">
        <f>SUM(P5:P9,P21)</f>
        <v>0</v>
      </c>
      <c r="Q26" s="24">
        <f>SUM(Q5:Q9)</f>
        <v>0</v>
      </c>
      <c r="R26" s="339"/>
      <c r="S26" s="251">
        <f>SUM(S5:S9,S21)</f>
        <v>0</v>
      </c>
      <c r="T26" s="417"/>
      <c r="U26" s="25">
        <f>SUM(U4:U9)</f>
        <v>0</v>
      </c>
      <c r="V26" s="1067"/>
      <c r="W26" s="20">
        <f>SUM(W5:W9,W21)</f>
        <v>0</v>
      </c>
      <c r="X26" s="25">
        <f>SUM(X4:X9)</f>
        <v>0</v>
      </c>
      <c r="Y26" s="1067"/>
      <c r="Z26" s="20">
        <f>SUM(Z5:Z9,Z21)</f>
        <v>0</v>
      </c>
      <c r="AA26" s="25">
        <f>SUM(AA4:AA9)</f>
        <v>0</v>
      </c>
      <c r="AB26" s="1067"/>
      <c r="AC26" s="20">
        <f>SUM(AC5:AC9,AC21)</f>
        <v>0</v>
      </c>
      <c r="AD26" s="25">
        <f>SUM(AD4:AD9)</f>
        <v>0</v>
      </c>
      <c r="AE26" s="1067"/>
      <c r="AF26" s="20">
        <f>SUM(AF5:AF9,AF21)</f>
        <v>0</v>
      </c>
      <c r="AG26" s="25">
        <f>SUM(AG4:AG9)</f>
        <v>0</v>
      </c>
      <c r="AH26" s="1067"/>
      <c r="AI26" s="20">
        <f>SUM(AI5:AI9,AI21)</f>
        <v>0</v>
      </c>
      <c r="AJ26" s="16"/>
      <c r="AK26" s="16"/>
      <c r="AL26" s="197"/>
    </row>
    <row r="27" spans="1:38" ht="23.45" customHeight="1" x14ac:dyDescent="0.25">
      <c r="A27" s="41"/>
      <c r="B27" s="391"/>
      <c r="C27" s="36"/>
      <c r="D27" s="35"/>
      <c r="E27" s="205"/>
      <c r="F27" s="310"/>
      <c r="G27" s="263"/>
      <c r="H27" s="205"/>
      <c r="I27" s="310"/>
      <c r="J27" s="263"/>
      <c r="K27" s="205"/>
      <c r="L27" s="310"/>
      <c r="M27" s="263"/>
      <c r="N27" s="205"/>
      <c r="O27" s="310"/>
      <c r="P27" s="263"/>
      <c r="Q27" s="205"/>
      <c r="R27" s="310"/>
      <c r="S27" s="263"/>
      <c r="T27" s="410"/>
      <c r="U27" s="211"/>
      <c r="V27" s="1073"/>
      <c r="W27" s="35"/>
      <c r="X27" s="211"/>
      <c r="Y27" s="1073"/>
      <c r="Z27" s="35"/>
      <c r="AA27" s="211"/>
      <c r="AB27" s="1073"/>
      <c r="AC27" s="35"/>
      <c r="AD27" s="211"/>
      <c r="AE27" s="1073"/>
      <c r="AF27" s="35"/>
      <c r="AG27" s="211"/>
      <c r="AH27" s="1073"/>
      <c r="AI27" s="35"/>
      <c r="AJ27" s="36"/>
      <c r="AK27" s="36"/>
      <c r="AL27" s="212"/>
    </row>
    <row r="28" spans="1:38" ht="18.75" x14ac:dyDescent="0.3">
      <c r="E28" s="1455">
        <f>+E26+G26</f>
        <v>0</v>
      </c>
      <c r="F28" s="1456"/>
      <c r="G28" s="1457"/>
      <c r="H28" s="1456">
        <f>+H26+J26</f>
        <v>0</v>
      </c>
      <c r="I28" s="1456"/>
      <c r="J28" s="1457"/>
      <c r="K28" s="1455">
        <f>+K26+M26</f>
        <v>0</v>
      </c>
      <c r="L28" s="1456"/>
      <c r="M28" s="1457"/>
      <c r="N28" s="1455">
        <f>+N26+P26</f>
        <v>0</v>
      </c>
      <c r="O28" s="1456"/>
      <c r="P28" s="1457"/>
      <c r="Q28" s="1455">
        <f>+Q26+S26</f>
        <v>0</v>
      </c>
      <c r="R28" s="1456"/>
      <c r="S28" s="1457"/>
      <c r="T28" s="283"/>
      <c r="U28" s="1429">
        <f>SUM(U26,W26)</f>
        <v>0</v>
      </c>
      <c r="V28" s="1458"/>
      <c r="W28" s="1458"/>
      <c r="X28" s="1429">
        <f>SUM(X26,Z26)</f>
        <v>0</v>
      </c>
      <c r="Y28" s="1458"/>
      <c r="Z28" s="1458"/>
      <c r="AA28" s="1429">
        <f>SUM(AA26,AC26)</f>
        <v>0</v>
      </c>
      <c r="AB28" s="1458"/>
      <c r="AC28" s="1458"/>
      <c r="AD28" s="1429">
        <f>SUM(AD26,AF26)</f>
        <v>0</v>
      </c>
      <c r="AE28" s="1458"/>
      <c r="AF28" s="1458"/>
      <c r="AG28" s="1429">
        <f>SUM(AG26,AI26)</f>
        <v>0</v>
      </c>
      <c r="AH28" s="1458"/>
      <c r="AI28" s="1466"/>
    </row>
    <row r="29" spans="1:38" ht="18.75" x14ac:dyDescent="0.3">
      <c r="D29" s="418"/>
      <c r="E29" s="1435">
        <f>+SUM(E28,H28,K28,N28,Q28)</f>
        <v>0</v>
      </c>
      <c r="F29" s="1436"/>
      <c r="G29" s="1436"/>
      <c r="H29" s="1436"/>
      <c r="I29" s="1436"/>
      <c r="J29" s="1436"/>
      <c r="K29" s="1436"/>
      <c r="L29" s="1436"/>
      <c r="M29" s="1436"/>
      <c r="N29" s="1436"/>
      <c r="O29" s="1436"/>
      <c r="P29" s="1436"/>
      <c r="Q29" s="1436"/>
      <c r="R29" s="1436"/>
      <c r="S29" s="1437"/>
      <c r="T29" s="283"/>
      <c r="U29" s="1432">
        <f>SUM(U26,W26,X26,Z26,AA26,AC26,AD26,AF26,AG26,AI26)</f>
        <v>0</v>
      </c>
      <c r="V29" s="1449"/>
      <c r="W29" s="1449"/>
      <c r="X29" s="1449"/>
      <c r="Y29" s="1449"/>
      <c r="Z29" s="1449"/>
      <c r="AA29" s="1449"/>
      <c r="AB29" s="1449"/>
      <c r="AC29" s="1449"/>
      <c r="AD29" s="1449"/>
      <c r="AE29" s="1449"/>
      <c r="AF29" s="1449"/>
      <c r="AG29" s="1449"/>
      <c r="AH29" s="1449"/>
      <c r="AI29" s="1450"/>
    </row>
    <row r="30" spans="1:38" s="169" customFormat="1" ht="15" x14ac:dyDescent="0.25">
      <c r="B30" s="373"/>
      <c r="C30" s="169" t="s">
        <v>76</v>
      </c>
      <c r="D30" s="169" t="s">
        <v>99</v>
      </c>
      <c r="F30" s="171"/>
      <c r="G30" s="172"/>
      <c r="H30" s="173"/>
      <c r="L30" s="171"/>
      <c r="T30" s="174"/>
      <c r="U30" s="277"/>
      <c r="V30" s="278"/>
      <c r="W30" s="277"/>
      <c r="X30" s="277"/>
      <c r="Y30" s="278"/>
      <c r="Z30" s="277"/>
      <c r="AA30" s="277"/>
      <c r="AB30" s="278"/>
      <c r="AC30" s="277"/>
      <c r="AD30" s="277"/>
      <c r="AE30" s="278"/>
      <c r="AF30" s="277"/>
      <c r="AG30" s="277"/>
      <c r="AH30" s="278"/>
      <c r="AI30" s="277"/>
    </row>
    <row r="31" spans="1:38" x14ac:dyDescent="0.25">
      <c r="D31" s="169" t="s">
        <v>100</v>
      </c>
      <c r="F31" s="122"/>
      <c r="H31" s="123"/>
      <c r="I31" s="44"/>
      <c r="J31" s="44"/>
      <c r="L31" s="122"/>
      <c r="M31" s="44"/>
      <c r="O31" s="44"/>
      <c r="P31" s="44"/>
      <c r="R31" s="44"/>
      <c r="S31" s="44"/>
      <c r="T31" s="124"/>
      <c r="U31" s="280"/>
      <c r="V31" s="281"/>
      <c r="W31" s="237"/>
      <c r="X31" s="280"/>
      <c r="Y31" s="281"/>
      <c r="Z31" s="237"/>
      <c r="AA31" s="280"/>
      <c r="AB31" s="281"/>
      <c r="AC31" s="237"/>
      <c r="AD31" s="280"/>
      <c r="AE31" s="281"/>
      <c r="AF31" s="237"/>
      <c r="AG31" s="280"/>
      <c r="AH31" s="281"/>
      <c r="AI31" s="237"/>
      <c r="AL31" s="44"/>
    </row>
    <row r="32" spans="1:38" x14ac:dyDescent="0.25">
      <c r="D32" s="169" t="s">
        <v>101</v>
      </c>
      <c r="F32" s="122"/>
      <c r="H32" s="123"/>
      <c r="I32" s="44"/>
      <c r="J32" s="44"/>
      <c r="L32" s="122"/>
      <c r="M32" s="44"/>
      <c r="O32" s="44"/>
      <c r="P32" s="44"/>
      <c r="R32" s="44"/>
      <c r="S32" s="44"/>
      <c r="T32" s="124"/>
      <c r="U32" s="280"/>
      <c r="V32" s="281"/>
      <c r="W32" s="237"/>
      <c r="X32" s="280"/>
      <c r="Y32" s="281"/>
      <c r="Z32" s="237"/>
      <c r="AA32" s="280"/>
      <c r="AB32" s="281"/>
      <c r="AC32" s="237"/>
      <c r="AD32" s="280"/>
      <c r="AE32" s="281"/>
      <c r="AF32" s="237"/>
      <c r="AG32" s="280"/>
      <c r="AH32" s="281"/>
      <c r="AI32" s="237"/>
      <c r="AL32" s="44"/>
    </row>
    <row r="33" spans="2:38" x14ac:dyDescent="0.25">
      <c r="F33" s="122"/>
      <c r="H33" s="123"/>
      <c r="I33" s="44"/>
      <c r="J33" s="44"/>
      <c r="L33" s="122"/>
      <c r="M33" s="44"/>
      <c r="O33" s="44"/>
      <c r="P33" s="44"/>
      <c r="R33" s="44"/>
      <c r="S33" s="44"/>
      <c r="T33" s="124"/>
      <c r="U33" s="237"/>
      <c r="V33" s="281"/>
      <c r="W33" s="237"/>
      <c r="X33" s="237"/>
      <c r="Y33" s="281"/>
      <c r="Z33" s="237"/>
      <c r="AA33" s="237"/>
      <c r="AB33" s="281"/>
      <c r="AC33" s="237"/>
      <c r="AD33" s="237"/>
      <c r="AE33" s="281"/>
      <c r="AF33" s="237"/>
      <c r="AG33" s="237"/>
      <c r="AH33" s="281"/>
      <c r="AI33" s="237"/>
      <c r="AL33" s="44"/>
    </row>
    <row r="34" spans="2:38" x14ac:dyDescent="0.25">
      <c r="B34" s="121" t="s">
        <v>0</v>
      </c>
      <c r="C34" s="45" t="s">
        <v>78</v>
      </c>
      <c r="D34" s="564"/>
      <c r="E34" s="46">
        <f>SUMIF($B5:$B21,$B34,G5:G21)+SUMIF($B5:$B21,$B34,E5:E21)+G22</f>
        <v>0</v>
      </c>
      <c r="F34" s="213" t="e">
        <f>+E34/E28</f>
        <v>#DIV/0!</v>
      </c>
      <c r="H34" s="46">
        <f>SUMIF($B5:$B21,$B34,J5:J21)+SUMIF($B5:$B21,$B34,H5:H21)+J22</f>
        <v>0</v>
      </c>
      <c r="I34" s="213" t="e">
        <f>+H34/H$28</f>
        <v>#DIV/0!</v>
      </c>
      <c r="J34" s="44"/>
      <c r="K34" s="46">
        <f>SUMIF($B5:$B21,$B34,M5:M21)+SUMIF($B5:$B21,$B34,K5:K21)+M22</f>
        <v>0</v>
      </c>
      <c r="L34" s="213" t="e">
        <f>+K34/K$28</f>
        <v>#DIV/0!</v>
      </c>
      <c r="M34" s="44"/>
      <c r="N34" s="46">
        <f>SUMIF($B5:$B21,$B34,P5:P21)+SUMIF($B5:$B21,$B34,N5:N21)+P22</f>
        <v>0</v>
      </c>
      <c r="O34" s="213" t="e">
        <f>+N34/N$28</f>
        <v>#DIV/0!</v>
      </c>
      <c r="P34" s="44"/>
      <c r="Q34" s="46">
        <f>SUMIF($B5:$B21,$B34,S5:S21)+SUMIF($B5:$B21,$B34,Q5:Q21)+S22</f>
        <v>0</v>
      </c>
      <c r="R34" s="213" t="e">
        <f>+Q34/Q$28</f>
        <v>#DIV/0!</v>
      </c>
      <c r="S34" s="44"/>
      <c r="T34" s="124"/>
      <c r="U34" s="46">
        <f>SUMIF($B$5:$B$21,$B34,U$5:U$21)+SUMIF($B$5:$B$21,$B34,W$5:W$21)+W22</f>
        <v>0</v>
      </c>
      <c r="V34" s="175" t="e">
        <f>+U34/U$28</f>
        <v>#DIV/0!</v>
      </c>
      <c r="X34" s="46">
        <f>SUMIF($B$5:$B$21,$B34,X$5:X$21)+SUMIF($B$5:$B$21,$B34,Z$5:Z$21)+Z22</f>
        <v>0</v>
      </c>
      <c r="Y34" s="175" t="e">
        <f>+X34/X$28</f>
        <v>#DIV/0!</v>
      </c>
      <c r="AA34" s="46">
        <f>SUMIF($B$5:$B$21,$B34,AA$5:AA$21)+SUMIF($B$5:$B$21,$B34,AC$5:AC$21)+AC22</f>
        <v>0</v>
      </c>
      <c r="AB34" s="175" t="e">
        <f>+AA34/AA$28</f>
        <v>#DIV/0!</v>
      </c>
      <c r="AD34" s="46">
        <f>SUMIF($B$5:$B$21,$B34,AD$5:AD$21)+SUMIF($B$5:$B$21,$B34,AF$5:AF$21)+AF22</f>
        <v>0</v>
      </c>
      <c r="AE34" s="175" t="e">
        <f>+AD34/AD$28</f>
        <v>#DIV/0!</v>
      </c>
      <c r="AG34" s="46">
        <f>SUMIF($B$5:$B$21,$B34,AG$5:AG$21)+SUMIF($B$5:$B$21,$B34,AI$5:AI$21)+AI22</f>
        <v>0</v>
      </c>
      <c r="AH34" s="175" t="e">
        <f>+AG34/AG$28</f>
        <v>#DIV/0!</v>
      </c>
      <c r="AL34" s="44"/>
    </row>
    <row r="35" spans="2:38" x14ac:dyDescent="0.25">
      <c r="B35" s="125" t="s">
        <v>21</v>
      </c>
      <c r="C35" s="48" t="s">
        <v>79</v>
      </c>
      <c r="D35" s="565"/>
      <c r="E35" s="49">
        <f>SUMIF($B5:$B21,$B35,G5:G21)+SUMIF($B5:$B21,$B35,E5:E21)+G23</f>
        <v>0</v>
      </c>
      <c r="F35" s="214" t="e">
        <f>+E35/E28</f>
        <v>#DIV/0!</v>
      </c>
      <c r="H35" s="49">
        <f>SUMIF($B5:$B21,$B35,J5:J21)+SUMIF($B5:$B21,$B35,H5:H21)+J23</f>
        <v>0</v>
      </c>
      <c r="I35" s="214" t="e">
        <f>+H35/H$28</f>
        <v>#DIV/0!</v>
      </c>
      <c r="J35" s="44"/>
      <c r="K35" s="49">
        <f>SUMIF($B5:$B21,$B35,M5:M21)+SUMIF($B5:$B21,$B35,K5:K21)+M23</f>
        <v>0</v>
      </c>
      <c r="L35" s="214" t="e">
        <f>+K35/K$28</f>
        <v>#DIV/0!</v>
      </c>
      <c r="M35" s="44"/>
      <c r="N35" s="49">
        <f>SUMIF($B5:$B21,$B35,P5:P21)+SUMIF($B5:$B21,$B35,N5:N21)+P23</f>
        <v>0</v>
      </c>
      <c r="O35" s="214" t="e">
        <f>+N35/N$28</f>
        <v>#DIV/0!</v>
      </c>
      <c r="P35" s="44"/>
      <c r="Q35" s="49">
        <f>SUMIF($B5:$B21,$B35,S5:S21)+SUMIF($B5:$B21,$B35,Q5:Q21)+S23</f>
        <v>0</v>
      </c>
      <c r="R35" s="214" t="e">
        <f>+Q35/Q$28</f>
        <v>#DIV/0!</v>
      </c>
      <c r="S35" s="44"/>
      <c r="T35" s="124"/>
      <c r="U35" s="49">
        <f>SUMIF($B$5:$B$21,$B35,U$5:U$21)+SUMIF($B$5:$B$21,$B35,W$5:W$21)+W23</f>
        <v>0</v>
      </c>
      <c r="V35" s="176" t="e">
        <f>+U35/U$28</f>
        <v>#DIV/0!</v>
      </c>
      <c r="X35" s="49">
        <f>SUMIF($B$5:$B$21,$B35,X$5:X$21)+SUMIF($B$5:$B$21,$B35,Z$5:Z$21)+Z23</f>
        <v>0</v>
      </c>
      <c r="Y35" s="176" t="e">
        <f>+X35/X$28</f>
        <v>#DIV/0!</v>
      </c>
      <c r="AA35" s="49">
        <f>SUMIF($B$5:$B$21,$B35,AA$5:AA$21)+SUMIF($B$5:$B$21,$B35,AC$5:AC$21)+AC23</f>
        <v>0</v>
      </c>
      <c r="AB35" s="176" t="e">
        <f>+AA35/AA$28</f>
        <v>#DIV/0!</v>
      </c>
      <c r="AD35" s="49">
        <f>SUMIF($B$5:$B$21,$B35,AD$5:AD$21)+SUMIF($B$5:$B$21,$B35,AF$5:AF$21)+AF23</f>
        <v>0</v>
      </c>
      <c r="AE35" s="176" t="e">
        <f>+AD35/AD$28</f>
        <v>#DIV/0!</v>
      </c>
      <c r="AG35" s="49">
        <f>SUMIF($B$5:$B$21,$B35,AG$5:AG$21)+SUMIF($B$5:$B$21,$B35,AI$5:AI$21)+AI23</f>
        <v>0</v>
      </c>
      <c r="AH35" s="176" t="e">
        <f>+AG35/AG$28</f>
        <v>#DIV/0!</v>
      </c>
      <c r="AL35" s="44"/>
    </row>
    <row r="36" spans="2:38" x14ac:dyDescent="0.25">
      <c r="B36" s="126" t="s">
        <v>3</v>
      </c>
      <c r="C36" s="51" t="s">
        <v>80</v>
      </c>
      <c r="D36" s="566"/>
      <c r="E36" s="52">
        <f>SUMIF($B5:$B21,$B36,G5:G21)+SUMIF($B5:$B21,$B36,E5:E21)+G24</f>
        <v>0</v>
      </c>
      <c r="F36" s="215" t="e">
        <f>+E36/E28</f>
        <v>#DIV/0!</v>
      </c>
      <c r="H36" s="52">
        <f>SUMIF($B5:$B21,$B36,J5:J21)+SUMIF($B5:$B21,$B36,H5:H21)+J24</f>
        <v>0</v>
      </c>
      <c r="I36" s="215" t="e">
        <f>+H36/H$28</f>
        <v>#DIV/0!</v>
      </c>
      <c r="J36" s="44"/>
      <c r="K36" s="52">
        <f>SUMIF($B5:$B21,$B36,M5:M21)+SUMIF($B5:$B21,$B36,K5:K21)+M24</f>
        <v>0</v>
      </c>
      <c r="L36" s="215" t="e">
        <f>+K36/K$28</f>
        <v>#DIV/0!</v>
      </c>
      <c r="M36" s="44"/>
      <c r="N36" s="52">
        <f>SUMIF($B5:$B21,$B36,P5:P21)+SUMIF($B5:$B21,$B36,N5:N21)+P24</f>
        <v>0</v>
      </c>
      <c r="O36" s="215" t="e">
        <f>+N36/N$28</f>
        <v>#DIV/0!</v>
      </c>
      <c r="P36" s="44"/>
      <c r="Q36" s="52">
        <f>SUMIF($B5:$B21,$B36,S5:S21)+SUMIF($B5:$B21,$B36,Q5:Q21)+S24</f>
        <v>0</v>
      </c>
      <c r="R36" s="215" t="e">
        <f>+Q36/Q$28</f>
        <v>#DIV/0!</v>
      </c>
      <c r="S36" s="44"/>
      <c r="T36" s="124"/>
      <c r="U36" s="52">
        <f>SUMIF($B$5:$B$21,$B36,U$5:U$21)+SUMIF($B$5:$B$21,$B36,W$5:W$21)+W24</f>
        <v>0</v>
      </c>
      <c r="V36" s="177" t="e">
        <f>+U36/U$28</f>
        <v>#DIV/0!</v>
      </c>
      <c r="W36" s="169"/>
      <c r="X36" s="52">
        <f>SUMIF($B$5:$B$21,$B36,X$5:X$21)+SUMIF($B$5:$B$21,$B36,Z$5:Z$21)+Z24</f>
        <v>0</v>
      </c>
      <c r="Y36" s="177" t="e">
        <f>+X36/X$28</f>
        <v>#DIV/0!</v>
      </c>
      <c r="Z36" s="169"/>
      <c r="AA36" s="52">
        <f>SUMIF($B$5:$B$21,$B36,AA$5:AA$21)+SUMIF($B$5:$B$21,$B36,AC$5:AC$21)+AC24</f>
        <v>0</v>
      </c>
      <c r="AB36" s="177" t="e">
        <f>+AA36/AA$28</f>
        <v>#DIV/0!</v>
      </c>
      <c r="AC36" s="169"/>
      <c r="AD36" s="52">
        <f>SUMIF($B$5:$B$21,$B36,AD$5:AD$21)+SUMIF($B$5:$B$21,$B36,AF$5:AF$21)+AF24</f>
        <v>0</v>
      </c>
      <c r="AE36" s="177" t="e">
        <f>+AD36/AD$28</f>
        <v>#DIV/0!</v>
      </c>
      <c r="AF36" s="169"/>
      <c r="AG36" s="52">
        <f>SUMIF($B$5:$B$21,$B36,AG$5:AG$21)+SUMIF($B$5:$B$21,$B36,AI$5:AI$21)+AI24</f>
        <v>0</v>
      </c>
      <c r="AH36" s="177" t="e">
        <f>+AG36/AG$28</f>
        <v>#DIV/0!</v>
      </c>
      <c r="AI36" s="169"/>
      <c r="AL36" s="44"/>
    </row>
  </sheetData>
  <sheetProtection algorithmName="SHA-512" hashValue="/FLwkcjQjYXdasA5x3zCFXn9dRnPqmgUma1BBREiceKp7h9k04Lg3h1QOpZhWBJ0dVd8yzyuJJpITscFyAi0ig==" saltValue="86vUcYOInEet+LnuR8tSBw==" spinCount="100000" sheet="1" objects="1" scenarios="1"/>
  <mergeCells count="27">
    <mergeCell ref="AG28:AI28"/>
    <mergeCell ref="U29:AI29"/>
    <mergeCell ref="AH1:AI1"/>
    <mergeCell ref="E29:S29"/>
    <mergeCell ref="AE1:AF1"/>
    <mergeCell ref="E1:G1"/>
    <mergeCell ref="H1:J1"/>
    <mergeCell ref="K1:M1"/>
    <mergeCell ref="N1:P1"/>
    <mergeCell ref="V1:W1"/>
    <mergeCell ref="Y1:Z1"/>
    <mergeCell ref="AB1:AC1"/>
    <mergeCell ref="E28:G28"/>
    <mergeCell ref="H28:J28"/>
    <mergeCell ref="K28:M28"/>
    <mergeCell ref="N28:P28"/>
    <mergeCell ref="Q1:S1"/>
    <mergeCell ref="F2:G2"/>
    <mergeCell ref="I2:J2"/>
    <mergeCell ref="L2:M2"/>
    <mergeCell ref="O2:P2"/>
    <mergeCell ref="R2:S2"/>
    <mergeCell ref="Q28:S28"/>
    <mergeCell ref="U28:W28"/>
    <mergeCell ref="X28:Z28"/>
    <mergeCell ref="AA28:AC28"/>
    <mergeCell ref="AD28:AF28"/>
  </mergeCells>
  <phoneticPr fontId="11" type="noConversion"/>
  <pageMargins left="0.7" right="0.7" top="0.75" bottom="0.75" header="0.3" footer="0.3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E1DD-7ADF-2740-BF26-E6637A28D372}">
  <sheetPr>
    <tabColor theme="0"/>
    <outlinePr summaryBelow="0"/>
    <pageSetUpPr fitToPage="1"/>
  </sheetPr>
  <dimension ref="A1:AR135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:D4"/>
    </sheetView>
  </sheetViews>
  <sheetFormatPr baseColWidth="10" defaultColWidth="9.125" defaultRowHeight="15" outlineLevelCol="1" x14ac:dyDescent="0.25"/>
  <cols>
    <col min="1" max="1" width="3.625" style="216" customWidth="1"/>
    <col min="2" max="2" width="6.625" style="229" customWidth="1"/>
    <col min="3" max="3" width="11.625" style="216" customWidth="1"/>
    <col min="4" max="4" width="66.625" style="216" customWidth="1"/>
    <col min="5" max="5" width="15.625" style="217" customWidth="1"/>
    <col min="6" max="6" width="9.125" style="194" customWidth="1"/>
    <col min="7" max="7" width="15.625" style="219" customWidth="1"/>
    <col min="8" max="8" width="15.625" style="217" customWidth="1"/>
    <col min="9" max="9" width="9.125" style="194" customWidth="1"/>
    <col min="10" max="10" width="15.625" style="219" customWidth="1"/>
    <col min="11" max="11" width="15.625" style="217" customWidth="1"/>
    <col min="12" max="12" width="9.125" style="194" bestFit="1" customWidth="1"/>
    <col min="13" max="13" width="15.625" style="219" customWidth="1"/>
    <col min="14" max="14" width="15.625" style="217" customWidth="1"/>
    <col min="15" max="15" width="9.125" style="194" bestFit="1" customWidth="1"/>
    <col min="16" max="16" width="15.625" style="219" customWidth="1"/>
    <col min="17" max="17" width="15.625" style="217" customWidth="1"/>
    <col min="18" max="18" width="9.125" style="194" bestFit="1" customWidth="1"/>
    <col min="19" max="19" width="15.625" style="219" customWidth="1"/>
    <col min="20" max="20" width="45.625" style="220" customWidth="1"/>
    <col min="21" max="21" width="15.625" style="4" hidden="1" customWidth="1" outlineLevel="1"/>
    <col min="22" max="22" width="6.625" style="194" hidden="1" customWidth="1" outlineLevel="1"/>
    <col min="23" max="24" width="15.625" style="4" hidden="1" customWidth="1" outlineLevel="1"/>
    <col min="25" max="25" width="6.625" style="194" hidden="1" customWidth="1" outlineLevel="1"/>
    <col min="26" max="27" width="15.625" style="4" hidden="1" customWidth="1" outlineLevel="1"/>
    <col min="28" max="28" width="6.625" style="194" hidden="1" customWidth="1" outlineLevel="1"/>
    <col min="29" max="30" width="15.625" style="4" hidden="1" customWidth="1" outlineLevel="1"/>
    <col min="31" max="31" width="6.625" style="194" hidden="1" customWidth="1" outlineLevel="1"/>
    <col min="32" max="33" width="15.625" style="4" hidden="1" customWidth="1" outlineLevel="1"/>
    <col min="34" max="34" width="6.625" style="194" hidden="1" customWidth="1" outlineLevel="1"/>
    <col min="35" max="35" width="15.625" style="4" hidden="1" customWidth="1" outlineLevel="1"/>
    <col min="36" max="36" width="9.625" style="4" hidden="1" customWidth="1" outlineLevel="1"/>
    <col min="37" max="37" width="15.625" style="4" hidden="1" customWidth="1" outlineLevel="1"/>
    <col min="38" max="38" width="52.625" style="221" hidden="1" customWidth="1" outlineLevel="1"/>
    <col min="39" max="39" width="9.125" style="4" collapsed="1"/>
    <col min="40" max="16384" width="9.125" style="4"/>
  </cols>
  <sheetData>
    <row r="1" spans="1:38" ht="32.25" customHeight="1" x14ac:dyDescent="0.3">
      <c r="A1" s="178" t="s">
        <v>7</v>
      </c>
      <c r="B1" s="222"/>
      <c r="C1" s="179"/>
      <c r="D1" s="83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38" ht="15.75" x14ac:dyDescent="0.25">
      <c r="A2" s="180"/>
      <c r="B2" s="223"/>
      <c r="C2" s="181"/>
      <c r="D2" s="182"/>
      <c r="E2" s="183" t="s">
        <v>11</v>
      </c>
      <c r="F2" s="1406" t="s">
        <v>10</v>
      </c>
      <c r="G2" s="1407"/>
      <c r="H2" s="316" t="s">
        <v>11</v>
      </c>
      <c r="I2" s="1406" t="s">
        <v>10</v>
      </c>
      <c r="J2" s="1407"/>
      <c r="K2" s="183" t="s">
        <v>11</v>
      </c>
      <c r="L2" s="1406" t="s">
        <v>10</v>
      </c>
      <c r="M2" s="1407"/>
      <c r="N2" s="183" t="s">
        <v>11</v>
      </c>
      <c r="O2" s="1406" t="s">
        <v>10</v>
      </c>
      <c r="P2" s="1407"/>
      <c r="Q2" s="183" t="s">
        <v>11</v>
      </c>
      <c r="R2" s="1406" t="s">
        <v>10</v>
      </c>
      <c r="S2" s="1407"/>
      <c r="T2" s="9"/>
      <c r="U2" s="10" t="s">
        <v>12</v>
      </c>
      <c r="V2" s="1066" t="s">
        <v>14</v>
      </c>
      <c r="W2" s="184" t="s">
        <v>12</v>
      </c>
      <c r="X2" s="10" t="s">
        <v>12</v>
      </c>
      <c r="Y2" s="1066" t="s">
        <v>14</v>
      </c>
      <c r="Z2" s="184" t="s">
        <v>12</v>
      </c>
      <c r="AA2" s="10" t="s">
        <v>12</v>
      </c>
      <c r="AB2" s="1066" t="s">
        <v>14</v>
      </c>
      <c r="AC2" s="184" t="s">
        <v>12</v>
      </c>
      <c r="AD2" s="10" t="s">
        <v>12</v>
      </c>
      <c r="AE2" s="1066" t="s">
        <v>14</v>
      </c>
      <c r="AF2" s="184" t="s">
        <v>12</v>
      </c>
      <c r="AG2" s="10" t="s">
        <v>12</v>
      </c>
      <c r="AH2" s="1066" t="s">
        <v>14</v>
      </c>
      <c r="AI2" s="184" t="s">
        <v>12</v>
      </c>
      <c r="AJ2" s="185"/>
      <c r="AK2" s="185"/>
      <c r="AL2" s="186"/>
    </row>
    <row r="3" spans="1:38" ht="15.75" x14ac:dyDescent="0.25">
      <c r="A3" s="187"/>
      <c r="B3" s="11" t="s">
        <v>15</v>
      </c>
      <c r="C3" s="188"/>
      <c r="D3" s="189"/>
      <c r="E3" s="190" t="s">
        <v>16</v>
      </c>
      <c r="F3" s="977" t="s">
        <v>85</v>
      </c>
      <c r="G3" s="607" t="s">
        <v>17</v>
      </c>
      <c r="H3" s="318" t="s">
        <v>16</v>
      </c>
      <c r="I3" s="977" t="s">
        <v>85</v>
      </c>
      <c r="J3" s="607" t="s">
        <v>17</v>
      </c>
      <c r="K3" s="190" t="s">
        <v>16</v>
      </c>
      <c r="L3" s="977" t="s">
        <v>85</v>
      </c>
      <c r="M3" s="607" t="s">
        <v>17</v>
      </c>
      <c r="N3" s="190" t="s">
        <v>16</v>
      </c>
      <c r="O3" s="977" t="s">
        <v>85</v>
      </c>
      <c r="P3" s="607" t="s">
        <v>17</v>
      </c>
      <c r="Q3" s="190" t="s">
        <v>16</v>
      </c>
      <c r="R3" s="977" t="s">
        <v>85</v>
      </c>
      <c r="S3" s="607" t="s">
        <v>17</v>
      </c>
      <c r="T3" s="352" t="s">
        <v>86</v>
      </c>
      <c r="U3" s="14"/>
      <c r="V3" s="1067"/>
      <c r="W3" s="15"/>
      <c r="X3" s="14"/>
      <c r="Y3" s="1067"/>
      <c r="Z3" s="15"/>
      <c r="AA3" s="14"/>
      <c r="AB3" s="1067"/>
      <c r="AC3" s="15"/>
      <c r="AD3" s="14"/>
      <c r="AE3" s="1067"/>
      <c r="AF3" s="15"/>
      <c r="AG3" s="14"/>
      <c r="AH3" s="1067"/>
      <c r="AI3" s="15"/>
      <c r="AJ3" s="16"/>
      <c r="AK3" s="16"/>
      <c r="AL3" s="195"/>
    </row>
    <row r="4" spans="1:38" ht="15.75" x14ac:dyDescent="0.25">
      <c r="A4" s="286" t="s">
        <v>399</v>
      </c>
      <c r="B4" s="419"/>
      <c r="C4" s="1467" t="s">
        <v>121</v>
      </c>
      <c r="D4" s="1468"/>
      <c r="E4" s="1109"/>
      <c r="F4" s="986"/>
      <c r="G4" s="196"/>
      <c r="H4" s="1109"/>
      <c r="I4" s="986"/>
      <c r="J4" s="196"/>
      <c r="K4" s="1109"/>
      <c r="L4" s="986"/>
      <c r="M4" s="196"/>
      <c r="N4" s="1109"/>
      <c r="O4" s="986"/>
      <c r="P4" s="196"/>
      <c r="Q4" s="1109"/>
      <c r="R4" s="986"/>
      <c r="S4" s="196"/>
      <c r="T4" s="431"/>
      <c r="U4" s="14"/>
      <c r="V4" s="1068"/>
      <c r="W4" s="15"/>
      <c r="X4" s="14"/>
      <c r="Y4" s="1068"/>
      <c r="Z4" s="15"/>
      <c r="AA4" s="14"/>
      <c r="AB4" s="1068"/>
      <c r="AC4" s="15"/>
      <c r="AD4" s="14"/>
      <c r="AE4" s="1068"/>
      <c r="AF4" s="15"/>
      <c r="AG4" s="14"/>
      <c r="AH4" s="1068"/>
      <c r="AI4" s="15"/>
      <c r="AJ4" s="16"/>
      <c r="AK4" s="16"/>
      <c r="AL4" s="197"/>
    </row>
    <row r="5" spans="1:38" s="378" customFormat="1" ht="15.75" x14ac:dyDescent="0.25">
      <c r="A5" s="198"/>
      <c r="B5" s="851"/>
      <c r="C5" s="322" t="s">
        <v>400</v>
      </c>
      <c r="D5" s="849" t="s">
        <v>72</v>
      </c>
      <c r="E5" s="1110">
        <f>SUM(E6:E10)</f>
        <v>0</v>
      </c>
      <c r="F5" s="1117"/>
      <c r="G5" s="200">
        <f>SUM(G6:G10)</f>
        <v>0</v>
      </c>
      <c r="H5" s="1110">
        <f>SUM(H6:H10)</f>
        <v>0</v>
      </c>
      <c r="I5" s="1117"/>
      <c r="J5" s="200">
        <f>SUM(J6:J10)</f>
        <v>0</v>
      </c>
      <c r="K5" s="1110">
        <f>SUM(K6:K10)</f>
        <v>0</v>
      </c>
      <c r="L5" s="1117"/>
      <c r="M5" s="200">
        <f>SUM(M6:M10)</f>
        <v>0</v>
      </c>
      <c r="N5" s="1110">
        <f>SUM(N6:N10)</f>
        <v>0</v>
      </c>
      <c r="O5" s="1117"/>
      <c r="P5" s="200">
        <f>SUM(P6:P10)</f>
        <v>0</v>
      </c>
      <c r="Q5" s="1110">
        <f>SUM(Q6:Q10)</f>
        <v>0</v>
      </c>
      <c r="R5" s="1117"/>
      <c r="S5" s="200">
        <f>SUM(S6:S10)</f>
        <v>0</v>
      </c>
      <c r="T5" s="646"/>
      <c r="U5" s="225">
        <f>SUM(U6:U10)</f>
        <v>0</v>
      </c>
      <c r="V5" s="1129"/>
      <c r="W5" s="19">
        <f>SUM(W6:W10)</f>
        <v>0</v>
      </c>
      <c r="X5" s="225">
        <f>SUM(X6:X10)</f>
        <v>0</v>
      </c>
      <c r="Y5" s="1129"/>
      <c r="Z5" s="19">
        <f>SUM(Z6:Z10)</f>
        <v>0</v>
      </c>
      <c r="AA5" s="225">
        <f>SUM(AA6:AA10)</f>
        <v>0</v>
      </c>
      <c r="AB5" s="1129"/>
      <c r="AC5" s="19">
        <f>SUM(AC6:AC10)</f>
        <v>0</v>
      </c>
      <c r="AD5" s="225">
        <f>SUM(AD6:AD10)</f>
        <v>0</v>
      </c>
      <c r="AE5" s="1129"/>
      <c r="AF5" s="19">
        <f>SUM(AF6:AF10)</f>
        <v>0</v>
      </c>
      <c r="AG5" s="225">
        <f>SUM(AG6:AG10)</f>
        <v>0</v>
      </c>
      <c r="AH5" s="1129"/>
      <c r="AI5" s="511">
        <f>SUM(AI6:AI10)</f>
        <v>0</v>
      </c>
      <c r="AJ5" s="376"/>
      <c r="AK5" s="376"/>
      <c r="AL5" s="34"/>
    </row>
    <row r="6" spans="1:38" s="454" customFormat="1" ht="12.75" x14ac:dyDescent="0.2">
      <c r="A6" s="451"/>
      <c r="B6" s="452"/>
      <c r="C6" s="329" t="s">
        <v>401</v>
      </c>
      <c r="D6" s="645" t="s">
        <v>174</v>
      </c>
      <c r="E6" s="1111"/>
      <c r="F6" s="1118"/>
      <c r="G6" s="357">
        <f>+(F6*0.7)*E6</f>
        <v>0</v>
      </c>
      <c r="H6" s="1111"/>
      <c r="I6" s="1118"/>
      <c r="J6" s="357">
        <f>+(I6*0.7)*H6</f>
        <v>0</v>
      </c>
      <c r="K6" s="1111"/>
      <c r="L6" s="1118"/>
      <c r="M6" s="357">
        <f>+(L6*0.7)*K6</f>
        <v>0</v>
      </c>
      <c r="N6" s="1111"/>
      <c r="O6" s="1118"/>
      <c r="P6" s="357">
        <f>+(O6*0.7)*N6</f>
        <v>0</v>
      </c>
      <c r="Q6" s="1111"/>
      <c r="R6" s="1118"/>
      <c r="S6" s="357">
        <f>+(R6*0.7)*Q6</f>
        <v>0</v>
      </c>
      <c r="T6" s="647"/>
      <c r="U6" s="655"/>
      <c r="V6" s="1130"/>
      <c r="W6" s="540">
        <f>+(V6*0.7)*U6</f>
        <v>0</v>
      </c>
      <c r="X6" s="655"/>
      <c r="Y6" s="1130"/>
      <c r="Z6" s="540">
        <f>+(Y6*0.7)*X6</f>
        <v>0</v>
      </c>
      <c r="AA6" s="655"/>
      <c r="AB6" s="1130"/>
      <c r="AC6" s="540">
        <f>+(AB6*0.7)*AA6</f>
        <v>0</v>
      </c>
      <c r="AD6" s="655"/>
      <c r="AE6" s="1130"/>
      <c r="AF6" s="540">
        <f>+(AE6*0.7)*AD6</f>
        <v>0</v>
      </c>
      <c r="AG6" s="655"/>
      <c r="AH6" s="1130"/>
      <c r="AI6" s="588">
        <f>+(AH6*0.7)*AG6</f>
        <v>0</v>
      </c>
      <c r="AJ6" s="453"/>
      <c r="AK6" s="453"/>
      <c r="AL6" s="258"/>
    </row>
    <row r="7" spans="1:38" s="454" customFormat="1" ht="12.75" x14ac:dyDescent="0.2">
      <c r="A7" s="451"/>
      <c r="B7" s="452"/>
      <c r="C7" s="329" t="s">
        <v>402</v>
      </c>
      <c r="D7" s="645" t="s">
        <v>174</v>
      </c>
      <c r="E7" s="1111"/>
      <c r="F7" s="1118"/>
      <c r="G7" s="357">
        <f t="shared" ref="G7:G10" si="0">+(F7*0.7)*E7</f>
        <v>0</v>
      </c>
      <c r="H7" s="1111"/>
      <c r="I7" s="1118"/>
      <c r="J7" s="357">
        <f t="shared" ref="J7:J10" si="1">+(I7*0.7)*H7</f>
        <v>0</v>
      </c>
      <c r="K7" s="1111"/>
      <c r="L7" s="1118"/>
      <c r="M7" s="357">
        <f t="shared" ref="M7:M10" si="2">+(L7*0.7)*K7</f>
        <v>0</v>
      </c>
      <c r="N7" s="1111"/>
      <c r="O7" s="1118"/>
      <c r="P7" s="357">
        <f t="shared" ref="P7:P10" si="3">+(O7*0.7)*N7</f>
        <v>0</v>
      </c>
      <c r="Q7" s="1111"/>
      <c r="R7" s="1118"/>
      <c r="S7" s="357">
        <f t="shared" ref="S7:S10" si="4">+(R7*0.7)*Q7</f>
        <v>0</v>
      </c>
      <c r="T7" s="647"/>
      <c r="U7" s="655"/>
      <c r="V7" s="1130"/>
      <c r="W7" s="540">
        <f>+(V7*0.7)*U7</f>
        <v>0</v>
      </c>
      <c r="X7" s="655"/>
      <c r="Y7" s="1130"/>
      <c r="Z7" s="540">
        <f>+(Y7*0.7)*X7</f>
        <v>0</v>
      </c>
      <c r="AA7" s="655"/>
      <c r="AB7" s="1130"/>
      <c r="AC7" s="540">
        <f>+(AB7*0.7)*AA7</f>
        <v>0</v>
      </c>
      <c r="AD7" s="655"/>
      <c r="AE7" s="1130"/>
      <c r="AF7" s="540">
        <f>+(AE7*0.7)*AD7</f>
        <v>0</v>
      </c>
      <c r="AG7" s="655"/>
      <c r="AH7" s="1130"/>
      <c r="AI7" s="588">
        <f>+(AH7*0.7)*AG7</f>
        <v>0</v>
      </c>
      <c r="AJ7" s="453"/>
      <c r="AK7" s="453"/>
      <c r="AL7" s="258"/>
    </row>
    <row r="8" spans="1:38" s="454" customFormat="1" ht="12.75" x14ac:dyDescent="0.2">
      <c r="A8" s="451"/>
      <c r="B8" s="452"/>
      <c r="C8" s="329" t="s">
        <v>403</v>
      </c>
      <c r="D8" s="645" t="s">
        <v>174</v>
      </c>
      <c r="E8" s="1111"/>
      <c r="F8" s="1118"/>
      <c r="G8" s="357">
        <f t="shared" si="0"/>
        <v>0</v>
      </c>
      <c r="H8" s="1111"/>
      <c r="I8" s="1118"/>
      <c r="J8" s="357">
        <f t="shared" si="1"/>
        <v>0</v>
      </c>
      <c r="K8" s="1111"/>
      <c r="L8" s="1118"/>
      <c r="M8" s="357">
        <f t="shared" si="2"/>
        <v>0</v>
      </c>
      <c r="N8" s="1111"/>
      <c r="O8" s="1118"/>
      <c r="P8" s="357">
        <f t="shared" si="3"/>
        <v>0</v>
      </c>
      <c r="Q8" s="1111"/>
      <c r="R8" s="1118"/>
      <c r="S8" s="357">
        <f t="shared" si="4"/>
        <v>0</v>
      </c>
      <c r="T8" s="647"/>
      <c r="U8" s="655"/>
      <c r="V8" s="1130"/>
      <c r="W8" s="540">
        <f>+(V8*0.7)*U8</f>
        <v>0</v>
      </c>
      <c r="X8" s="655"/>
      <c r="Y8" s="1130"/>
      <c r="Z8" s="540">
        <f>+(Y8*0.7)*X8</f>
        <v>0</v>
      </c>
      <c r="AA8" s="655"/>
      <c r="AB8" s="1130"/>
      <c r="AC8" s="540">
        <f>+(AB8*0.7)*AA8</f>
        <v>0</v>
      </c>
      <c r="AD8" s="655"/>
      <c r="AE8" s="1130"/>
      <c r="AF8" s="540">
        <f>+(AE8*0.7)*AD8</f>
        <v>0</v>
      </c>
      <c r="AG8" s="655"/>
      <c r="AH8" s="1130"/>
      <c r="AI8" s="588">
        <f>+(AH8*0.7)*AG8</f>
        <v>0</v>
      </c>
      <c r="AJ8" s="453"/>
      <c r="AK8" s="453"/>
      <c r="AL8" s="258"/>
    </row>
    <row r="9" spans="1:38" s="454" customFormat="1" ht="12.75" x14ac:dyDescent="0.2">
      <c r="A9" s="451"/>
      <c r="B9" s="452"/>
      <c r="C9" s="329" t="s">
        <v>404</v>
      </c>
      <c r="D9" s="645" t="s">
        <v>174</v>
      </c>
      <c r="E9" s="1111"/>
      <c r="F9" s="1118"/>
      <c r="G9" s="357">
        <f t="shared" si="0"/>
        <v>0</v>
      </c>
      <c r="H9" s="1111"/>
      <c r="I9" s="1118"/>
      <c r="J9" s="357">
        <f t="shared" si="1"/>
        <v>0</v>
      </c>
      <c r="K9" s="1111"/>
      <c r="L9" s="1118"/>
      <c r="M9" s="357">
        <f t="shared" si="2"/>
        <v>0</v>
      </c>
      <c r="N9" s="1111"/>
      <c r="O9" s="1118"/>
      <c r="P9" s="357">
        <f t="shared" si="3"/>
        <v>0</v>
      </c>
      <c r="Q9" s="1111"/>
      <c r="R9" s="1118"/>
      <c r="S9" s="357">
        <f t="shared" si="4"/>
        <v>0</v>
      </c>
      <c r="T9" s="647"/>
      <c r="U9" s="655"/>
      <c r="V9" s="1130"/>
      <c r="W9" s="540">
        <f>+(V9*0.7)*U9</f>
        <v>0</v>
      </c>
      <c r="X9" s="655"/>
      <c r="Y9" s="1130"/>
      <c r="Z9" s="540">
        <f>+(Y9*0.7)*X9</f>
        <v>0</v>
      </c>
      <c r="AA9" s="655"/>
      <c r="AB9" s="1130"/>
      <c r="AC9" s="540">
        <f>+(AB9*0.7)*AA9</f>
        <v>0</v>
      </c>
      <c r="AD9" s="655"/>
      <c r="AE9" s="1130"/>
      <c r="AF9" s="540">
        <f>+(AE9*0.7)*AD9</f>
        <v>0</v>
      </c>
      <c r="AG9" s="655"/>
      <c r="AH9" s="1130"/>
      <c r="AI9" s="588">
        <f>+(AH9*0.7)*AG9</f>
        <v>0</v>
      </c>
      <c r="AJ9" s="453"/>
      <c r="AK9" s="453"/>
      <c r="AL9" s="258"/>
    </row>
    <row r="10" spans="1:38" s="454" customFormat="1" ht="12.75" x14ac:dyDescent="0.2">
      <c r="A10" s="451"/>
      <c r="B10" s="452"/>
      <c r="C10" s="329" t="s">
        <v>405</v>
      </c>
      <c r="D10" s="645" t="s">
        <v>174</v>
      </c>
      <c r="E10" s="1111"/>
      <c r="F10" s="1118"/>
      <c r="G10" s="357">
        <f t="shared" si="0"/>
        <v>0</v>
      </c>
      <c r="H10" s="1111"/>
      <c r="I10" s="1118"/>
      <c r="J10" s="357">
        <f t="shared" si="1"/>
        <v>0</v>
      </c>
      <c r="K10" s="1111"/>
      <c r="L10" s="1118"/>
      <c r="M10" s="357">
        <f t="shared" si="2"/>
        <v>0</v>
      </c>
      <c r="N10" s="1111"/>
      <c r="O10" s="1118"/>
      <c r="P10" s="357">
        <f t="shared" si="3"/>
        <v>0</v>
      </c>
      <c r="Q10" s="1111"/>
      <c r="R10" s="1118"/>
      <c r="S10" s="357">
        <f t="shared" si="4"/>
        <v>0</v>
      </c>
      <c r="T10" s="647"/>
      <c r="U10" s="655"/>
      <c r="V10" s="1130"/>
      <c r="W10" s="540">
        <f>+(V10*0.7)*U10</f>
        <v>0</v>
      </c>
      <c r="X10" s="655"/>
      <c r="Y10" s="1130"/>
      <c r="Z10" s="540">
        <f>+(Y10*0.7)*X10</f>
        <v>0</v>
      </c>
      <c r="AA10" s="655"/>
      <c r="AB10" s="1130"/>
      <c r="AC10" s="540">
        <f>+(AB10*0.7)*AA10</f>
        <v>0</v>
      </c>
      <c r="AD10" s="655"/>
      <c r="AE10" s="1130"/>
      <c r="AF10" s="540">
        <f>+(AE10*0.7)*AD10</f>
        <v>0</v>
      </c>
      <c r="AG10" s="655"/>
      <c r="AH10" s="1130"/>
      <c r="AI10" s="588">
        <f>+(AH10*0.7)*AG10</f>
        <v>0</v>
      </c>
      <c r="AJ10" s="453"/>
      <c r="AK10" s="453"/>
      <c r="AL10" s="258"/>
    </row>
    <row r="11" spans="1:38" s="32" customFormat="1" ht="15.75" x14ac:dyDescent="0.25">
      <c r="A11" s="421"/>
      <c r="B11" s="449"/>
      <c r="C11" s="846"/>
      <c r="D11" s="422"/>
      <c r="E11" s="1109"/>
      <c r="F11" s="986"/>
      <c r="G11" s="196"/>
      <c r="H11" s="1109"/>
      <c r="I11" s="986"/>
      <c r="J11" s="196"/>
      <c r="K11" s="1109"/>
      <c r="L11" s="986"/>
      <c r="M11" s="196"/>
      <c r="N11" s="1109"/>
      <c r="O11" s="986"/>
      <c r="P11" s="196"/>
      <c r="Q11" s="1109"/>
      <c r="R11" s="986"/>
      <c r="S11" s="196"/>
      <c r="T11" s="648"/>
      <c r="U11" s="224"/>
      <c r="V11" s="1131"/>
      <c r="W11" s="420"/>
      <c r="X11" s="224"/>
      <c r="Y11" s="1131"/>
      <c r="Z11" s="420"/>
      <c r="AA11" s="224"/>
      <c r="AB11" s="1131"/>
      <c r="AC11" s="420"/>
      <c r="AD11" s="224"/>
      <c r="AE11" s="1131"/>
      <c r="AF11" s="420"/>
      <c r="AG11" s="224"/>
      <c r="AH11" s="1131"/>
      <c r="AI11" s="589"/>
      <c r="AJ11" s="30"/>
      <c r="AK11" s="30"/>
      <c r="AL11" s="423"/>
    </row>
    <row r="12" spans="1:38" s="378" customFormat="1" ht="15.75" x14ac:dyDescent="0.25">
      <c r="A12" s="198"/>
      <c r="B12" s="851"/>
      <c r="C12" s="322" t="s">
        <v>406</v>
      </c>
      <c r="D12" s="849" t="s">
        <v>256</v>
      </c>
      <c r="E12" s="1110">
        <f>SUM(E13:E17)</f>
        <v>0</v>
      </c>
      <c r="F12" s="1117"/>
      <c r="G12" s="200">
        <f t="shared" ref="G12" si="5">SUM(G13:G17)</f>
        <v>0</v>
      </c>
      <c r="H12" s="1110">
        <f>SUM(H13:H17)</f>
        <v>0</v>
      </c>
      <c r="I12" s="1117"/>
      <c r="J12" s="200">
        <f t="shared" ref="J12" si="6">SUM(J13:J17)</f>
        <v>0</v>
      </c>
      <c r="K12" s="1110">
        <f>SUM(K13:K17)</f>
        <v>0</v>
      </c>
      <c r="L12" s="1117"/>
      <c r="M12" s="200">
        <f t="shared" ref="M12" si="7">SUM(M13:M17)</f>
        <v>0</v>
      </c>
      <c r="N12" s="1110">
        <f>SUM(N13:N17)</f>
        <v>0</v>
      </c>
      <c r="O12" s="1117"/>
      <c r="P12" s="200">
        <f t="shared" ref="P12" si="8">SUM(P13:P17)</f>
        <v>0</v>
      </c>
      <c r="Q12" s="1110">
        <f>SUM(Q13:Q17)</f>
        <v>0</v>
      </c>
      <c r="R12" s="1117"/>
      <c r="S12" s="200">
        <f t="shared" ref="S12" si="9">SUM(S13:S17)</f>
        <v>0</v>
      </c>
      <c r="T12" s="649"/>
      <c r="U12" s="225">
        <f>SUM(U13:U17)</f>
        <v>0</v>
      </c>
      <c r="V12" s="1129"/>
      <c r="W12" s="19">
        <f>SUM(W13:W17)</f>
        <v>0</v>
      </c>
      <c r="X12" s="225">
        <f>SUM(X13:X17)</f>
        <v>0</v>
      </c>
      <c r="Y12" s="1129"/>
      <c r="Z12" s="19">
        <f>SUM(Z13:Z17)</f>
        <v>0</v>
      </c>
      <c r="AA12" s="225">
        <f>SUM(AA13:AA17)</f>
        <v>0</v>
      </c>
      <c r="AB12" s="1129"/>
      <c r="AC12" s="19">
        <f>SUM(AC13:AC17)</f>
        <v>0</v>
      </c>
      <c r="AD12" s="225">
        <f>SUM(AD13:AD17)</f>
        <v>0</v>
      </c>
      <c r="AE12" s="1129"/>
      <c r="AF12" s="19">
        <f>SUM(AF13:AF17)</f>
        <v>0</v>
      </c>
      <c r="AG12" s="225">
        <f>SUM(AG13:AG17)</f>
        <v>0</v>
      </c>
      <c r="AH12" s="1129"/>
      <c r="AI12" s="511">
        <f>SUM(AI13:AI17)</f>
        <v>0</v>
      </c>
      <c r="AJ12" s="376"/>
      <c r="AK12" s="376"/>
      <c r="AL12" s="34"/>
    </row>
    <row r="13" spans="1:38" s="454" customFormat="1" ht="12.75" x14ac:dyDescent="0.2">
      <c r="A13" s="451"/>
      <c r="B13" s="452"/>
      <c r="C13" s="329" t="s">
        <v>407</v>
      </c>
      <c r="D13" s="645" t="s">
        <v>174</v>
      </c>
      <c r="E13" s="1111"/>
      <c r="F13" s="1118"/>
      <c r="G13" s="357">
        <f>+(F13*0.7)*E13</f>
        <v>0</v>
      </c>
      <c r="H13" s="1111"/>
      <c r="I13" s="1118"/>
      <c r="J13" s="357">
        <f>+(I13*0.7)*H13</f>
        <v>0</v>
      </c>
      <c r="K13" s="1111"/>
      <c r="L13" s="1118"/>
      <c r="M13" s="357">
        <f>+(L13*0.7)*K13</f>
        <v>0</v>
      </c>
      <c r="N13" s="1111"/>
      <c r="O13" s="1118"/>
      <c r="P13" s="357">
        <f>+(O13*0.7)*N13</f>
        <v>0</v>
      </c>
      <c r="Q13" s="1111"/>
      <c r="R13" s="1118"/>
      <c r="S13" s="357">
        <f>+(R13*0.7)*Q13</f>
        <v>0</v>
      </c>
      <c r="T13" s="650"/>
      <c r="U13" s="655"/>
      <c r="V13" s="1130"/>
      <c r="W13" s="540">
        <f>+(V13*0.7)*U13</f>
        <v>0</v>
      </c>
      <c r="X13" s="655"/>
      <c r="Y13" s="1130"/>
      <c r="Z13" s="540">
        <f>+(Y13*0.7)*X13</f>
        <v>0</v>
      </c>
      <c r="AA13" s="655"/>
      <c r="AB13" s="1130"/>
      <c r="AC13" s="540">
        <f>+(AB13*0.7)*AA13</f>
        <v>0</v>
      </c>
      <c r="AD13" s="655"/>
      <c r="AE13" s="1130"/>
      <c r="AF13" s="540">
        <f>+(AE13*0.7)*AD13</f>
        <v>0</v>
      </c>
      <c r="AG13" s="655"/>
      <c r="AH13" s="1130"/>
      <c r="AI13" s="588">
        <f>+(AH13*0.7)*AG13</f>
        <v>0</v>
      </c>
      <c r="AJ13" s="453"/>
      <c r="AK13" s="453"/>
      <c r="AL13" s="258"/>
    </row>
    <row r="14" spans="1:38" s="454" customFormat="1" ht="12.75" x14ac:dyDescent="0.2">
      <c r="A14" s="451"/>
      <c r="B14" s="452"/>
      <c r="C14" s="329" t="s">
        <v>408</v>
      </c>
      <c r="D14" s="645" t="s">
        <v>174</v>
      </c>
      <c r="E14" s="1111"/>
      <c r="F14" s="1118"/>
      <c r="G14" s="357">
        <f t="shared" ref="G14:G17" si="10">+(F14*0.7)*E14</f>
        <v>0</v>
      </c>
      <c r="H14" s="1111"/>
      <c r="I14" s="1118"/>
      <c r="J14" s="357">
        <f t="shared" ref="J14:J17" si="11">+(I14*0.7)*H14</f>
        <v>0</v>
      </c>
      <c r="K14" s="1111"/>
      <c r="L14" s="1118"/>
      <c r="M14" s="357">
        <f t="shared" ref="M14:M17" si="12">+(L14*0.7)*K14</f>
        <v>0</v>
      </c>
      <c r="N14" s="1111"/>
      <c r="O14" s="1118"/>
      <c r="P14" s="357">
        <f t="shared" ref="P14:P17" si="13">+(O14*0.7)*N14</f>
        <v>0</v>
      </c>
      <c r="Q14" s="1111"/>
      <c r="R14" s="1118"/>
      <c r="S14" s="357">
        <f t="shared" ref="S14:S17" si="14">+(R14*0.7)*Q14</f>
        <v>0</v>
      </c>
      <c r="T14" s="650"/>
      <c r="U14" s="655"/>
      <c r="V14" s="1130"/>
      <c r="W14" s="540">
        <f>+(V14*0.7)*U14</f>
        <v>0</v>
      </c>
      <c r="X14" s="655"/>
      <c r="Y14" s="1130"/>
      <c r="Z14" s="540">
        <f>+(Y14*0.7)*X14</f>
        <v>0</v>
      </c>
      <c r="AA14" s="655"/>
      <c r="AB14" s="1130"/>
      <c r="AC14" s="540">
        <f>+(AB14*0.7)*AA14</f>
        <v>0</v>
      </c>
      <c r="AD14" s="655"/>
      <c r="AE14" s="1130"/>
      <c r="AF14" s="540">
        <f>+(AE14*0.7)*AD14</f>
        <v>0</v>
      </c>
      <c r="AG14" s="655"/>
      <c r="AH14" s="1130"/>
      <c r="AI14" s="588">
        <f>+(AH14*0.7)*AG14</f>
        <v>0</v>
      </c>
      <c r="AJ14" s="453"/>
      <c r="AK14" s="453"/>
      <c r="AL14" s="258"/>
    </row>
    <row r="15" spans="1:38" s="454" customFormat="1" ht="12.75" x14ac:dyDescent="0.2">
      <c r="A15" s="451"/>
      <c r="B15" s="452"/>
      <c r="C15" s="329" t="s">
        <v>409</v>
      </c>
      <c r="D15" s="645" t="s">
        <v>174</v>
      </c>
      <c r="E15" s="1111"/>
      <c r="F15" s="1118"/>
      <c r="G15" s="357">
        <f t="shared" si="10"/>
        <v>0</v>
      </c>
      <c r="H15" s="1111"/>
      <c r="I15" s="1118"/>
      <c r="J15" s="357">
        <f t="shared" si="11"/>
        <v>0</v>
      </c>
      <c r="K15" s="1111"/>
      <c r="L15" s="1118"/>
      <c r="M15" s="357">
        <f t="shared" si="12"/>
        <v>0</v>
      </c>
      <c r="N15" s="1111"/>
      <c r="O15" s="1118"/>
      <c r="P15" s="357">
        <f t="shared" si="13"/>
        <v>0</v>
      </c>
      <c r="Q15" s="1111"/>
      <c r="R15" s="1118"/>
      <c r="S15" s="357">
        <f t="shared" si="14"/>
        <v>0</v>
      </c>
      <c r="T15" s="650"/>
      <c r="U15" s="655"/>
      <c r="V15" s="1130"/>
      <c r="W15" s="540">
        <f>+(V15*0.7)*U15</f>
        <v>0</v>
      </c>
      <c r="X15" s="655"/>
      <c r="Y15" s="1130"/>
      <c r="Z15" s="540">
        <f>+(Y15*0.7)*X15</f>
        <v>0</v>
      </c>
      <c r="AA15" s="655"/>
      <c r="AB15" s="1130"/>
      <c r="AC15" s="540">
        <f>+(AB15*0.7)*AA15</f>
        <v>0</v>
      </c>
      <c r="AD15" s="655"/>
      <c r="AE15" s="1130"/>
      <c r="AF15" s="540">
        <f>+(AE15*0.7)*AD15</f>
        <v>0</v>
      </c>
      <c r="AG15" s="655"/>
      <c r="AH15" s="1130"/>
      <c r="AI15" s="588">
        <f>+(AH15*0.7)*AG15</f>
        <v>0</v>
      </c>
      <c r="AJ15" s="453"/>
      <c r="AK15" s="453"/>
      <c r="AL15" s="258"/>
    </row>
    <row r="16" spans="1:38" s="454" customFormat="1" ht="12.75" x14ac:dyDescent="0.2">
      <c r="A16" s="451"/>
      <c r="B16" s="452"/>
      <c r="C16" s="329" t="s">
        <v>410</v>
      </c>
      <c r="D16" s="645" t="s">
        <v>174</v>
      </c>
      <c r="E16" s="1111"/>
      <c r="F16" s="1119"/>
      <c r="G16" s="357">
        <f t="shared" si="10"/>
        <v>0</v>
      </c>
      <c r="H16" s="1111"/>
      <c r="I16" s="1119"/>
      <c r="J16" s="357">
        <f t="shared" si="11"/>
        <v>0</v>
      </c>
      <c r="K16" s="1111"/>
      <c r="L16" s="1119"/>
      <c r="M16" s="357">
        <f t="shared" si="12"/>
        <v>0</v>
      </c>
      <c r="N16" s="1111"/>
      <c r="O16" s="1119"/>
      <c r="P16" s="357">
        <f t="shared" si="13"/>
        <v>0</v>
      </c>
      <c r="Q16" s="1111"/>
      <c r="R16" s="1119"/>
      <c r="S16" s="357">
        <f t="shared" si="14"/>
        <v>0</v>
      </c>
      <c r="T16" s="650"/>
      <c r="U16" s="655"/>
      <c r="V16" s="1130"/>
      <c r="W16" s="540">
        <f>+(V16*0.7)*U16</f>
        <v>0</v>
      </c>
      <c r="X16" s="655"/>
      <c r="Y16" s="1130"/>
      <c r="Z16" s="540">
        <f>+(Y16*0.7)*X16</f>
        <v>0</v>
      </c>
      <c r="AA16" s="655"/>
      <c r="AB16" s="1130"/>
      <c r="AC16" s="540">
        <f>+(AB16*0.7)*AA16</f>
        <v>0</v>
      </c>
      <c r="AD16" s="655"/>
      <c r="AE16" s="1130"/>
      <c r="AF16" s="540">
        <f>+(AE16*0.7)*AD16</f>
        <v>0</v>
      </c>
      <c r="AG16" s="655"/>
      <c r="AH16" s="1130"/>
      <c r="AI16" s="588">
        <f>+(AH16*0.7)*AG16</f>
        <v>0</v>
      </c>
      <c r="AJ16" s="453"/>
      <c r="AK16" s="453"/>
      <c r="AL16" s="258"/>
    </row>
    <row r="17" spans="1:38" s="454" customFormat="1" ht="12.75" x14ac:dyDescent="0.2">
      <c r="A17" s="451"/>
      <c r="B17" s="452"/>
      <c r="C17" s="329" t="s">
        <v>411</v>
      </c>
      <c r="D17" s="645" t="s">
        <v>174</v>
      </c>
      <c r="E17" s="1111"/>
      <c r="F17" s="1119"/>
      <c r="G17" s="357">
        <f t="shared" si="10"/>
        <v>0</v>
      </c>
      <c r="H17" s="1111"/>
      <c r="I17" s="1119"/>
      <c r="J17" s="357">
        <f t="shared" si="11"/>
        <v>0</v>
      </c>
      <c r="K17" s="1111"/>
      <c r="L17" s="1119"/>
      <c r="M17" s="357">
        <f t="shared" si="12"/>
        <v>0</v>
      </c>
      <c r="N17" s="1111"/>
      <c r="O17" s="1119"/>
      <c r="P17" s="357">
        <f t="shared" si="13"/>
        <v>0</v>
      </c>
      <c r="Q17" s="1111"/>
      <c r="R17" s="1119"/>
      <c r="S17" s="357">
        <f t="shared" si="14"/>
        <v>0</v>
      </c>
      <c r="T17" s="650"/>
      <c r="U17" s="655"/>
      <c r="V17" s="1130"/>
      <c r="W17" s="540">
        <f>+(V17*0.7)*U17</f>
        <v>0</v>
      </c>
      <c r="X17" s="655"/>
      <c r="Y17" s="1130"/>
      <c r="Z17" s="540">
        <f>+(Y17*0.7)*X17</f>
        <v>0</v>
      </c>
      <c r="AA17" s="655"/>
      <c r="AB17" s="1130"/>
      <c r="AC17" s="540">
        <f>+(AB17*0.7)*AA17</f>
        <v>0</v>
      </c>
      <c r="AD17" s="655"/>
      <c r="AE17" s="1130"/>
      <c r="AF17" s="540">
        <f>+(AE17*0.7)*AD17</f>
        <v>0</v>
      </c>
      <c r="AG17" s="655"/>
      <c r="AH17" s="1130"/>
      <c r="AI17" s="588">
        <f>+(AH17*0.7)*AG17</f>
        <v>0</v>
      </c>
      <c r="AJ17" s="453"/>
      <c r="AK17" s="453"/>
      <c r="AL17" s="258"/>
    </row>
    <row r="18" spans="1:38" s="32" customFormat="1" ht="15.75" x14ac:dyDescent="0.25">
      <c r="A18" s="421"/>
      <c r="B18" s="449"/>
      <c r="C18" s="846"/>
      <c r="D18" s="422"/>
      <c r="E18" s="1109"/>
      <c r="F18" s="986"/>
      <c r="G18" s="196"/>
      <c r="H18" s="1109"/>
      <c r="I18" s="986"/>
      <c r="J18" s="196"/>
      <c r="K18" s="1109"/>
      <c r="L18" s="986"/>
      <c r="M18" s="196"/>
      <c r="N18" s="1109"/>
      <c r="O18" s="986"/>
      <c r="P18" s="196"/>
      <c r="Q18" s="1109"/>
      <c r="R18" s="986"/>
      <c r="S18" s="196"/>
      <c r="T18" s="648"/>
      <c r="U18" s="224"/>
      <c r="V18" s="1131"/>
      <c r="W18" s="420"/>
      <c r="X18" s="224"/>
      <c r="Y18" s="1131"/>
      <c r="Z18" s="420"/>
      <c r="AA18" s="224"/>
      <c r="AB18" s="1131"/>
      <c r="AC18" s="420"/>
      <c r="AD18" s="224"/>
      <c r="AE18" s="1131"/>
      <c r="AF18" s="420"/>
      <c r="AG18" s="224"/>
      <c r="AH18" s="1131"/>
      <c r="AI18" s="589"/>
      <c r="AJ18" s="30"/>
      <c r="AK18" s="30"/>
      <c r="AL18" s="423"/>
    </row>
    <row r="19" spans="1:38" s="378" customFormat="1" ht="15.75" x14ac:dyDescent="0.25">
      <c r="A19" s="198"/>
      <c r="B19" s="851"/>
      <c r="C19" s="322" t="s">
        <v>412</v>
      </c>
      <c r="D19" s="850" t="s">
        <v>162</v>
      </c>
      <c r="E19" s="1110">
        <f>SUM(E20:E24)</f>
        <v>0</v>
      </c>
      <c r="F19" s="1117"/>
      <c r="G19" s="200">
        <f>SUM(G20:G24)</f>
        <v>0</v>
      </c>
      <c r="H19" s="1110">
        <f>SUM(H20:H24)</f>
        <v>0</v>
      </c>
      <c r="I19" s="1117"/>
      <c r="J19" s="200">
        <f>SUM(J20:J24)</f>
        <v>0</v>
      </c>
      <c r="K19" s="1110">
        <f>SUM(K20:K24)</f>
        <v>0</v>
      </c>
      <c r="L19" s="1117"/>
      <c r="M19" s="200">
        <f>SUM(M20:M24)</f>
        <v>0</v>
      </c>
      <c r="N19" s="1110">
        <f>SUM(N20:N24)</f>
        <v>0</v>
      </c>
      <c r="O19" s="1117"/>
      <c r="P19" s="200">
        <f>SUM(P20:P24)</f>
        <v>0</v>
      </c>
      <c r="Q19" s="1110">
        <f>SUM(Q20:Q24)</f>
        <v>0</v>
      </c>
      <c r="R19" s="1117"/>
      <c r="S19" s="200">
        <f>SUM(S20:S24)</f>
        <v>0</v>
      </c>
      <c r="T19" s="649"/>
      <c r="U19" s="225">
        <f>SUM(U20:U24)</f>
        <v>0</v>
      </c>
      <c r="V19" s="1129"/>
      <c r="W19" s="19">
        <f>SUM(W20:W24)</f>
        <v>0</v>
      </c>
      <c r="X19" s="225">
        <f>SUM(X20:X24)</f>
        <v>0</v>
      </c>
      <c r="Y19" s="1129"/>
      <c r="Z19" s="19">
        <f>SUM(Z20:Z24)</f>
        <v>0</v>
      </c>
      <c r="AA19" s="225">
        <f>SUM(AA20:AA24)</f>
        <v>0</v>
      </c>
      <c r="AB19" s="1129"/>
      <c r="AC19" s="19">
        <f>SUM(AC20:AC24)</f>
        <v>0</v>
      </c>
      <c r="AD19" s="225">
        <f>SUM(AD20:AD24)</f>
        <v>0</v>
      </c>
      <c r="AE19" s="1129"/>
      <c r="AF19" s="19">
        <f>SUM(AF20:AF24)</f>
        <v>0</v>
      </c>
      <c r="AG19" s="225">
        <f>SUM(AG20:AG24)</f>
        <v>0</v>
      </c>
      <c r="AH19" s="1129"/>
      <c r="AI19" s="511">
        <f>SUM(AI20:AI24)</f>
        <v>0</v>
      </c>
      <c r="AJ19" s="376"/>
      <c r="AK19" s="376"/>
      <c r="AL19" s="34"/>
    </row>
    <row r="20" spans="1:38" s="545" customFormat="1" ht="12.75" x14ac:dyDescent="0.2">
      <c r="A20" s="541"/>
      <c r="B20" s="542"/>
      <c r="C20" s="847" t="s">
        <v>413</v>
      </c>
      <c r="D20" s="645" t="s">
        <v>174</v>
      </c>
      <c r="E20" s="1111"/>
      <c r="F20" s="1118"/>
      <c r="G20" s="357">
        <f>+(F20*0.7)*E20</f>
        <v>0</v>
      </c>
      <c r="H20" s="1111"/>
      <c r="I20" s="1118"/>
      <c r="J20" s="357">
        <f>+(I20*0.7)*H20</f>
        <v>0</v>
      </c>
      <c r="K20" s="1111"/>
      <c r="L20" s="1118"/>
      <c r="M20" s="357">
        <f>+(L20*0.7)*K20</f>
        <v>0</v>
      </c>
      <c r="N20" s="1111"/>
      <c r="O20" s="1118"/>
      <c r="P20" s="357">
        <f>+(O20*0.7)*N20</f>
        <v>0</v>
      </c>
      <c r="Q20" s="1111"/>
      <c r="R20" s="1118"/>
      <c r="S20" s="357">
        <f>+(R20*0.7)*Q20</f>
        <v>0</v>
      </c>
      <c r="T20" s="651"/>
      <c r="U20" s="655"/>
      <c r="V20" s="1130"/>
      <c r="W20" s="540">
        <f>+(V20*0.7)*U20</f>
        <v>0</v>
      </c>
      <c r="X20" s="655"/>
      <c r="Y20" s="1130"/>
      <c r="Z20" s="540">
        <f>+(Y20*0.7)*X20</f>
        <v>0</v>
      </c>
      <c r="AA20" s="655"/>
      <c r="AB20" s="1130"/>
      <c r="AC20" s="540">
        <f>+(AB20*0.7)*AA20</f>
        <v>0</v>
      </c>
      <c r="AD20" s="655"/>
      <c r="AE20" s="1130"/>
      <c r="AF20" s="540">
        <f>+(AE20*0.7)*AD20</f>
        <v>0</v>
      </c>
      <c r="AG20" s="655"/>
      <c r="AH20" s="1130"/>
      <c r="AI20" s="588">
        <f>+(AH20*0.7)*AG20</f>
        <v>0</v>
      </c>
      <c r="AJ20" s="543"/>
      <c r="AK20" s="543"/>
      <c r="AL20" s="544"/>
    </row>
    <row r="21" spans="1:38" s="545" customFormat="1" ht="12.75" x14ac:dyDescent="0.2">
      <c r="A21" s="541"/>
      <c r="B21" s="542"/>
      <c r="C21" s="847" t="s">
        <v>414</v>
      </c>
      <c r="D21" s="645" t="s">
        <v>174</v>
      </c>
      <c r="E21" s="1111"/>
      <c r="F21" s="1118"/>
      <c r="G21" s="357">
        <f t="shared" ref="G21:G24" si="15">+(F21*0.7)*E21</f>
        <v>0</v>
      </c>
      <c r="H21" s="1111"/>
      <c r="I21" s="1118"/>
      <c r="J21" s="357">
        <f t="shared" ref="J21:J24" si="16">+(I21*0.7)*H21</f>
        <v>0</v>
      </c>
      <c r="K21" s="1111"/>
      <c r="L21" s="1118"/>
      <c r="M21" s="357">
        <f t="shared" ref="M21:M24" si="17">+(L21*0.7)*K21</f>
        <v>0</v>
      </c>
      <c r="N21" s="1111"/>
      <c r="O21" s="1118"/>
      <c r="P21" s="357">
        <f t="shared" ref="P21:P24" si="18">+(O21*0.7)*N21</f>
        <v>0</v>
      </c>
      <c r="Q21" s="1111"/>
      <c r="R21" s="1118"/>
      <c r="S21" s="357">
        <f t="shared" ref="S21:S24" si="19">+(R21*0.7)*Q21</f>
        <v>0</v>
      </c>
      <c r="T21" s="651"/>
      <c r="U21" s="655"/>
      <c r="V21" s="1130"/>
      <c r="W21" s="540">
        <f>+(V21*0.7)*U21</f>
        <v>0</v>
      </c>
      <c r="X21" s="655"/>
      <c r="Y21" s="1130"/>
      <c r="Z21" s="540">
        <f>+(Y21*0.7)*X21</f>
        <v>0</v>
      </c>
      <c r="AA21" s="655"/>
      <c r="AB21" s="1130"/>
      <c r="AC21" s="540">
        <f>+(AB21*0.7)*AA21</f>
        <v>0</v>
      </c>
      <c r="AD21" s="655"/>
      <c r="AE21" s="1130"/>
      <c r="AF21" s="540">
        <f>+(AE21*0.7)*AD21</f>
        <v>0</v>
      </c>
      <c r="AG21" s="655"/>
      <c r="AH21" s="1130"/>
      <c r="AI21" s="588">
        <f>+(AH21*0.7)*AG21</f>
        <v>0</v>
      </c>
      <c r="AJ21" s="543"/>
      <c r="AK21" s="543"/>
      <c r="AL21" s="544"/>
    </row>
    <row r="22" spans="1:38" s="545" customFormat="1" ht="12.75" x14ac:dyDescent="0.2">
      <c r="A22" s="541"/>
      <c r="B22" s="542"/>
      <c r="C22" s="847" t="s">
        <v>415</v>
      </c>
      <c r="D22" s="645" t="s">
        <v>174</v>
      </c>
      <c r="E22" s="1112"/>
      <c r="F22" s="1120"/>
      <c r="G22" s="357">
        <f t="shared" si="15"/>
        <v>0</v>
      </c>
      <c r="H22" s="1112"/>
      <c r="I22" s="1120"/>
      <c r="J22" s="357">
        <f t="shared" si="16"/>
        <v>0</v>
      </c>
      <c r="K22" s="1112"/>
      <c r="L22" s="1120"/>
      <c r="M22" s="357">
        <f t="shared" si="17"/>
        <v>0</v>
      </c>
      <c r="N22" s="1112"/>
      <c r="O22" s="1120"/>
      <c r="P22" s="357">
        <f t="shared" si="18"/>
        <v>0</v>
      </c>
      <c r="Q22" s="1112"/>
      <c r="R22" s="1120"/>
      <c r="S22" s="357">
        <f t="shared" si="19"/>
        <v>0</v>
      </c>
      <c r="T22" s="651"/>
      <c r="U22" s="655"/>
      <c r="V22" s="1130"/>
      <c r="W22" s="540">
        <f>+(V22*0.7)*U22</f>
        <v>0</v>
      </c>
      <c r="X22" s="655"/>
      <c r="Y22" s="1130"/>
      <c r="Z22" s="540">
        <f>+(Y22*0.7)*X22</f>
        <v>0</v>
      </c>
      <c r="AA22" s="655"/>
      <c r="AB22" s="1130"/>
      <c r="AC22" s="540">
        <f>+(AB22*0.7)*AA22</f>
        <v>0</v>
      </c>
      <c r="AD22" s="655"/>
      <c r="AE22" s="1130"/>
      <c r="AF22" s="540">
        <f>+(AE22*0.7)*AD22</f>
        <v>0</v>
      </c>
      <c r="AG22" s="655"/>
      <c r="AH22" s="1130"/>
      <c r="AI22" s="588">
        <f>+(AH22*0.7)*AG22</f>
        <v>0</v>
      </c>
      <c r="AJ22" s="543"/>
      <c r="AK22" s="543"/>
      <c r="AL22" s="544"/>
    </row>
    <row r="23" spans="1:38" s="545" customFormat="1" ht="12.75" x14ac:dyDescent="0.2">
      <c r="A23" s="541"/>
      <c r="B23" s="542"/>
      <c r="C23" s="847" t="s">
        <v>416</v>
      </c>
      <c r="D23" s="645" t="s">
        <v>174</v>
      </c>
      <c r="E23" s="1112"/>
      <c r="F23" s="1120"/>
      <c r="G23" s="357">
        <f t="shared" si="15"/>
        <v>0</v>
      </c>
      <c r="H23" s="1112"/>
      <c r="I23" s="1120"/>
      <c r="J23" s="357">
        <f t="shared" si="16"/>
        <v>0</v>
      </c>
      <c r="K23" s="1112"/>
      <c r="L23" s="1120"/>
      <c r="M23" s="357">
        <f t="shared" si="17"/>
        <v>0</v>
      </c>
      <c r="N23" s="1112"/>
      <c r="O23" s="1120"/>
      <c r="P23" s="357">
        <f t="shared" si="18"/>
        <v>0</v>
      </c>
      <c r="Q23" s="1112"/>
      <c r="R23" s="1120"/>
      <c r="S23" s="357">
        <f t="shared" si="19"/>
        <v>0</v>
      </c>
      <c r="T23" s="651"/>
      <c r="U23" s="655"/>
      <c r="V23" s="1130"/>
      <c r="W23" s="540">
        <f>+(V23*0.7)*U23</f>
        <v>0</v>
      </c>
      <c r="X23" s="655"/>
      <c r="Y23" s="1130"/>
      <c r="Z23" s="540">
        <f>+(Y23*0.7)*X23</f>
        <v>0</v>
      </c>
      <c r="AA23" s="655"/>
      <c r="AB23" s="1130"/>
      <c r="AC23" s="540">
        <f>+(AB23*0.7)*AA23</f>
        <v>0</v>
      </c>
      <c r="AD23" s="655"/>
      <c r="AE23" s="1130"/>
      <c r="AF23" s="540">
        <f>+(AE23*0.7)*AD23</f>
        <v>0</v>
      </c>
      <c r="AG23" s="655"/>
      <c r="AH23" s="1130"/>
      <c r="AI23" s="588">
        <f>+(AH23*0.7)*AG23</f>
        <v>0</v>
      </c>
      <c r="AJ23" s="543"/>
      <c r="AK23" s="543"/>
      <c r="AL23" s="544"/>
    </row>
    <row r="24" spans="1:38" s="545" customFormat="1" ht="12.75" x14ac:dyDescent="0.2">
      <c r="A24" s="541"/>
      <c r="B24" s="542"/>
      <c r="C24" s="847" t="s">
        <v>417</v>
      </c>
      <c r="D24" s="645" t="s">
        <v>174</v>
      </c>
      <c r="E24" s="1112"/>
      <c r="F24" s="1120"/>
      <c r="G24" s="357">
        <f t="shared" si="15"/>
        <v>0</v>
      </c>
      <c r="H24" s="1112"/>
      <c r="I24" s="1120"/>
      <c r="J24" s="357">
        <f t="shared" si="16"/>
        <v>0</v>
      </c>
      <c r="K24" s="1112"/>
      <c r="L24" s="1120"/>
      <c r="M24" s="357">
        <f t="shared" si="17"/>
        <v>0</v>
      </c>
      <c r="N24" s="1112"/>
      <c r="O24" s="1120"/>
      <c r="P24" s="357">
        <f t="shared" si="18"/>
        <v>0</v>
      </c>
      <c r="Q24" s="1112"/>
      <c r="R24" s="1120"/>
      <c r="S24" s="357">
        <f t="shared" si="19"/>
        <v>0</v>
      </c>
      <c r="T24" s="651"/>
      <c r="U24" s="655"/>
      <c r="V24" s="1130"/>
      <c r="W24" s="540">
        <f>+(V24*0.7)*U24</f>
        <v>0</v>
      </c>
      <c r="X24" s="655"/>
      <c r="Y24" s="1130"/>
      <c r="Z24" s="540">
        <f>+(Y24*0.7)*X24</f>
        <v>0</v>
      </c>
      <c r="AA24" s="655"/>
      <c r="AB24" s="1130"/>
      <c r="AC24" s="540">
        <f>+(AB24*0.7)*AA24</f>
        <v>0</v>
      </c>
      <c r="AD24" s="655"/>
      <c r="AE24" s="1130"/>
      <c r="AF24" s="540">
        <f>+(AE24*0.7)*AD24</f>
        <v>0</v>
      </c>
      <c r="AG24" s="655"/>
      <c r="AH24" s="1130"/>
      <c r="AI24" s="588">
        <f>+(AH24*0.7)*AG24</f>
        <v>0</v>
      </c>
      <c r="AJ24" s="543"/>
      <c r="AK24" s="543"/>
      <c r="AL24" s="544"/>
    </row>
    <row r="25" spans="1:38" s="32" customFormat="1" ht="15.75" x14ac:dyDescent="0.25">
      <c r="A25" s="421"/>
      <c r="B25" s="449"/>
      <c r="C25" s="846"/>
      <c r="D25" s="422"/>
      <c r="E25" s="1109"/>
      <c r="F25" s="986"/>
      <c r="G25" s="196"/>
      <c r="H25" s="1109"/>
      <c r="I25" s="986"/>
      <c r="J25" s="196"/>
      <c r="K25" s="1109"/>
      <c r="L25" s="986"/>
      <c r="M25" s="196"/>
      <c r="N25" s="1109"/>
      <c r="O25" s="986"/>
      <c r="P25" s="196"/>
      <c r="Q25" s="1109"/>
      <c r="R25" s="986"/>
      <c r="S25" s="196"/>
      <c r="T25" s="652"/>
      <c r="U25" s="224"/>
      <c r="V25" s="1131"/>
      <c r="W25" s="420"/>
      <c r="X25" s="224"/>
      <c r="Y25" s="1131"/>
      <c r="Z25" s="420"/>
      <c r="AA25" s="224"/>
      <c r="AB25" s="1131"/>
      <c r="AC25" s="420"/>
      <c r="AD25" s="224"/>
      <c r="AE25" s="1131"/>
      <c r="AF25" s="420"/>
      <c r="AG25" s="224"/>
      <c r="AH25" s="1131"/>
      <c r="AI25" s="589"/>
      <c r="AJ25" s="30"/>
      <c r="AK25" s="30"/>
      <c r="AL25" s="423"/>
    </row>
    <row r="26" spans="1:38" s="378" customFormat="1" ht="15.75" x14ac:dyDescent="0.25">
      <c r="A26" s="198"/>
      <c r="B26" s="851"/>
      <c r="C26" s="322" t="s">
        <v>418</v>
      </c>
      <c r="D26" s="849" t="s">
        <v>161</v>
      </c>
      <c r="E26" s="1110">
        <f>SUM(E27:E31)</f>
        <v>0</v>
      </c>
      <c r="F26" s="1117"/>
      <c r="G26" s="200">
        <f>SUM(G27:G31)</f>
        <v>0</v>
      </c>
      <c r="H26" s="1110">
        <f>SUM(H27:H31)</f>
        <v>0</v>
      </c>
      <c r="I26" s="1117"/>
      <c r="J26" s="200">
        <f>SUM(J27:J31)</f>
        <v>0</v>
      </c>
      <c r="K26" s="1110">
        <f>SUM(K27:K31)</f>
        <v>0</v>
      </c>
      <c r="L26" s="1117"/>
      <c r="M26" s="200">
        <f>SUM(M27:M31)</f>
        <v>0</v>
      </c>
      <c r="N26" s="1110">
        <f>SUM(N27:N31)</f>
        <v>0</v>
      </c>
      <c r="O26" s="1117"/>
      <c r="P26" s="200">
        <f>SUM(P27:P31)</f>
        <v>0</v>
      </c>
      <c r="Q26" s="1110">
        <f>SUM(Q27:Q31)</f>
        <v>0</v>
      </c>
      <c r="R26" s="1117"/>
      <c r="S26" s="200">
        <f>SUM(S27:S31)</f>
        <v>0</v>
      </c>
      <c r="T26" s="649"/>
      <c r="U26" s="225">
        <f>SUM(U27:U31)</f>
        <v>0</v>
      </c>
      <c r="V26" s="1129"/>
      <c r="W26" s="19">
        <f>SUM(W27:W31)</f>
        <v>0</v>
      </c>
      <c r="X26" s="225">
        <f>SUM(X27:X31)</f>
        <v>0</v>
      </c>
      <c r="Y26" s="1129"/>
      <c r="Z26" s="19">
        <f>SUM(Z27:Z31)</f>
        <v>0</v>
      </c>
      <c r="AA26" s="225">
        <f>SUM(AA27:AA31)</f>
        <v>0</v>
      </c>
      <c r="AB26" s="1129"/>
      <c r="AC26" s="19">
        <f>SUM(AC27:AC31)</f>
        <v>0</v>
      </c>
      <c r="AD26" s="225">
        <f>SUM(AD27:AD31)</f>
        <v>0</v>
      </c>
      <c r="AE26" s="1129"/>
      <c r="AF26" s="19">
        <f>SUM(AF27:AF31)</f>
        <v>0</v>
      </c>
      <c r="AG26" s="225">
        <f>SUM(AG27:AG31)</f>
        <v>0</v>
      </c>
      <c r="AH26" s="1129"/>
      <c r="AI26" s="511">
        <f>SUM(AI27:AI31)</f>
        <v>0</v>
      </c>
      <c r="AJ26" s="376"/>
      <c r="AK26" s="376"/>
      <c r="AL26" s="34"/>
    </row>
    <row r="27" spans="1:38" s="545" customFormat="1" ht="12.75" x14ac:dyDescent="0.2">
      <c r="A27" s="541"/>
      <c r="B27" s="542"/>
      <c r="C27" s="847" t="s">
        <v>419</v>
      </c>
      <c r="D27" s="645" t="s">
        <v>174</v>
      </c>
      <c r="E27" s="1111"/>
      <c r="F27" s="1118"/>
      <c r="G27" s="357">
        <f>+(F27*0.7)*E27</f>
        <v>0</v>
      </c>
      <c r="H27" s="1111"/>
      <c r="I27" s="1118"/>
      <c r="J27" s="357">
        <f>+(I27*0.7)*H27</f>
        <v>0</v>
      </c>
      <c r="K27" s="1111"/>
      <c r="L27" s="1118"/>
      <c r="M27" s="357">
        <f>+(L27*0.7)*K27</f>
        <v>0</v>
      </c>
      <c r="N27" s="1111"/>
      <c r="O27" s="1118"/>
      <c r="P27" s="357">
        <f>+(O27*0.7)*N27</f>
        <v>0</v>
      </c>
      <c r="Q27" s="1111"/>
      <c r="R27" s="1118"/>
      <c r="S27" s="357">
        <f>+(R27*0.7)*Q27</f>
        <v>0</v>
      </c>
      <c r="T27" s="651"/>
      <c r="U27" s="655"/>
      <c r="V27" s="1130"/>
      <c r="W27" s="540">
        <f>+(V27*0.7)*U27</f>
        <v>0</v>
      </c>
      <c r="X27" s="655"/>
      <c r="Y27" s="1130"/>
      <c r="Z27" s="540">
        <f>+(Y27*0.7)*X27</f>
        <v>0</v>
      </c>
      <c r="AA27" s="655"/>
      <c r="AB27" s="1130"/>
      <c r="AC27" s="540">
        <f>+(AB27*0.7)*AA27</f>
        <v>0</v>
      </c>
      <c r="AD27" s="655"/>
      <c r="AE27" s="1130"/>
      <c r="AF27" s="540">
        <f>+(AE27*0.7)*AD27</f>
        <v>0</v>
      </c>
      <c r="AG27" s="655"/>
      <c r="AH27" s="1130"/>
      <c r="AI27" s="588">
        <f>+(AH27*0.7)*AG27</f>
        <v>0</v>
      </c>
      <c r="AJ27" s="543"/>
      <c r="AK27" s="543"/>
      <c r="AL27" s="544"/>
    </row>
    <row r="28" spans="1:38" s="545" customFormat="1" ht="12.75" x14ac:dyDescent="0.2">
      <c r="A28" s="541"/>
      <c r="B28" s="542"/>
      <c r="C28" s="847" t="s">
        <v>420</v>
      </c>
      <c r="D28" s="645" t="s">
        <v>174</v>
      </c>
      <c r="E28" s="1111"/>
      <c r="F28" s="1118"/>
      <c r="G28" s="357">
        <f t="shared" ref="G28:G31" si="20">+(F28*0.7)*E28</f>
        <v>0</v>
      </c>
      <c r="H28" s="1111"/>
      <c r="I28" s="1118"/>
      <c r="J28" s="357">
        <f t="shared" ref="J28:J31" si="21">+(I28*0.7)*H28</f>
        <v>0</v>
      </c>
      <c r="K28" s="1111"/>
      <c r="L28" s="1118"/>
      <c r="M28" s="357">
        <f t="shared" ref="M28:M31" si="22">+(L28*0.7)*K28</f>
        <v>0</v>
      </c>
      <c r="N28" s="1111"/>
      <c r="O28" s="1118"/>
      <c r="P28" s="357">
        <f t="shared" ref="P28:P31" si="23">+(O28*0.7)*N28</f>
        <v>0</v>
      </c>
      <c r="Q28" s="1111"/>
      <c r="R28" s="1118"/>
      <c r="S28" s="357">
        <f t="shared" ref="S28:S31" si="24">+(R28*0.7)*Q28</f>
        <v>0</v>
      </c>
      <c r="T28" s="651"/>
      <c r="U28" s="655"/>
      <c r="V28" s="1130"/>
      <c r="W28" s="540">
        <f>+(V28*0.7)*U28</f>
        <v>0</v>
      </c>
      <c r="X28" s="655"/>
      <c r="Y28" s="1130"/>
      <c r="Z28" s="540">
        <f>+(Y28*0.7)*X28</f>
        <v>0</v>
      </c>
      <c r="AA28" s="655"/>
      <c r="AB28" s="1130"/>
      <c r="AC28" s="540">
        <f>+(AB28*0.7)*AA28</f>
        <v>0</v>
      </c>
      <c r="AD28" s="655"/>
      <c r="AE28" s="1130"/>
      <c r="AF28" s="540">
        <f>+(AE28*0.7)*AD28</f>
        <v>0</v>
      </c>
      <c r="AG28" s="655"/>
      <c r="AH28" s="1130"/>
      <c r="AI28" s="588">
        <f>+(AH28*0.7)*AG28</f>
        <v>0</v>
      </c>
      <c r="AJ28" s="543"/>
      <c r="AK28" s="543"/>
      <c r="AL28" s="544"/>
    </row>
    <row r="29" spans="1:38" s="545" customFormat="1" ht="12.75" x14ac:dyDescent="0.2">
      <c r="A29" s="541"/>
      <c r="B29" s="542"/>
      <c r="C29" s="847" t="s">
        <v>421</v>
      </c>
      <c r="D29" s="645" t="s">
        <v>174</v>
      </c>
      <c r="E29" s="1112"/>
      <c r="F29" s="1120"/>
      <c r="G29" s="357">
        <f t="shared" si="20"/>
        <v>0</v>
      </c>
      <c r="H29" s="1112"/>
      <c r="I29" s="1120"/>
      <c r="J29" s="357">
        <f t="shared" si="21"/>
        <v>0</v>
      </c>
      <c r="K29" s="1112"/>
      <c r="L29" s="1120"/>
      <c r="M29" s="357">
        <f t="shared" si="22"/>
        <v>0</v>
      </c>
      <c r="N29" s="1112"/>
      <c r="O29" s="1120"/>
      <c r="P29" s="357">
        <f t="shared" si="23"/>
        <v>0</v>
      </c>
      <c r="Q29" s="1112"/>
      <c r="R29" s="1120"/>
      <c r="S29" s="357">
        <f t="shared" si="24"/>
        <v>0</v>
      </c>
      <c r="T29" s="651"/>
      <c r="U29" s="655"/>
      <c r="V29" s="1130"/>
      <c r="W29" s="540">
        <f>+(V29*0.7)*U29</f>
        <v>0</v>
      </c>
      <c r="X29" s="655"/>
      <c r="Y29" s="1130"/>
      <c r="Z29" s="540">
        <f>+(Y29*0.7)*X29</f>
        <v>0</v>
      </c>
      <c r="AA29" s="655"/>
      <c r="AB29" s="1130"/>
      <c r="AC29" s="540">
        <f>+(AB29*0.7)*AA29</f>
        <v>0</v>
      </c>
      <c r="AD29" s="655"/>
      <c r="AE29" s="1130"/>
      <c r="AF29" s="540">
        <f>+(AE29*0.7)*AD29</f>
        <v>0</v>
      </c>
      <c r="AG29" s="655"/>
      <c r="AH29" s="1130"/>
      <c r="AI29" s="588">
        <f>+(AH29*0.7)*AG29</f>
        <v>0</v>
      </c>
      <c r="AJ29" s="543"/>
      <c r="AK29" s="543"/>
      <c r="AL29" s="544"/>
    </row>
    <row r="30" spans="1:38" s="545" customFormat="1" ht="12.75" x14ac:dyDescent="0.2">
      <c r="A30" s="541"/>
      <c r="B30" s="542"/>
      <c r="C30" s="847" t="s">
        <v>422</v>
      </c>
      <c r="D30" s="645" t="s">
        <v>174</v>
      </c>
      <c r="E30" s="1112"/>
      <c r="F30" s="1120"/>
      <c r="G30" s="357">
        <f t="shared" si="20"/>
        <v>0</v>
      </c>
      <c r="H30" s="1112"/>
      <c r="I30" s="1120"/>
      <c r="J30" s="357">
        <f t="shared" si="21"/>
        <v>0</v>
      </c>
      <c r="K30" s="1112"/>
      <c r="L30" s="1120"/>
      <c r="M30" s="357">
        <f t="shared" si="22"/>
        <v>0</v>
      </c>
      <c r="N30" s="1112"/>
      <c r="O30" s="1120"/>
      <c r="P30" s="357">
        <f t="shared" si="23"/>
        <v>0</v>
      </c>
      <c r="Q30" s="1112"/>
      <c r="R30" s="1120"/>
      <c r="S30" s="357">
        <f t="shared" si="24"/>
        <v>0</v>
      </c>
      <c r="T30" s="651"/>
      <c r="U30" s="655"/>
      <c r="V30" s="1130"/>
      <c r="W30" s="540">
        <f>+(V30*0.7)*U30</f>
        <v>0</v>
      </c>
      <c r="X30" s="655"/>
      <c r="Y30" s="1130"/>
      <c r="Z30" s="540">
        <f>+(Y30*0.7)*X30</f>
        <v>0</v>
      </c>
      <c r="AA30" s="655"/>
      <c r="AB30" s="1130"/>
      <c r="AC30" s="540">
        <f>+(AB30*0.7)*AA30</f>
        <v>0</v>
      </c>
      <c r="AD30" s="655"/>
      <c r="AE30" s="1130"/>
      <c r="AF30" s="540">
        <f>+(AE30*0.7)*AD30</f>
        <v>0</v>
      </c>
      <c r="AG30" s="655"/>
      <c r="AH30" s="1130"/>
      <c r="AI30" s="588">
        <f>+(AH30*0.7)*AG30</f>
        <v>0</v>
      </c>
      <c r="AJ30" s="543"/>
      <c r="AK30" s="543"/>
      <c r="AL30" s="544"/>
    </row>
    <row r="31" spans="1:38" s="545" customFormat="1" ht="12.75" x14ac:dyDescent="0.2">
      <c r="A31" s="541"/>
      <c r="B31" s="542"/>
      <c r="C31" s="847" t="s">
        <v>423</v>
      </c>
      <c r="D31" s="645" t="s">
        <v>174</v>
      </c>
      <c r="E31" s="1112"/>
      <c r="F31" s="1120"/>
      <c r="G31" s="357">
        <f t="shared" si="20"/>
        <v>0</v>
      </c>
      <c r="H31" s="1112"/>
      <c r="I31" s="1120"/>
      <c r="J31" s="357">
        <f t="shared" si="21"/>
        <v>0</v>
      </c>
      <c r="K31" s="1112"/>
      <c r="L31" s="1120"/>
      <c r="M31" s="357">
        <f t="shared" si="22"/>
        <v>0</v>
      </c>
      <c r="N31" s="1112"/>
      <c r="O31" s="1120"/>
      <c r="P31" s="357">
        <f t="shared" si="23"/>
        <v>0</v>
      </c>
      <c r="Q31" s="1112"/>
      <c r="R31" s="1120"/>
      <c r="S31" s="357">
        <f t="shared" si="24"/>
        <v>0</v>
      </c>
      <c r="T31" s="651"/>
      <c r="U31" s="655"/>
      <c r="V31" s="1130"/>
      <c r="W31" s="540">
        <f>+(V31*0.7)*U31</f>
        <v>0</v>
      </c>
      <c r="X31" s="655"/>
      <c r="Y31" s="1130"/>
      <c r="Z31" s="540">
        <f>+(Y31*0.7)*X31</f>
        <v>0</v>
      </c>
      <c r="AA31" s="655"/>
      <c r="AB31" s="1130"/>
      <c r="AC31" s="540">
        <f>+(AB31*0.7)*AA31</f>
        <v>0</v>
      </c>
      <c r="AD31" s="655"/>
      <c r="AE31" s="1130"/>
      <c r="AF31" s="540">
        <f>+(AE31*0.7)*AD31</f>
        <v>0</v>
      </c>
      <c r="AG31" s="655"/>
      <c r="AH31" s="1130"/>
      <c r="AI31" s="588">
        <f>+(AH31*0.7)*AG31</f>
        <v>0</v>
      </c>
      <c r="AJ31" s="543"/>
      <c r="AK31" s="543"/>
      <c r="AL31" s="544"/>
    </row>
    <row r="32" spans="1:38" s="32" customFormat="1" ht="15.75" x14ac:dyDescent="0.25">
      <c r="A32" s="421"/>
      <c r="B32" s="449"/>
      <c r="C32" s="846"/>
      <c r="D32" s="422"/>
      <c r="E32" s="1109"/>
      <c r="F32" s="986"/>
      <c r="G32" s="196"/>
      <c r="H32" s="1109"/>
      <c r="I32" s="986"/>
      <c r="J32" s="196"/>
      <c r="K32" s="1109"/>
      <c r="L32" s="986"/>
      <c r="M32" s="196"/>
      <c r="N32" s="1109"/>
      <c r="O32" s="986"/>
      <c r="P32" s="196"/>
      <c r="Q32" s="1109"/>
      <c r="R32" s="986"/>
      <c r="S32" s="196"/>
      <c r="T32" s="653"/>
      <c r="U32" s="224"/>
      <c r="V32" s="1131"/>
      <c r="W32" s="420"/>
      <c r="X32" s="224"/>
      <c r="Y32" s="1131"/>
      <c r="Z32" s="420"/>
      <c r="AA32" s="224"/>
      <c r="AB32" s="1131"/>
      <c r="AC32" s="420"/>
      <c r="AD32" s="224"/>
      <c r="AE32" s="1131"/>
      <c r="AF32" s="420"/>
      <c r="AG32" s="224"/>
      <c r="AH32" s="1131"/>
      <c r="AI32" s="589"/>
      <c r="AJ32" s="30"/>
      <c r="AK32" s="30"/>
      <c r="AL32" s="423"/>
    </row>
    <row r="33" spans="1:44" s="378" customFormat="1" ht="15.75" x14ac:dyDescent="0.25">
      <c r="A33" s="198"/>
      <c r="B33" s="851"/>
      <c r="C33" s="322" t="s">
        <v>424</v>
      </c>
      <c r="D33" s="849" t="s">
        <v>159</v>
      </c>
      <c r="E33" s="1110">
        <f>SUM(E34:E38)</f>
        <v>0</v>
      </c>
      <c r="F33" s="1117"/>
      <c r="G33" s="200">
        <f>SUM(G34:G38)</f>
        <v>0</v>
      </c>
      <c r="H33" s="1110">
        <f>SUM(H34:H38)</f>
        <v>0</v>
      </c>
      <c r="I33" s="1117"/>
      <c r="J33" s="200">
        <f>SUM(J34:J38)</f>
        <v>0</v>
      </c>
      <c r="K33" s="1110">
        <f>SUM(K34:K38)</f>
        <v>0</v>
      </c>
      <c r="L33" s="1117"/>
      <c r="M33" s="200">
        <f>SUM(M34:M38)</f>
        <v>0</v>
      </c>
      <c r="N33" s="1110">
        <f>SUM(N34:N38)</f>
        <v>0</v>
      </c>
      <c r="O33" s="1117"/>
      <c r="P33" s="200">
        <f>SUM(P34:P38)</f>
        <v>0</v>
      </c>
      <c r="Q33" s="1110">
        <f>SUM(Q34:Q38)</f>
        <v>0</v>
      </c>
      <c r="R33" s="1117"/>
      <c r="S33" s="200">
        <f>SUM(S34:S38)</f>
        <v>0</v>
      </c>
      <c r="T33" s="649"/>
      <c r="U33" s="225">
        <f>SUM(U34:U38)</f>
        <v>0</v>
      </c>
      <c r="V33" s="1129"/>
      <c r="W33" s="19">
        <f>SUM(W34:W38)</f>
        <v>0</v>
      </c>
      <c r="X33" s="225">
        <f>SUM(X34:X38)</f>
        <v>0</v>
      </c>
      <c r="Y33" s="1129"/>
      <c r="Z33" s="19">
        <f>SUM(Z34:Z38)</f>
        <v>0</v>
      </c>
      <c r="AA33" s="225">
        <f>SUM(AA34:AA38)</f>
        <v>0</v>
      </c>
      <c r="AB33" s="1129"/>
      <c r="AC33" s="19">
        <f>SUM(AC34:AC38)</f>
        <v>0</v>
      </c>
      <c r="AD33" s="225">
        <f>SUM(AD34:AD38)</f>
        <v>0</v>
      </c>
      <c r="AE33" s="1129"/>
      <c r="AF33" s="19">
        <f>SUM(AF34:AF38)</f>
        <v>0</v>
      </c>
      <c r="AG33" s="225">
        <f>SUM(AG34:AG38)</f>
        <v>0</v>
      </c>
      <c r="AH33" s="1129"/>
      <c r="AI33" s="511">
        <f>SUM(AI34:AI38)</f>
        <v>0</v>
      </c>
      <c r="AJ33" s="376"/>
      <c r="AK33" s="376"/>
      <c r="AL33" s="34"/>
    </row>
    <row r="34" spans="1:44" s="545" customFormat="1" ht="12.75" x14ac:dyDescent="0.2">
      <c r="A34" s="541"/>
      <c r="B34" s="542"/>
      <c r="C34" s="847" t="s">
        <v>425</v>
      </c>
      <c r="D34" s="645" t="s">
        <v>174</v>
      </c>
      <c r="E34" s="1111"/>
      <c r="F34" s="1118"/>
      <c r="G34" s="357">
        <f>+(F34*0.7)*E34</f>
        <v>0</v>
      </c>
      <c r="H34" s="1111"/>
      <c r="I34" s="1118"/>
      <c r="J34" s="357">
        <f>+(I34*0.7)*H34</f>
        <v>0</v>
      </c>
      <c r="K34" s="1111"/>
      <c r="L34" s="1118"/>
      <c r="M34" s="357">
        <f>+(L34*0.7)*K34</f>
        <v>0</v>
      </c>
      <c r="N34" s="1111"/>
      <c r="O34" s="1118"/>
      <c r="P34" s="357">
        <f>+(O34*0.7)*N34</f>
        <v>0</v>
      </c>
      <c r="Q34" s="1111"/>
      <c r="R34" s="1118"/>
      <c r="S34" s="357">
        <f>+(R34*0.7)*Q34</f>
        <v>0</v>
      </c>
      <c r="T34" s="651"/>
      <c r="U34" s="655"/>
      <c r="V34" s="1130"/>
      <c r="W34" s="540">
        <f>+(V34*0.7)*U34</f>
        <v>0</v>
      </c>
      <c r="X34" s="655"/>
      <c r="Y34" s="1130"/>
      <c r="Z34" s="540">
        <f>+(Y34*0.7)*X34</f>
        <v>0</v>
      </c>
      <c r="AA34" s="655"/>
      <c r="AB34" s="1130"/>
      <c r="AC34" s="540">
        <f>+(AB34*0.7)*AA34</f>
        <v>0</v>
      </c>
      <c r="AD34" s="655"/>
      <c r="AE34" s="1130"/>
      <c r="AF34" s="540">
        <f>+(AE34*0.7)*AD34</f>
        <v>0</v>
      </c>
      <c r="AG34" s="655"/>
      <c r="AH34" s="1130"/>
      <c r="AI34" s="588">
        <f>+(AH34*0.7)*AG34</f>
        <v>0</v>
      </c>
      <c r="AJ34" s="543"/>
      <c r="AK34" s="543"/>
      <c r="AL34" s="544"/>
    </row>
    <row r="35" spans="1:44" s="545" customFormat="1" ht="12.75" x14ac:dyDescent="0.2">
      <c r="A35" s="541"/>
      <c r="B35" s="542"/>
      <c r="C35" s="847" t="s">
        <v>426</v>
      </c>
      <c r="D35" s="645" t="s">
        <v>174</v>
      </c>
      <c r="E35" s="1111"/>
      <c r="F35" s="1118"/>
      <c r="G35" s="357">
        <f t="shared" ref="G35:G38" si="25">+(F35*0.7)*E35</f>
        <v>0</v>
      </c>
      <c r="H35" s="1111"/>
      <c r="I35" s="1118"/>
      <c r="J35" s="357">
        <f t="shared" ref="J35:J38" si="26">+(I35*0.7)*H35</f>
        <v>0</v>
      </c>
      <c r="K35" s="1111"/>
      <c r="L35" s="1118"/>
      <c r="M35" s="357">
        <f t="shared" ref="M35:M38" si="27">+(L35*0.7)*K35</f>
        <v>0</v>
      </c>
      <c r="N35" s="1111"/>
      <c r="O35" s="1118"/>
      <c r="P35" s="357">
        <f t="shared" ref="P35:P38" si="28">+(O35*0.7)*N35</f>
        <v>0</v>
      </c>
      <c r="Q35" s="1111"/>
      <c r="R35" s="1118"/>
      <c r="S35" s="357">
        <f t="shared" ref="S35:S38" si="29">+(R35*0.7)*Q35</f>
        <v>0</v>
      </c>
      <c r="T35" s="651"/>
      <c r="U35" s="655"/>
      <c r="V35" s="1130"/>
      <c r="W35" s="540">
        <f>+(V35*0.7)*U35</f>
        <v>0</v>
      </c>
      <c r="X35" s="655"/>
      <c r="Y35" s="1130"/>
      <c r="Z35" s="540">
        <f>+(Y35*0.7)*X35</f>
        <v>0</v>
      </c>
      <c r="AA35" s="655"/>
      <c r="AB35" s="1130"/>
      <c r="AC35" s="540">
        <f>+(AB35*0.7)*AA35</f>
        <v>0</v>
      </c>
      <c r="AD35" s="655"/>
      <c r="AE35" s="1130"/>
      <c r="AF35" s="540">
        <f>+(AE35*0.7)*AD35</f>
        <v>0</v>
      </c>
      <c r="AG35" s="655"/>
      <c r="AH35" s="1130"/>
      <c r="AI35" s="588">
        <f>+(AH35*0.7)*AG35</f>
        <v>0</v>
      </c>
      <c r="AJ35" s="543"/>
      <c r="AK35" s="543"/>
      <c r="AL35" s="544"/>
    </row>
    <row r="36" spans="1:44" s="545" customFormat="1" ht="12.75" x14ac:dyDescent="0.2">
      <c r="A36" s="541"/>
      <c r="B36" s="542"/>
      <c r="C36" s="847" t="s">
        <v>427</v>
      </c>
      <c r="D36" s="645" t="s">
        <v>174</v>
      </c>
      <c r="E36" s="1112"/>
      <c r="F36" s="1120"/>
      <c r="G36" s="357">
        <f t="shared" si="25"/>
        <v>0</v>
      </c>
      <c r="H36" s="1112"/>
      <c r="I36" s="1120"/>
      <c r="J36" s="357">
        <f t="shared" si="26"/>
        <v>0</v>
      </c>
      <c r="K36" s="1112"/>
      <c r="L36" s="1120"/>
      <c r="M36" s="357">
        <f t="shared" si="27"/>
        <v>0</v>
      </c>
      <c r="N36" s="1112"/>
      <c r="O36" s="1120"/>
      <c r="P36" s="357">
        <f t="shared" si="28"/>
        <v>0</v>
      </c>
      <c r="Q36" s="1112"/>
      <c r="R36" s="1120"/>
      <c r="S36" s="357">
        <f t="shared" si="29"/>
        <v>0</v>
      </c>
      <c r="T36" s="651"/>
      <c r="U36" s="655"/>
      <c r="V36" s="1130"/>
      <c r="W36" s="540">
        <f>+(V36*0.7)*U36</f>
        <v>0</v>
      </c>
      <c r="X36" s="655"/>
      <c r="Y36" s="1130"/>
      <c r="Z36" s="540">
        <f>+(Y36*0.7)*X36</f>
        <v>0</v>
      </c>
      <c r="AA36" s="655"/>
      <c r="AB36" s="1130"/>
      <c r="AC36" s="540">
        <f>+(AB36*0.7)*AA36</f>
        <v>0</v>
      </c>
      <c r="AD36" s="655"/>
      <c r="AE36" s="1130"/>
      <c r="AF36" s="540">
        <f>+(AE36*0.7)*AD36</f>
        <v>0</v>
      </c>
      <c r="AG36" s="655"/>
      <c r="AH36" s="1130"/>
      <c r="AI36" s="588">
        <f>+(AH36*0.7)*AG36</f>
        <v>0</v>
      </c>
      <c r="AJ36" s="543"/>
      <c r="AK36" s="543"/>
      <c r="AL36" s="544"/>
    </row>
    <row r="37" spans="1:44" s="545" customFormat="1" ht="12.75" x14ac:dyDescent="0.2">
      <c r="A37" s="541"/>
      <c r="B37" s="542"/>
      <c r="C37" s="847" t="s">
        <v>428</v>
      </c>
      <c r="D37" s="645" t="s">
        <v>174</v>
      </c>
      <c r="E37" s="1112"/>
      <c r="F37" s="1120"/>
      <c r="G37" s="357">
        <f t="shared" si="25"/>
        <v>0</v>
      </c>
      <c r="H37" s="1112"/>
      <c r="I37" s="1120"/>
      <c r="J37" s="357">
        <f t="shared" si="26"/>
        <v>0</v>
      </c>
      <c r="K37" s="1112"/>
      <c r="L37" s="1120"/>
      <c r="M37" s="357">
        <f t="shared" si="27"/>
        <v>0</v>
      </c>
      <c r="N37" s="1112"/>
      <c r="O37" s="1120"/>
      <c r="P37" s="357">
        <f t="shared" si="28"/>
        <v>0</v>
      </c>
      <c r="Q37" s="1112"/>
      <c r="R37" s="1120"/>
      <c r="S37" s="357">
        <f t="shared" si="29"/>
        <v>0</v>
      </c>
      <c r="T37" s="651"/>
      <c r="U37" s="655"/>
      <c r="V37" s="1130"/>
      <c r="W37" s="540">
        <f>+(V37*0.7)*U37</f>
        <v>0</v>
      </c>
      <c r="X37" s="655"/>
      <c r="Y37" s="1130"/>
      <c r="Z37" s="540">
        <f>+(Y37*0.7)*X37</f>
        <v>0</v>
      </c>
      <c r="AA37" s="655"/>
      <c r="AB37" s="1130"/>
      <c r="AC37" s="540">
        <f>+(AB37*0.7)*AA37</f>
        <v>0</v>
      </c>
      <c r="AD37" s="655"/>
      <c r="AE37" s="1130"/>
      <c r="AF37" s="540">
        <f>+(AE37*0.7)*AD37</f>
        <v>0</v>
      </c>
      <c r="AG37" s="655"/>
      <c r="AH37" s="1130"/>
      <c r="AI37" s="588">
        <f>+(AH37*0.7)*AG37</f>
        <v>0</v>
      </c>
      <c r="AJ37" s="543"/>
      <c r="AK37" s="543"/>
      <c r="AL37" s="544"/>
    </row>
    <row r="38" spans="1:44" s="545" customFormat="1" ht="12.75" x14ac:dyDescent="0.2">
      <c r="A38" s="541"/>
      <c r="B38" s="542"/>
      <c r="C38" s="847" t="s">
        <v>429</v>
      </c>
      <c r="D38" s="645" t="s">
        <v>174</v>
      </c>
      <c r="E38" s="1112"/>
      <c r="F38" s="1120"/>
      <c r="G38" s="357">
        <f t="shared" si="25"/>
        <v>0</v>
      </c>
      <c r="H38" s="1112"/>
      <c r="I38" s="1120"/>
      <c r="J38" s="357">
        <f t="shared" si="26"/>
        <v>0</v>
      </c>
      <c r="K38" s="1112"/>
      <c r="L38" s="1120"/>
      <c r="M38" s="357">
        <f t="shared" si="27"/>
        <v>0</v>
      </c>
      <c r="N38" s="1112"/>
      <c r="O38" s="1120"/>
      <c r="P38" s="357">
        <f t="shared" si="28"/>
        <v>0</v>
      </c>
      <c r="Q38" s="1112"/>
      <c r="R38" s="1120"/>
      <c r="S38" s="357">
        <f t="shared" si="29"/>
        <v>0</v>
      </c>
      <c r="T38" s="654"/>
      <c r="U38" s="655"/>
      <c r="V38" s="1130"/>
      <c r="W38" s="540">
        <f>+(V38*0.7)*U38</f>
        <v>0</v>
      </c>
      <c r="X38" s="655"/>
      <c r="Y38" s="1130"/>
      <c r="Z38" s="540">
        <f>+(Y38*0.7)*X38</f>
        <v>0</v>
      </c>
      <c r="AA38" s="655"/>
      <c r="AB38" s="1130"/>
      <c r="AC38" s="540">
        <f>+(AB38*0.7)*AA38</f>
        <v>0</v>
      </c>
      <c r="AD38" s="655"/>
      <c r="AE38" s="1130"/>
      <c r="AF38" s="540">
        <f>+(AE38*0.7)*AD38</f>
        <v>0</v>
      </c>
      <c r="AG38" s="655"/>
      <c r="AH38" s="1130"/>
      <c r="AI38" s="588">
        <f>+(AH38*0.7)*AG38</f>
        <v>0</v>
      </c>
      <c r="AJ38" s="543"/>
      <c r="AK38" s="543"/>
      <c r="AL38" s="544"/>
    </row>
    <row r="39" spans="1:44" s="32" customFormat="1" ht="15.75" x14ac:dyDescent="0.25">
      <c r="A39" s="421"/>
      <c r="B39" s="449"/>
      <c r="D39" s="422"/>
      <c r="E39" s="1109"/>
      <c r="F39" s="986"/>
      <c r="G39" s="196"/>
      <c r="H39" s="1109"/>
      <c r="I39" s="986"/>
      <c r="J39" s="196"/>
      <c r="K39" s="1109"/>
      <c r="L39" s="986"/>
      <c r="M39" s="196"/>
      <c r="N39" s="1109"/>
      <c r="O39" s="986"/>
      <c r="P39" s="196"/>
      <c r="Q39" s="1109"/>
      <c r="R39" s="986"/>
      <c r="S39" s="196"/>
      <c r="T39" s="653"/>
      <c r="U39" s="224"/>
      <c r="V39" s="1131"/>
      <c r="W39" s="420"/>
      <c r="X39" s="224"/>
      <c r="Y39" s="1131"/>
      <c r="Z39" s="420"/>
      <c r="AA39" s="224"/>
      <c r="AB39" s="1131"/>
      <c r="AC39" s="420"/>
      <c r="AD39" s="224"/>
      <c r="AE39" s="1131"/>
      <c r="AF39" s="420"/>
      <c r="AG39" s="224"/>
      <c r="AH39" s="1131"/>
      <c r="AI39" s="589"/>
      <c r="AJ39" s="30"/>
      <c r="AK39" s="30"/>
      <c r="AL39" s="423"/>
    </row>
    <row r="40" spans="1:44" s="378" customFormat="1" ht="15.75" x14ac:dyDescent="0.25">
      <c r="A40" s="198"/>
      <c r="B40" s="851"/>
      <c r="C40" s="322" t="s">
        <v>430</v>
      </c>
      <c r="D40" s="849" t="s">
        <v>163</v>
      </c>
      <c r="E40" s="1110">
        <f>SUM(E41:E45)</f>
        <v>0</v>
      </c>
      <c r="F40" s="1117"/>
      <c r="G40" s="200">
        <f>SUM(G41:G45)</f>
        <v>0</v>
      </c>
      <c r="H40" s="1110">
        <f>SUM(H41:H45)</f>
        <v>0</v>
      </c>
      <c r="I40" s="1117"/>
      <c r="J40" s="200">
        <f>SUM(J41:J45)</f>
        <v>0</v>
      </c>
      <c r="K40" s="1110">
        <f>SUM(K41:K45)</f>
        <v>0</v>
      </c>
      <c r="L40" s="1117"/>
      <c r="M40" s="200">
        <f>SUM(M41:M45)</f>
        <v>0</v>
      </c>
      <c r="N40" s="1110">
        <f>SUM(N41:N45)</f>
        <v>0</v>
      </c>
      <c r="O40" s="1117"/>
      <c r="P40" s="200">
        <f>SUM(P41:P45)</f>
        <v>0</v>
      </c>
      <c r="Q40" s="1110">
        <f>SUM(Q41:Q45)</f>
        <v>0</v>
      </c>
      <c r="R40" s="1117"/>
      <c r="S40" s="200">
        <f>SUM(S41:S45)</f>
        <v>0</v>
      </c>
      <c r="T40" s="653"/>
      <c r="U40" s="225">
        <f>SUM(U41:U45)</f>
        <v>0</v>
      </c>
      <c r="V40" s="1129"/>
      <c r="W40" s="21">
        <f>SUM(W41:W45)</f>
        <v>0</v>
      </c>
      <c r="X40" s="225">
        <f>SUM(X41:X45)</f>
        <v>0</v>
      </c>
      <c r="Y40" s="1129"/>
      <c r="Z40" s="21">
        <f>SUM(Z41:Z45)</f>
        <v>0</v>
      </c>
      <c r="AA40" s="225">
        <f>SUM(AA41:AA45)</f>
        <v>0</v>
      </c>
      <c r="AB40" s="1129"/>
      <c r="AC40" s="21">
        <f>SUM(AC41:AC45)</f>
        <v>0</v>
      </c>
      <c r="AD40" s="225">
        <f>SUM(AD41:AD45)</f>
        <v>0</v>
      </c>
      <c r="AE40" s="1129"/>
      <c r="AF40" s="21">
        <f>SUM(AF41:AF45)</f>
        <v>0</v>
      </c>
      <c r="AG40" s="225">
        <f>SUM(AG41:AG45)</f>
        <v>0</v>
      </c>
      <c r="AH40" s="1129"/>
      <c r="AI40" s="510">
        <f>SUM(AI41:AI45)</f>
        <v>0</v>
      </c>
      <c r="AJ40" s="376"/>
      <c r="AK40" s="376"/>
      <c r="AL40" s="423"/>
    </row>
    <row r="41" spans="1:44" s="545" customFormat="1" ht="15.75" x14ac:dyDescent="0.2">
      <c r="A41" s="541"/>
      <c r="B41" s="542"/>
      <c r="C41" s="847" t="s">
        <v>431</v>
      </c>
      <c r="D41" s="645" t="s">
        <v>174</v>
      </c>
      <c r="E41" s="1111"/>
      <c r="F41" s="1118"/>
      <c r="G41" s="357">
        <f>+(F41*0.7)*E41</f>
        <v>0</v>
      </c>
      <c r="H41" s="1111"/>
      <c r="I41" s="1118"/>
      <c r="J41" s="357">
        <f>+(I41*0.7)*H41</f>
        <v>0</v>
      </c>
      <c r="K41" s="1111"/>
      <c r="L41" s="1118"/>
      <c r="M41" s="357">
        <f>+(L41*0.7)*K41</f>
        <v>0</v>
      </c>
      <c r="N41" s="1111"/>
      <c r="O41" s="1118"/>
      <c r="P41" s="357">
        <f>+(O41*0.7)*N41</f>
        <v>0</v>
      </c>
      <c r="Q41" s="1111"/>
      <c r="R41" s="1118"/>
      <c r="S41" s="357">
        <f>+(R41*0.7)*Q41</f>
        <v>0</v>
      </c>
      <c r="T41" s="651"/>
      <c r="U41" s="655"/>
      <c r="V41" s="1130"/>
      <c r="W41" s="540">
        <f>+(V41*0.7)*U41</f>
        <v>0</v>
      </c>
      <c r="X41" s="655"/>
      <c r="Y41" s="1130"/>
      <c r="Z41" s="540">
        <f>+(Y41*0.7)*X41</f>
        <v>0</v>
      </c>
      <c r="AA41" s="655"/>
      <c r="AB41" s="1130"/>
      <c r="AC41" s="540">
        <f>+(AB41*0.7)*AA41</f>
        <v>0</v>
      </c>
      <c r="AD41" s="655"/>
      <c r="AE41" s="1130"/>
      <c r="AF41" s="540">
        <f>+(AE41*0.7)*AD41</f>
        <v>0</v>
      </c>
      <c r="AG41" s="655"/>
      <c r="AH41" s="1130"/>
      <c r="AI41" s="588">
        <f>+(AH41*0.7)*AG41</f>
        <v>0</v>
      </c>
      <c r="AJ41" s="543"/>
      <c r="AK41" s="543"/>
      <c r="AL41" s="423"/>
    </row>
    <row r="42" spans="1:44" s="545" customFormat="1" ht="15.75" x14ac:dyDescent="0.2">
      <c r="A42" s="541"/>
      <c r="B42" s="542"/>
      <c r="C42" s="847" t="s">
        <v>432</v>
      </c>
      <c r="D42" s="645" t="s">
        <v>174</v>
      </c>
      <c r="E42" s="1111"/>
      <c r="F42" s="1118"/>
      <c r="G42" s="357">
        <f t="shared" ref="G42:G45" si="30">+(F42*0.7)*E42</f>
        <v>0</v>
      </c>
      <c r="H42" s="1111"/>
      <c r="I42" s="1118"/>
      <c r="J42" s="357">
        <f t="shared" ref="J42:J45" si="31">+(I42*0.7)*H42</f>
        <v>0</v>
      </c>
      <c r="K42" s="1112"/>
      <c r="L42" s="1120"/>
      <c r="M42" s="357">
        <f t="shared" ref="M42:M45" si="32">+(L42*0.7)*K42</f>
        <v>0</v>
      </c>
      <c r="N42" s="1112"/>
      <c r="O42" s="1120"/>
      <c r="P42" s="357">
        <f t="shared" ref="P42:P45" si="33">+(O42*0.7)*N42</f>
        <v>0</v>
      </c>
      <c r="Q42" s="1111"/>
      <c r="R42" s="1118"/>
      <c r="S42" s="357">
        <f t="shared" ref="S42:S45" si="34">+(R42*0.7)*Q42</f>
        <v>0</v>
      </c>
      <c r="T42" s="651"/>
      <c r="U42" s="655"/>
      <c r="V42" s="1130"/>
      <c r="W42" s="540">
        <f>+(V42*0.7)*U42</f>
        <v>0</v>
      </c>
      <c r="X42" s="655"/>
      <c r="Y42" s="1130"/>
      <c r="Z42" s="540">
        <f>+(Y42*0.7)*X42</f>
        <v>0</v>
      </c>
      <c r="AA42" s="655"/>
      <c r="AB42" s="1130"/>
      <c r="AC42" s="540">
        <f>+(AB42*0.7)*AA42</f>
        <v>0</v>
      </c>
      <c r="AD42" s="655"/>
      <c r="AE42" s="1130"/>
      <c r="AF42" s="540">
        <f>+(AE42*0.7)*AD42</f>
        <v>0</v>
      </c>
      <c r="AG42" s="655"/>
      <c r="AH42" s="1130"/>
      <c r="AI42" s="588">
        <f>+(AH42*0.7)*AG42</f>
        <v>0</v>
      </c>
      <c r="AJ42" s="543"/>
      <c r="AK42" s="543"/>
      <c r="AL42" s="423"/>
    </row>
    <row r="43" spans="1:44" s="545" customFormat="1" ht="15.75" x14ac:dyDescent="0.2">
      <c r="A43" s="541"/>
      <c r="B43" s="542"/>
      <c r="C43" s="847" t="s">
        <v>433</v>
      </c>
      <c r="D43" s="645" t="s">
        <v>174</v>
      </c>
      <c r="E43" s="1112"/>
      <c r="F43" s="1120"/>
      <c r="G43" s="357">
        <f t="shared" si="30"/>
        <v>0</v>
      </c>
      <c r="H43" s="1112"/>
      <c r="I43" s="1120"/>
      <c r="J43" s="357">
        <f t="shared" si="31"/>
        <v>0</v>
      </c>
      <c r="K43" s="1112"/>
      <c r="L43" s="1120"/>
      <c r="M43" s="357">
        <f t="shared" si="32"/>
        <v>0</v>
      </c>
      <c r="N43" s="1112"/>
      <c r="O43" s="1120"/>
      <c r="P43" s="357">
        <f t="shared" si="33"/>
        <v>0</v>
      </c>
      <c r="Q43" s="1112"/>
      <c r="R43" s="1120"/>
      <c r="S43" s="357">
        <f t="shared" si="34"/>
        <v>0</v>
      </c>
      <c r="T43" s="651"/>
      <c r="U43" s="655"/>
      <c r="V43" s="1130"/>
      <c r="W43" s="540">
        <f>+(V43*0.7)*U43</f>
        <v>0</v>
      </c>
      <c r="X43" s="655"/>
      <c r="Y43" s="1130"/>
      <c r="Z43" s="540">
        <f>+(Y43*0.7)*X43</f>
        <v>0</v>
      </c>
      <c r="AA43" s="655"/>
      <c r="AB43" s="1130"/>
      <c r="AC43" s="540">
        <f>+(AB43*0.7)*AA43</f>
        <v>0</v>
      </c>
      <c r="AD43" s="655"/>
      <c r="AE43" s="1130"/>
      <c r="AF43" s="540">
        <f>+(AE43*0.7)*AD43</f>
        <v>0</v>
      </c>
      <c r="AG43" s="655"/>
      <c r="AH43" s="1130"/>
      <c r="AI43" s="588">
        <f>+(AH43*0.7)*AG43</f>
        <v>0</v>
      </c>
      <c r="AJ43" s="543"/>
      <c r="AK43" s="543"/>
      <c r="AL43" s="423"/>
    </row>
    <row r="44" spans="1:44" s="545" customFormat="1" ht="15.75" x14ac:dyDescent="0.2">
      <c r="A44" s="541"/>
      <c r="B44" s="542"/>
      <c r="C44" s="847" t="s">
        <v>434</v>
      </c>
      <c r="D44" s="645" t="s">
        <v>174</v>
      </c>
      <c r="E44" s="1112"/>
      <c r="F44" s="1120"/>
      <c r="G44" s="357">
        <f t="shared" si="30"/>
        <v>0</v>
      </c>
      <c r="H44" s="1112"/>
      <c r="I44" s="1120"/>
      <c r="J44" s="357">
        <f t="shared" si="31"/>
        <v>0</v>
      </c>
      <c r="K44" s="1112"/>
      <c r="L44" s="1120"/>
      <c r="M44" s="357">
        <f t="shared" si="32"/>
        <v>0</v>
      </c>
      <c r="N44" s="1112"/>
      <c r="O44" s="1120"/>
      <c r="P44" s="357">
        <f t="shared" si="33"/>
        <v>0</v>
      </c>
      <c r="Q44" s="1112"/>
      <c r="R44" s="1120"/>
      <c r="S44" s="357">
        <f t="shared" si="34"/>
        <v>0</v>
      </c>
      <c r="T44" s="651"/>
      <c r="U44" s="655"/>
      <c r="V44" s="1130"/>
      <c r="W44" s="540">
        <f>+(V44*0.7)*U44</f>
        <v>0</v>
      </c>
      <c r="X44" s="655"/>
      <c r="Y44" s="1130"/>
      <c r="Z44" s="540">
        <f>+(Y44*0.7)*X44</f>
        <v>0</v>
      </c>
      <c r="AA44" s="655"/>
      <c r="AB44" s="1130"/>
      <c r="AC44" s="540">
        <f>+(AB44*0.7)*AA44</f>
        <v>0</v>
      </c>
      <c r="AD44" s="655"/>
      <c r="AE44" s="1130"/>
      <c r="AF44" s="540">
        <f>+(AE44*0.7)*AD44</f>
        <v>0</v>
      </c>
      <c r="AG44" s="655"/>
      <c r="AH44" s="1130"/>
      <c r="AI44" s="588">
        <f>+(AH44*0.7)*AG44</f>
        <v>0</v>
      </c>
      <c r="AJ44" s="543"/>
      <c r="AK44" s="543"/>
      <c r="AL44" s="423"/>
    </row>
    <row r="45" spans="1:44" s="545" customFormat="1" ht="15.75" x14ac:dyDescent="0.2">
      <c r="A45" s="541"/>
      <c r="B45" s="542"/>
      <c r="C45" s="847" t="s">
        <v>435</v>
      </c>
      <c r="D45" s="645" t="s">
        <v>174</v>
      </c>
      <c r="E45" s="1112"/>
      <c r="F45" s="1120"/>
      <c r="G45" s="357">
        <f t="shared" si="30"/>
        <v>0</v>
      </c>
      <c r="H45" s="1112"/>
      <c r="I45" s="1120"/>
      <c r="J45" s="357">
        <f t="shared" si="31"/>
        <v>0</v>
      </c>
      <c r="K45" s="1112"/>
      <c r="L45" s="1120"/>
      <c r="M45" s="357">
        <f t="shared" si="32"/>
        <v>0</v>
      </c>
      <c r="N45" s="1112"/>
      <c r="O45" s="1120"/>
      <c r="P45" s="357">
        <f t="shared" si="33"/>
        <v>0</v>
      </c>
      <c r="Q45" s="1112"/>
      <c r="R45" s="1120"/>
      <c r="S45" s="357">
        <f t="shared" si="34"/>
        <v>0</v>
      </c>
      <c r="T45" s="651"/>
      <c r="U45" s="655"/>
      <c r="V45" s="1130"/>
      <c r="W45" s="540">
        <f>+(V45*0.7)*U45</f>
        <v>0</v>
      </c>
      <c r="X45" s="655"/>
      <c r="Y45" s="1130"/>
      <c r="Z45" s="540">
        <f>+(Y45*0.7)*X45</f>
        <v>0</v>
      </c>
      <c r="AA45" s="655"/>
      <c r="AB45" s="1130"/>
      <c r="AC45" s="540">
        <f>+(AB45*0.7)*AA45</f>
        <v>0</v>
      </c>
      <c r="AD45" s="655"/>
      <c r="AE45" s="1130"/>
      <c r="AF45" s="540">
        <f>+(AE45*0.7)*AD45</f>
        <v>0</v>
      </c>
      <c r="AG45" s="655"/>
      <c r="AH45" s="1130"/>
      <c r="AI45" s="588">
        <f>+(AH45*0.7)*AG45</f>
        <v>0</v>
      </c>
      <c r="AJ45" s="543"/>
      <c r="AK45" s="543"/>
      <c r="AL45" s="423"/>
    </row>
    <row r="46" spans="1:44" s="32" customFormat="1" ht="15.75" hidden="1" x14ac:dyDescent="0.25">
      <c r="A46" s="421"/>
      <c r="B46" s="449"/>
      <c r="C46" s="846"/>
      <c r="D46" s="422"/>
      <c r="E46" s="1109"/>
      <c r="F46" s="986"/>
      <c r="G46" s="196"/>
      <c r="H46" s="1109"/>
      <c r="I46" s="986"/>
      <c r="J46" s="196"/>
      <c r="K46" s="1109"/>
      <c r="L46" s="986"/>
      <c r="M46" s="196"/>
      <c r="N46" s="1109"/>
      <c r="O46" s="986"/>
      <c r="P46" s="196"/>
      <c r="Q46" s="1109"/>
      <c r="R46" s="986"/>
      <c r="S46" s="196"/>
      <c r="T46" s="648"/>
      <c r="U46" s="224"/>
      <c r="V46" s="1131"/>
      <c r="W46" s="420"/>
      <c r="X46" s="224"/>
      <c r="Y46" s="1131"/>
      <c r="Z46" s="420"/>
      <c r="AA46" s="224"/>
      <c r="AB46" s="1131"/>
      <c r="AC46" s="420"/>
      <c r="AD46" s="224"/>
      <c r="AE46" s="1131"/>
      <c r="AF46" s="420"/>
      <c r="AG46" s="224"/>
      <c r="AH46" s="1131"/>
      <c r="AI46" s="589"/>
      <c r="AJ46" s="30"/>
      <c r="AK46" s="30"/>
      <c r="AL46" s="423"/>
    </row>
    <row r="47" spans="1:44" s="32" customFormat="1" ht="15.75" x14ac:dyDescent="0.25">
      <c r="A47" s="421"/>
      <c r="B47" s="449"/>
      <c r="C47" s="846"/>
      <c r="D47" s="422"/>
      <c r="E47" s="1109"/>
      <c r="F47" s="986"/>
      <c r="G47" s="196"/>
      <c r="H47" s="1109"/>
      <c r="I47" s="986"/>
      <c r="J47" s="196"/>
      <c r="K47" s="1109"/>
      <c r="L47" s="986"/>
      <c r="M47" s="196"/>
      <c r="N47" s="1109"/>
      <c r="O47" s="986"/>
      <c r="P47" s="196"/>
      <c r="Q47" s="1109"/>
      <c r="R47" s="986"/>
      <c r="S47" s="196"/>
      <c r="T47" s="648"/>
      <c r="U47" s="224"/>
      <c r="V47" s="1131"/>
      <c r="W47" s="227"/>
      <c r="X47" s="224"/>
      <c r="Y47" s="1131"/>
      <c r="Z47" s="227"/>
      <c r="AA47" s="224"/>
      <c r="AB47" s="1131"/>
      <c r="AC47" s="227"/>
      <c r="AD47" s="224"/>
      <c r="AE47" s="1131"/>
      <c r="AF47" s="227"/>
      <c r="AG47" s="224"/>
      <c r="AH47" s="1131"/>
      <c r="AI47" s="590"/>
      <c r="AJ47" s="30"/>
      <c r="AK47" s="30"/>
      <c r="AL47" s="423"/>
    </row>
    <row r="48" spans="1:44" s="378" customFormat="1" ht="15.75" x14ac:dyDescent="0.25">
      <c r="A48" s="198"/>
      <c r="B48" s="481"/>
      <c r="C48" s="322" t="s">
        <v>436</v>
      </c>
      <c r="D48" s="423" t="s">
        <v>103</v>
      </c>
      <c r="E48" s="1113">
        <f>SUM(E49:E58)</f>
        <v>0</v>
      </c>
      <c r="F48" s="1117"/>
      <c r="G48" s="340">
        <f>SUM(G49:G58)</f>
        <v>0</v>
      </c>
      <c r="H48" s="1113">
        <f>SUM(H49:H58)</f>
        <v>0</v>
      </c>
      <c r="I48" s="1117"/>
      <c r="J48" s="340">
        <f>SUM(J49:J58)</f>
        <v>0</v>
      </c>
      <c r="K48" s="1113">
        <f>SUM(K49:K58)</f>
        <v>0</v>
      </c>
      <c r="L48" s="1117"/>
      <c r="M48" s="340">
        <f>SUM(M49:M58)</f>
        <v>0</v>
      </c>
      <c r="N48" s="1113">
        <f>SUM(N49:N58)</f>
        <v>0</v>
      </c>
      <c r="O48" s="1117"/>
      <c r="P48" s="340">
        <f>SUM(P49:P58)</f>
        <v>0</v>
      </c>
      <c r="Q48" s="1113">
        <f>SUM(Q49:Q58)</f>
        <v>0</v>
      </c>
      <c r="R48" s="1117"/>
      <c r="S48" s="340">
        <f>SUM(S49:S58)</f>
        <v>0</v>
      </c>
      <c r="T48" s="653"/>
      <c r="U48" s="225">
        <f>SUM(U49:U58)</f>
        <v>0</v>
      </c>
      <c r="V48" s="1131"/>
      <c r="W48" s="19">
        <f>SUM(W49:W58)</f>
        <v>0</v>
      </c>
      <c r="X48" s="225">
        <f>SUM(X49:X58)</f>
        <v>0</v>
      </c>
      <c r="Y48" s="1131"/>
      <c r="Z48" s="19">
        <f>SUM(Z49:Z58)</f>
        <v>0</v>
      </c>
      <c r="AA48" s="225">
        <f>SUM(AA49:AA58)</f>
        <v>0</v>
      </c>
      <c r="AB48" s="1131"/>
      <c r="AC48" s="19">
        <f>SUM(AC49:AC58)</f>
        <v>0</v>
      </c>
      <c r="AD48" s="225">
        <f>SUM(AD49:AD58)</f>
        <v>0</v>
      </c>
      <c r="AE48" s="1131"/>
      <c r="AF48" s="19">
        <f>SUM(AF49:AF58)</f>
        <v>0</v>
      </c>
      <c r="AG48" s="225">
        <f>SUM(AG49:AG58)</f>
        <v>0</v>
      </c>
      <c r="AH48" s="1131"/>
      <c r="AI48" s="511">
        <f>SUM(AI49:AI58)</f>
        <v>0</v>
      </c>
      <c r="AJ48" s="376"/>
      <c r="AK48" s="376"/>
      <c r="AL48" s="423"/>
      <c r="AO48" s="325"/>
      <c r="AP48" s="291"/>
      <c r="AQ48" s="291"/>
      <c r="AR48" s="291"/>
    </row>
    <row r="49" spans="1:38" s="454" customFormat="1" ht="15.75" x14ac:dyDescent="0.2">
      <c r="A49" s="451"/>
      <c r="B49" s="452"/>
      <c r="C49" s="329" t="s">
        <v>437</v>
      </c>
      <c r="D49" s="645" t="s">
        <v>174</v>
      </c>
      <c r="E49" s="1111"/>
      <c r="F49" s="1118"/>
      <c r="G49" s="357">
        <f>+(F49*0.7)*E49</f>
        <v>0</v>
      </c>
      <c r="H49" s="1111"/>
      <c r="I49" s="1118"/>
      <c r="J49" s="357">
        <f>+(I49*0.7)*H49</f>
        <v>0</v>
      </c>
      <c r="K49" s="1111"/>
      <c r="L49" s="1118"/>
      <c r="M49" s="357">
        <f>+(L49*0.7)*K49</f>
        <v>0</v>
      </c>
      <c r="N49" s="1111"/>
      <c r="O49" s="1118"/>
      <c r="P49" s="357">
        <f>+(O49*0.7)*N49</f>
        <v>0</v>
      </c>
      <c r="Q49" s="1111"/>
      <c r="R49" s="1118"/>
      <c r="S49" s="357">
        <f>+(R49*0.7)*Q49</f>
        <v>0</v>
      </c>
      <c r="T49" s="647"/>
      <c r="U49" s="655"/>
      <c r="V49" s="1130"/>
      <c r="W49" s="540">
        <f>+(V49*0.7)*U49</f>
        <v>0</v>
      </c>
      <c r="X49" s="655"/>
      <c r="Y49" s="1130"/>
      <c r="Z49" s="540">
        <f>+(Y49*0.7)*X49</f>
        <v>0</v>
      </c>
      <c r="AA49" s="655"/>
      <c r="AB49" s="1130"/>
      <c r="AC49" s="540">
        <f>+(AB49*0.7)*AA49</f>
        <v>0</v>
      </c>
      <c r="AD49" s="655"/>
      <c r="AE49" s="1130"/>
      <c r="AF49" s="540">
        <f>+(AE49*0.7)*AD49</f>
        <v>0</v>
      </c>
      <c r="AG49" s="655"/>
      <c r="AH49" s="1130"/>
      <c r="AI49" s="588">
        <f t="shared" ref="AI49:AI58" si="35">+(AH49*0.7)*AG49</f>
        <v>0</v>
      </c>
      <c r="AJ49" s="453"/>
      <c r="AK49" s="453"/>
      <c r="AL49" s="423"/>
    </row>
    <row r="50" spans="1:38" s="454" customFormat="1" ht="15.75" x14ac:dyDescent="0.2">
      <c r="A50" s="451"/>
      <c r="B50" s="452"/>
      <c r="C50" s="329" t="s">
        <v>438</v>
      </c>
      <c r="D50" s="645" t="s">
        <v>174</v>
      </c>
      <c r="E50" s="1111"/>
      <c r="F50" s="1118"/>
      <c r="G50" s="357">
        <f t="shared" ref="G50:G53" si="36">+(F50*0.7)*E50</f>
        <v>0</v>
      </c>
      <c r="H50" s="1111"/>
      <c r="I50" s="1118"/>
      <c r="J50" s="357">
        <f t="shared" ref="J50:J58" si="37">+(I50*0.7)*H50</f>
        <v>0</v>
      </c>
      <c r="K50" s="1114"/>
      <c r="L50" s="989"/>
      <c r="M50" s="357">
        <f t="shared" ref="M50:M58" si="38">+(L50*0.7)*K50</f>
        <v>0</v>
      </c>
      <c r="N50" s="1114"/>
      <c r="O50" s="989"/>
      <c r="P50" s="357">
        <f t="shared" ref="P50:P58" si="39">+(O50*0.7)*N50</f>
        <v>0</v>
      </c>
      <c r="Q50" s="1111"/>
      <c r="R50" s="1118"/>
      <c r="S50" s="357">
        <f t="shared" ref="S50:S58" si="40">+(R50*0.7)*Q50</f>
        <v>0</v>
      </c>
      <c r="T50" s="647"/>
      <c r="U50" s="655"/>
      <c r="V50" s="1130"/>
      <c r="W50" s="540">
        <f t="shared" ref="W50:W58" si="41">+(V50*0.7)*U50</f>
        <v>0</v>
      </c>
      <c r="X50" s="655"/>
      <c r="Y50" s="1130"/>
      <c r="Z50" s="540">
        <f t="shared" ref="Z50:Z58" si="42">+(Y50*0.7)*X50</f>
        <v>0</v>
      </c>
      <c r="AA50" s="655"/>
      <c r="AB50" s="1130"/>
      <c r="AC50" s="540">
        <f t="shared" ref="AC50:AC58" si="43">+(AB50*0.7)*AA50</f>
        <v>0</v>
      </c>
      <c r="AD50" s="655"/>
      <c r="AE50" s="1130"/>
      <c r="AF50" s="540">
        <f t="shared" ref="AF50:AF58" si="44">+(AE50*0.7)*AD50</f>
        <v>0</v>
      </c>
      <c r="AG50" s="655"/>
      <c r="AH50" s="1130"/>
      <c r="AI50" s="588">
        <f t="shared" si="35"/>
        <v>0</v>
      </c>
      <c r="AJ50" s="453"/>
      <c r="AK50" s="453"/>
      <c r="AL50" s="423"/>
    </row>
    <row r="51" spans="1:38" s="454" customFormat="1" ht="15.75" x14ac:dyDescent="0.2">
      <c r="A51" s="451"/>
      <c r="B51" s="452"/>
      <c r="C51" s="329" t="s">
        <v>439</v>
      </c>
      <c r="D51" s="645" t="s">
        <v>174</v>
      </c>
      <c r="E51" s="1114"/>
      <c r="F51" s="989"/>
      <c r="G51" s="357">
        <f t="shared" si="36"/>
        <v>0</v>
      </c>
      <c r="H51" s="1114"/>
      <c r="I51" s="989"/>
      <c r="J51" s="357">
        <f t="shared" si="37"/>
        <v>0</v>
      </c>
      <c r="K51" s="1114"/>
      <c r="L51" s="989"/>
      <c r="M51" s="357">
        <f t="shared" si="38"/>
        <v>0</v>
      </c>
      <c r="N51" s="1114"/>
      <c r="O51" s="989"/>
      <c r="P51" s="357">
        <f t="shared" si="39"/>
        <v>0</v>
      </c>
      <c r="Q51" s="1114"/>
      <c r="R51" s="989"/>
      <c r="S51" s="357">
        <f t="shared" si="40"/>
        <v>0</v>
      </c>
      <c r="T51" s="647"/>
      <c r="U51" s="655"/>
      <c r="V51" s="1130"/>
      <c r="W51" s="540">
        <f t="shared" si="41"/>
        <v>0</v>
      </c>
      <c r="X51" s="655"/>
      <c r="Y51" s="1130"/>
      <c r="Z51" s="540">
        <f t="shared" si="42"/>
        <v>0</v>
      </c>
      <c r="AA51" s="655"/>
      <c r="AB51" s="1130"/>
      <c r="AC51" s="540">
        <f t="shared" si="43"/>
        <v>0</v>
      </c>
      <c r="AD51" s="655"/>
      <c r="AE51" s="1130"/>
      <c r="AF51" s="540">
        <f t="shared" si="44"/>
        <v>0</v>
      </c>
      <c r="AG51" s="655"/>
      <c r="AH51" s="1130"/>
      <c r="AI51" s="588">
        <f t="shared" si="35"/>
        <v>0</v>
      </c>
      <c r="AJ51" s="453"/>
      <c r="AK51" s="453"/>
      <c r="AL51" s="423"/>
    </row>
    <row r="52" spans="1:38" s="454" customFormat="1" ht="15.75" x14ac:dyDescent="0.2">
      <c r="A52" s="451"/>
      <c r="B52" s="452"/>
      <c r="C52" s="329" t="s">
        <v>440</v>
      </c>
      <c r="D52" s="645" t="s">
        <v>174</v>
      </c>
      <c r="E52" s="1114"/>
      <c r="F52" s="989"/>
      <c r="G52" s="357">
        <f t="shared" si="36"/>
        <v>0</v>
      </c>
      <c r="H52" s="1114"/>
      <c r="I52" s="989"/>
      <c r="J52" s="357">
        <f t="shared" si="37"/>
        <v>0</v>
      </c>
      <c r="K52" s="1114"/>
      <c r="L52" s="989"/>
      <c r="M52" s="357">
        <f t="shared" si="38"/>
        <v>0</v>
      </c>
      <c r="N52" s="1114"/>
      <c r="O52" s="989"/>
      <c r="P52" s="357">
        <f t="shared" si="39"/>
        <v>0</v>
      </c>
      <c r="Q52" s="1114"/>
      <c r="R52" s="989"/>
      <c r="S52" s="357">
        <f t="shared" si="40"/>
        <v>0</v>
      </c>
      <c r="T52" s="647"/>
      <c r="U52" s="655"/>
      <c r="V52" s="1130"/>
      <c r="W52" s="540">
        <f t="shared" si="41"/>
        <v>0</v>
      </c>
      <c r="X52" s="655"/>
      <c r="Y52" s="1130"/>
      <c r="Z52" s="540">
        <f t="shared" si="42"/>
        <v>0</v>
      </c>
      <c r="AA52" s="655"/>
      <c r="AB52" s="1130"/>
      <c r="AC52" s="540">
        <f t="shared" si="43"/>
        <v>0</v>
      </c>
      <c r="AD52" s="655"/>
      <c r="AE52" s="1130"/>
      <c r="AF52" s="540">
        <f t="shared" si="44"/>
        <v>0</v>
      </c>
      <c r="AG52" s="655"/>
      <c r="AH52" s="1130"/>
      <c r="AI52" s="588">
        <f t="shared" si="35"/>
        <v>0</v>
      </c>
      <c r="AJ52" s="453"/>
      <c r="AK52" s="453"/>
      <c r="AL52" s="423"/>
    </row>
    <row r="53" spans="1:38" s="454" customFormat="1" ht="15.75" x14ac:dyDescent="0.2">
      <c r="A53" s="451"/>
      <c r="B53" s="452"/>
      <c r="C53" s="329" t="s">
        <v>441</v>
      </c>
      <c r="D53" s="645" t="s">
        <v>174</v>
      </c>
      <c r="E53" s="1114"/>
      <c r="F53" s="989"/>
      <c r="G53" s="357">
        <f t="shared" si="36"/>
        <v>0</v>
      </c>
      <c r="H53" s="1114"/>
      <c r="I53" s="989"/>
      <c r="J53" s="357">
        <f t="shared" si="37"/>
        <v>0</v>
      </c>
      <c r="K53" s="1114"/>
      <c r="L53" s="989"/>
      <c r="M53" s="357">
        <f t="shared" si="38"/>
        <v>0</v>
      </c>
      <c r="N53" s="1114"/>
      <c r="O53" s="989"/>
      <c r="P53" s="357">
        <f t="shared" si="39"/>
        <v>0</v>
      </c>
      <c r="Q53" s="1114"/>
      <c r="R53" s="989"/>
      <c r="S53" s="357">
        <f t="shared" si="40"/>
        <v>0</v>
      </c>
      <c r="T53" s="647"/>
      <c r="U53" s="655"/>
      <c r="V53" s="1130"/>
      <c r="W53" s="540">
        <f t="shared" si="41"/>
        <v>0</v>
      </c>
      <c r="X53" s="655"/>
      <c r="Y53" s="1130"/>
      <c r="Z53" s="540">
        <f t="shared" si="42"/>
        <v>0</v>
      </c>
      <c r="AA53" s="655"/>
      <c r="AB53" s="1130"/>
      <c r="AC53" s="540">
        <f t="shared" si="43"/>
        <v>0</v>
      </c>
      <c r="AD53" s="655"/>
      <c r="AE53" s="1130"/>
      <c r="AF53" s="540">
        <f t="shared" si="44"/>
        <v>0</v>
      </c>
      <c r="AG53" s="655"/>
      <c r="AH53" s="1130"/>
      <c r="AI53" s="588">
        <f t="shared" si="35"/>
        <v>0</v>
      </c>
      <c r="AJ53" s="453"/>
      <c r="AK53" s="453"/>
      <c r="AL53" s="423"/>
    </row>
    <row r="54" spans="1:38" s="454" customFormat="1" ht="15.75" x14ac:dyDescent="0.2">
      <c r="A54" s="451"/>
      <c r="B54" s="452"/>
      <c r="C54" s="329" t="s">
        <v>442</v>
      </c>
      <c r="D54" s="645" t="s">
        <v>174</v>
      </c>
      <c r="E54" s="1114"/>
      <c r="F54" s="989"/>
      <c r="G54" s="357">
        <f t="shared" ref="G54:G58" si="45">+(F54*0.7)*E54</f>
        <v>0</v>
      </c>
      <c r="H54" s="1114"/>
      <c r="I54" s="989"/>
      <c r="J54" s="357">
        <f t="shared" si="37"/>
        <v>0</v>
      </c>
      <c r="K54" s="1114"/>
      <c r="L54" s="989"/>
      <c r="M54" s="357">
        <f t="shared" si="38"/>
        <v>0</v>
      </c>
      <c r="N54" s="1114"/>
      <c r="O54" s="989"/>
      <c r="P54" s="357">
        <f t="shared" si="39"/>
        <v>0</v>
      </c>
      <c r="Q54" s="1114"/>
      <c r="R54" s="989"/>
      <c r="S54" s="357">
        <f t="shared" si="40"/>
        <v>0</v>
      </c>
      <c r="T54" s="647"/>
      <c r="U54" s="655"/>
      <c r="V54" s="1130"/>
      <c r="W54" s="540">
        <f t="shared" si="41"/>
        <v>0</v>
      </c>
      <c r="X54" s="655"/>
      <c r="Y54" s="1130"/>
      <c r="Z54" s="540">
        <f t="shared" si="42"/>
        <v>0</v>
      </c>
      <c r="AA54" s="655"/>
      <c r="AB54" s="1130"/>
      <c r="AC54" s="540">
        <f t="shared" si="43"/>
        <v>0</v>
      </c>
      <c r="AD54" s="655"/>
      <c r="AE54" s="1130"/>
      <c r="AF54" s="540">
        <f t="shared" si="44"/>
        <v>0</v>
      </c>
      <c r="AG54" s="655"/>
      <c r="AH54" s="1130"/>
      <c r="AI54" s="588">
        <f t="shared" si="35"/>
        <v>0</v>
      </c>
      <c r="AJ54" s="453"/>
      <c r="AK54" s="453"/>
      <c r="AL54" s="423"/>
    </row>
    <row r="55" spans="1:38" s="454" customFormat="1" ht="15.75" x14ac:dyDescent="0.2">
      <c r="A55" s="451"/>
      <c r="B55" s="452"/>
      <c r="C55" s="329" t="s">
        <v>443</v>
      </c>
      <c r="D55" s="645" t="s">
        <v>174</v>
      </c>
      <c r="E55" s="1114"/>
      <c r="F55" s="989"/>
      <c r="G55" s="357">
        <f t="shared" si="45"/>
        <v>0</v>
      </c>
      <c r="H55" s="1114"/>
      <c r="I55" s="989"/>
      <c r="J55" s="357">
        <f t="shared" si="37"/>
        <v>0</v>
      </c>
      <c r="K55" s="1114"/>
      <c r="L55" s="989"/>
      <c r="M55" s="357">
        <f t="shared" si="38"/>
        <v>0</v>
      </c>
      <c r="N55" s="1114"/>
      <c r="O55" s="989"/>
      <c r="P55" s="357">
        <f t="shared" si="39"/>
        <v>0</v>
      </c>
      <c r="Q55" s="1114"/>
      <c r="R55" s="989"/>
      <c r="S55" s="357">
        <f t="shared" si="40"/>
        <v>0</v>
      </c>
      <c r="T55" s="647"/>
      <c r="U55" s="655"/>
      <c r="V55" s="1130"/>
      <c r="W55" s="540">
        <f t="shared" si="41"/>
        <v>0</v>
      </c>
      <c r="X55" s="655"/>
      <c r="Y55" s="1130"/>
      <c r="Z55" s="540">
        <f t="shared" si="42"/>
        <v>0</v>
      </c>
      <c r="AA55" s="655"/>
      <c r="AB55" s="1130"/>
      <c r="AC55" s="540">
        <f t="shared" si="43"/>
        <v>0</v>
      </c>
      <c r="AD55" s="655"/>
      <c r="AE55" s="1130"/>
      <c r="AF55" s="540">
        <f t="shared" si="44"/>
        <v>0</v>
      </c>
      <c r="AG55" s="655"/>
      <c r="AH55" s="1130"/>
      <c r="AI55" s="588">
        <f t="shared" si="35"/>
        <v>0</v>
      </c>
      <c r="AJ55" s="453"/>
      <c r="AK55" s="453"/>
      <c r="AL55" s="423"/>
    </row>
    <row r="56" spans="1:38" s="454" customFormat="1" ht="15.75" x14ac:dyDescent="0.2">
      <c r="A56" s="451"/>
      <c r="B56" s="452"/>
      <c r="C56" s="329" t="s">
        <v>444</v>
      </c>
      <c r="D56" s="645" t="s">
        <v>174</v>
      </c>
      <c r="E56" s="1114"/>
      <c r="F56" s="989"/>
      <c r="G56" s="357">
        <f t="shared" si="45"/>
        <v>0</v>
      </c>
      <c r="H56" s="1114"/>
      <c r="I56" s="989"/>
      <c r="J56" s="357">
        <f t="shared" si="37"/>
        <v>0</v>
      </c>
      <c r="K56" s="1114"/>
      <c r="L56" s="989"/>
      <c r="M56" s="357">
        <f t="shared" si="38"/>
        <v>0</v>
      </c>
      <c r="N56" s="1114"/>
      <c r="O56" s="989"/>
      <c r="P56" s="357">
        <f t="shared" si="39"/>
        <v>0</v>
      </c>
      <c r="Q56" s="1114"/>
      <c r="R56" s="989"/>
      <c r="S56" s="357">
        <f t="shared" si="40"/>
        <v>0</v>
      </c>
      <c r="T56" s="647"/>
      <c r="U56" s="655"/>
      <c r="V56" s="1130"/>
      <c r="W56" s="540">
        <f t="shared" si="41"/>
        <v>0</v>
      </c>
      <c r="X56" s="655"/>
      <c r="Y56" s="1130"/>
      <c r="Z56" s="540">
        <f t="shared" si="42"/>
        <v>0</v>
      </c>
      <c r="AA56" s="655"/>
      <c r="AB56" s="1130"/>
      <c r="AC56" s="540">
        <f t="shared" si="43"/>
        <v>0</v>
      </c>
      <c r="AD56" s="655"/>
      <c r="AE56" s="1130"/>
      <c r="AF56" s="540">
        <f t="shared" si="44"/>
        <v>0</v>
      </c>
      <c r="AG56" s="655"/>
      <c r="AH56" s="1130"/>
      <c r="AI56" s="588">
        <f t="shared" si="35"/>
        <v>0</v>
      </c>
      <c r="AJ56" s="453"/>
      <c r="AK56" s="453"/>
      <c r="AL56" s="423"/>
    </row>
    <row r="57" spans="1:38" s="454" customFormat="1" ht="15.75" x14ac:dyDescent="0.2">
      <c r="A57" s="451"/>
      <c r="B57" s="452"/>
      <c r="C57" s="329" t="s">
        <v>445</v>
      </c>
      <c r="D57" s="645" t="s">
        <v>174</v>
      </c>
      <c r="E57" s="1114"/>
      <c r="F57" s="989"/>
      <c r="G57" s="357">
        <f t="shared" si="45"/>
        <v>0</v>
      </c>
      <c r="H57" s="1114"/>
      <c r="I57" s="989"/>
      <c r="J57" s="357">
        <f t="shared" si="37"/>
        <v>0</v>
      </c>
      <c r="K57" s="1114"/>
      <c r="L57" s="989"/>
      <c r="M57" s="357">
        <f t="shared" si="38"/>
        <v>0</v>
      </c>
      <c r="N57" s="1114"/>
      <c r="O57" s="989"/>
      <c r="P57" s="357">
        <f t="shared" si="39"/>
        <v>0</v>
      </c>
      <c r="Q57" s="1114"/>
      <c r="R57" s="989"/>
      <c r="S57" s="357">
        <f t="shared" si="40"/>
        <v>0</v>
      </c>
      <c r="T57" s="647"/>
      <c r="U57" s="655"/>
      <c r="V57" s="1130"/>
      <c r="W57" s="540">
        <f t="shared" si="41"/>
        <v>0</v>
      </c>
      <c r="X57" s="655"/>
      <c r="Y57" s="1130"/>
      <c r="Z57" s="540">
        <f t="shared" si="42"/>
        <v>0</v>
      </c>
      <c r="AA57" s="655"/>
      <c r="AB57" s="1130"/>
      <c r="AC57" s="540">
        <f t="shared" si="43"/>
        <v>0</v>
      </c>
      <c r="AD57" s="655"/>
      <c r="AE57" s="1130"/>
      <c r="AF57" s="540">
        <f t="shared" si="44"/>
        <v>0</v>
      </c>
      <c r="AG57" s="655"/>
      <c r="AH57" s="1130"/>
      <c r="AI57" s="588">
        <f t="shared" si="35"/>
        <v>0</v>
      </c>
      <c r="AJ57" s="453"/>
      <c r="AK57" s="453"/>
      <c r="AL57" s="423"/>
    </row>
    <row r="58" spans="1:38" s="454" customFormat="1" ht="15.75" x14ac:dyDescent="0.2">
      <c r="A58" s="451"/>
      <c r="B58" s="452"/>
      <c r="C58" s="329" t="s">
        <v>446</v>
      </c>
      <c r="D58" s="645" t="s">
        <v>174</v>
      </c>
      <c r="E58" s="1114"/>
      <c r="F58" s="989"/>
      <c r="G58" s="357">
        <f t="shared" si="45"/>
        <v>0</v>
      </c>
      <c r="H58" s="1114"/>
      <c r="I58" s="989"/>
      <c r="J58" s="357">
        <f t="shared" si="37"/>
        <v>0</v>
      </c>
      <c r="K58" s="1114"/>
      <c r="L58" s="989"/>
      <c r="M58" s="357">
        <f t="shared" si="38"/>
        <v>0</v>
      </c>
      <c r="N58" s="1114"/>
      <c r="O58" s="989"/>
      <c r="P58" s="357">
        <f t="shared" si="39"/>
        <v>0</v>
      </c>
      <c r="Q58" s="1114"/>
      <c r="R58" s="989"/>
      <c r="S58" s="357">
        <f t="shared" si="40"/>
        <v>0</v>
      </c>
      <c r="T58" s="647"/>
      <c r="U58" s="655"/>
      <c r="V58" s="1130"/>
      <c r="W58" s="540">
        <f t="shared" si="41"/>
        <v>0</v>
      </c>
      <c r="X58" s="655"/>
      <c r="Y58" s="1130"/>
      <c r="Z58" s="540">
        <f t="shared" si="42"/>
        <v>0</v>
      </c>
      <c r="AA58" s="655"/>
      <c r="AB58" s="1130"/>
      <c r="AC58" s="540">
        <f t="shared" si="43"/>
        <v>0</v>
      </c>
      <c r="AD58" s="655"/>
      <c r="AE58" s="1130"/>
      <c r="AF58" s="540">
        <f t="shared" si="44"/>
        <v>0</v>
      </c>
      <c r="AG58" s="655"/>
      <c r="AH58" s="1130"/>
      <c r="AI58" s="588">
        <f t="shared" si="35"/>
        <v>0</v>
      </c>
      <c r="AJ58" s="453"/>
      <c r="AK58" s="453"/>
      <c r="AL58" s="423"/>
    </row>
    <row r="59" spans="1:38" s="454" customFormat="1" ht="15.75" x14ac:dyDescent="0.2">
      <c r="A59" s="451"/>
      <c r="B59" s="452"/>
      <c r="C59" s="848"/>
      <c r="D59" s="546"/>
      <c r="E59" s="1115"/>
      <c r="F59" s="1121"/>
      <c r="G59" s="538"/>
      <c r="H59" s="1115"/>
      <c r="I59" s="1121"/>
      <c r="J59" s="538"/>
      <c r="K59" s="1115"/>
      <c r="L59" s="1121"/>
      <c r="M59" s="538"/>
      <c r="N59" s="1115"/>
      <c r="O59" s="1121"/>
      <c r="P59" s="538"/>
      <c r="Q59" s="1115"/>
      <c r="R59" s="1121"/>
      <c r="S59" s="538"/>
      <c r="T59" s="647"/>
      <c r="U59" s="462"/>
      <c r="V59" s="1132"/>
      <c r="W59" s="540"/>
      <c r="X59" s="462"/>
      <c r="Y59" s="1132"/>
      <c r="Z59" s="540"/>
      <c r="AA59" s="462"/>
      <c r="AB59" s="1132"/>
      <c r="AC59" s="540"/>
      <c r="AD59" s="462"/>
      <c r="AE59" s="1132"/>
      <c r="AF59" s="540"/>
      <c r="AG59" s="462"/>
      <c r="AH59" s="1132"/>
      <c r="AI59" s="588"/>
      <c r="AJ59" s="453"/>
      <c r="AK59" s="453"/>
      <c r="AL59" s="258"/>
    </row>
    <row r="60" spans="1:38" s="454" customFormat="1" ht="12.75" x14ac:dyDescent="0.2">
      <c r="A60" s="451"/>
      <c r="B60" s="481"/>
      <c r="C60" s="329" t="s">
        <v>447</v>
      </c>
      <c r="D60" s="539" t="s">
        <v>23</v>
      </c>
      <c r="E60" s="1116"/>
      <c r="F60" s="1122"/>
      <c r="G60" s="1102">
        <f>SUM(G5,G12,G19,G26,G33,G40,G48)/0.7*0.3</f>
        <v>0</v>
      </c>
      <c r="H60" s="1116"/>
      <c r="I60" s="1122"/>
      <c r="J60" s="1102">
        <f>SUM(J5,J12,J19,J26,J33,J40,J48)/0.7*0.3</f>
        <v>0</v>
      </c>
      <c r="K60" s="1116"/>
      <c r="L60" s="1122"/>
      <c r="M60" s="1102">
        <f>SUM(M5,M12,M19,M26,M33,M40,M48)/0.7*0.3</f>
        <v>0</v>
      </c>
      <c r="N60" s="1116"/>
      <c r="O60" s="1122"/>
      <c r="P60" s="1102">
        <f>SUM(P5,P12,P19,P26,P33,P40,P48)/0.7*0.3</f>
        <v>0</v>
      </c>
      <c r="Q60" s="1116"/>
      <c r="R60" s="1122"/>
      <c r="S60" s="1102">
        <f>SUM(S5,S12,S19,S26,S33,S40,S48)/0.7*0.3</f>
        <v>0</v>
      </c>
      <c r="T60" s="1103"/>
      <c r="U60" s="1104"/>
      <c r="V60" s="1133"/>
      <c r="W60" s="1105">
        <f>SUM(W5,W12,W19,W26,W33,W40,W48)/0.7*0.3</f>
        <v>0</v>
      </c>
      <c r="X60" s="1104"/>
      <c r="Y60" s="1133"/>
      <c r="Z60" s="1105">
        <f>SUM(Z5,Z12,Z19,Z26,Z33,Z40,Z48)/0.7*0.3</f>
        <v>0</v>
      </c>
      <c r="AA60" s="1104"/>
      <c r="AB60" s="1133"/>
      <c r="AC60" s="1105">
        <f>SUM(AC5,AC12,AC19,AC26,AC33,AC40,AC48)/0.7*0.3</f>
        <v>0</v>
      </c>
      <c r="AD60" s="1104"/>
      <c r="AE60" s="1133"/>
      <c r="AF60" s="1105">
        <f>SUM(AF5,AF12,AF19,AF26,AF33,AF40,AF48)/0.7*0.3</f>
        <v>0</v>
      </c>
      <c r="AG60" s="1104"/>
      <c r="AH60" s="1133"/>
      <c r="AI60" s="1106">
        <f>SUM(AI5,AI12,AI19,AI26,AI33,AI40,AI48)/0.7*0.3</f>
        <v>0</v>
      </c>
      <c r="AJ60" s="1107"/>
      <c r="AK60" s="1107"/>
      <c r="AL60" s="1108"/>
    </row>
    <row r="61" spans="1:38" s="454" customFormat="1" x14ac:dyDescent="0.25">
      <c r="A61" s="451"/>
      <c r="B61" s="946" t="s">
        <v>0</v>
      </c>
      <c r="C61" s="947" t="s">
        <v>265</v>
      </c>
      <c r="D61" s="942"/>
      <c r="E61" s="942"/>
      <c r="F61" s="942"/>
      <c r="G61" s="950">
        <f>SUMIF($B$5:$B$60,$B61,G$5:G$60)/0.7*0.3</f>
        <v>0</v>
      </c>
      <c r="H61" s="942"/>
      <c r="I61" s="942"/>
      <c r="J61" s="950">
        <f>SUMIF($B$5:$B$60,$B61,J$5:J$60)/0.7*0.3</f>
        <v>0</v>
      </c>
      <c r="K61" s="942"/>
      <c r="L61" s="942"/>
      <c r="M61" s="950">
        <f>SUMIF($B$5:$B$60,$B61,M$5:M$60)/0.7*0.3</f>
        <v>0</v>
      </c>
      <c r="N61" s="942"/>
      <c r="O61" s="942"/>
      <c r="P61" s="950">
        <f>SUMIF($B$5:$B$60,$B61,P$5:P$60)/0.7*0.3</f>
        <v>0</v>
      </c>
      <c r="Q61" s="942"/>
      <c r="R61" s="942"/>
      <c r="S61" s="950">
        <f>SUMIF($B$5:$B$60,$B61,S$5:S$60)/0.7*0.3</f>
        <v>0</v>
      </c>
      <c r="T61" s="647"/>
      <c r="U61" s="942"/>
      <c r="V61" s="942"/>
      <c r="W61" s="950">
        <f>SUMIF($B$5:$B$60,$B61,W$5:W$60)/0.7*0.3</f>
        <v>0</v>
      </c>
      <c r="X61" s="942"/>
      <c r="Y61" s="942"/>
      <c r="Z61" s="950">
        <f>SUMIF($B$5:$B$60,$B61,Z$5:Z$60)/0.7*0.3</f>
        <v>0</v>
      </c>
      <c r="AA61" s="942"/>
      <c r="AB61" s="942"/>
      <c r="AC61" s="950">
        <f>SUMIF($B$5:$B$60,$B61,AC$5:AC$60)/0.7*0.3</f>
        <v>0</v>
      </c>
      <c r="AD61" s="942"/>
      <c r="AE61" s="942"/>
      <c r="AF61" s="950">
        <f>SUMIF($B$5:$B$60,$B61,AF$5:AF$60)/0.7*0.3</f>
        <v>0</v>
      </c>
      <c r="AG61" s="942"/>
      <c r="AH61" s="942"/>
      <c r="AI61" s="950">
        <f>SUMIF($B$5:$B$60,$B61,AI$5:AI$60)/0.7*0.3</f>
        <v>0</v>
      </c>
      <c r="AJ61" s="453"/>
      <c r="AK61" s="453"/>
      <c r="AL61" s="258"/>
    </row>
    <row r="62" spans="1:38" s="454" customFormat="1" x14ac:dyDescent="0.25">
      <c r="A62" s="451"/>
      <c r="B62" s="946" t="s">
        <v>21</v>
      </c>
      <c r="C62" s="947" t="s">
        <v>266</v>
      </c>
      <c r="D62" s="942"/>
      <c r="E62" s="942"/>
      <c r="F62" s="942"/>
      <c r="G62" s="950">
        <f t="shared" ref="G62:G63" si="46">SUMIF($B$5:$B$60,$B62,G$5:G$60)/0.7*0.3</f>
        <v>0</v>
      </c>
      <c r="H62" s="942"/>
      <c r="I62" s="942"/>
      <c r="J62" s="950">
        <f t="shared" ref="J62:J63" si="47">SUMIF($B$5:$B$60,$B62,J$5:J$60)/0.7*0.3</f>
        <v>0</v>
      </c>
      <c r="K62" s="942"/>
      <c r="L62" s="942"/>
      <c r="M62" s="950">
        <f t="shared" ref="M62:M63" si="48">SUMIF($B$5:$B$60,$B62,M$5:M$60)/0.7*0.3</f>
        <v>0</v>
      </c>
      <c r="N62" s="942"/>
      <c r="O62" s="942"/>
      <c r="P62" s="950">
        <f t="shared" ref="P62:P63" si="49">SUMIF($B$5:$B$60,$B62,P$5:P$60)/0.7*0.3</f>
        <v>0</v>
      </c>
      <c r="Q62" s="942"/>
      <c r="R62" s="942"/>
      <c r="S62" s="950">
        <f t="shared" ref="S62:S63" si="50">SUMIF($B$5:$B$60,$B62,S$5:S$60)/0.7*0.3</f>
        <v>0</v>
      </c>
      <c r="T62" s="647"/>
      <c r="U62" s="942"/>
      <c r="V62" s="942"/>
      <c r="W62" s="950">
        <f t="shared" ref="W62:W63" si="51">SUMIF($B$5:$B$60,$B62,W$5:W$60)/0.7*0.3</f>
        <v>0</v>
      </c>
      <c r="X62" s="942"/>
      <c r="Y62" s="942"/>
      <c r="Z62" s="950">
        <f t="shared" ref="Z62:Z63" si="52">SUMIF($B$5:$B$60,$B62,Z$5:Z$60)/0.7*0.3</f>
        <v>0</v>
      </c>
      <c r="AA62" s="942"/>
      <c r="AB62" s="942"/>
      <c r="AC62" s="950">
        <f t="shared" ref="AC62:AC63" si="53">SUMIF($B$5:$B$60,$B62,AC$5:AC$60)/0.7*0.3</f>
        <v>0</v>
      </c>
      <c r="AD62" s="942"/>
      <c r="AE62" s="942"/>
      <c r="AF62" s="950">
        <f t="shared" ref="AF62:AF63" si="54">SUMIF($B$5:$B$60,$B62,AF$5:AF$60)/0.7*0.3</f>
        <v>0</v>
      </c>
      <c r="AG62" s="942"/>
      <c r="AH62" s="942"/>
      <c r="AI62" s="950">
        <f t="shared" ref="AI62:AI63" si="55">SUMIF($B$5:$B$60,$B62,AI$5:AI$60)/0.7*0.3</f>
        <v>0</v>
      </c>
      <c r="AJ62" s="453"/>
      <c r="AK62" s="453"/>
      <c r="AL62" s="258"/>
    </row>
    <row r="63" spans="1:38" s="378" customFormat="1" ht="15.75" x14ac:dyDescent="0.25">
      <c r="A63" s="198"/>
      <c r="B63" s="946" t="s">
        <v>3</v>
      </c>
      <c r="C63" s="947" t="s">
        <v>267</v>
      </c>
      <c r="D63" s="942"/>
      <c r="E63" s="942"/>
      <c r="F63" s="942"/>
      <c r="G63" s="950">
        <f t="shared" si="46"/>
        <v>0</v>
      </c>
      <c r="H63" s="942"/>
      <c r="I63" s="942"/>
      <c r="J63" s="950">
        <f t="shared" si="47"/>
        <v>0</v>
      </c>
      <c r="K63" s="942"/>
      <c r="L63" s="942"/>
      <c r="M63" s="950">
        <f t="shared" si="48"/>
        <v>0</v>
      </c>
      <c r="N63" s="942"/>
      <c r="O63" s="942"/>
      <c r="P63" s="950">
        <f t="shared" si="49"/>
        <v>0</v>
      </c>
      <c r="Q63" s="942"/>
      <c r="R63" s="942"/>
      <c r="S63" s="950">
        <f t="shared" si="50"/>
        <v>0</v>
      </c>
      <c r="T63" s="432"/>
      <c r="U63" s="942"/>
      <c r="V63" s="942"/>
      <c r="W63" s="950">
        <f t="shared" si="51"/>
        <v>0</v>
      </c>
      <c r="X63" s="942"/>
      <c r="Y63" s="942"/>
      <c r="Z63" s="950">
        <f t="shared" si="52"/>
        <v>0</v>
      </c>
      <c r="AA63" s="942"/>
      <c r="AB63" s="942"/>
      <c r="AC63" s="950">
        <f t="shared" si="53"/>
        <v>0</v>
      </c>
      <c r="AD63" s="942"/>
      <c r="AE63" s="942"/>
      <c r="AF63" s="950">
        <f t="shared" si="54"/>
        <v>0</v>
      </c>
      <c r="AG63" s="942"/>
      <c r="AH63" s="942"/>
      <c r="AI63" s="950">
        <f t="shared" si="55"/>
        <v>0</v>
      </c>
      <c r="AJ63" s="376"/>
      <c r="AK63" s="376"/>
      <c r="AL63" s="34"/>
    </row>
    <row r="64" spans="1:38" s="378" customFormat="1" ht="15.75" x14ac:dyDescent="0.25">
      <c r="A64" s="424"/>
      <c r="B64" s="201"/>
      <c r="C64" s="425"/>
      <c r="D64" s="426"/>
      <c r="E64" s="985"/>
      <c r="F64" s="1123"/>
      <c r="G64" s="336"/>
      <c r="H64" s="985"/>
      <c r="I64" s="1123"/>
      <c r="J64" s="336"/>
      <c r="K64" s="985"/>
      <c r="L64" s="1123"/>
      <c r="M64" s="336"/>
      <c r="N64" s="985"/>
      <c r="O64" s="1123"/>
      <c r="P64" s="336"/>
      <c r="Q64" s="985"/>
      <c r="R64" s="1123"/>
      <c r="S64" s="336"/>
      <c r="T64" s="433"/>
      <c r="U64" s="386"/>
      <c r="V64" s="1072"/>
      <c r="W64" s="387"/>
      <c r="X64" s="386"/>
      <c r="Y64" s="1072"/>
      <c r="Z64" s="387"/>
      <c r="AA64" s="386"/>
      <c r="AB64" s="1072"/>
      <c r="AC64" s="387"/>
      <c r="AD64" s="386"/>
      <c r="AE64" s="1072"/>
      <c r="AF64" s="387"/>
      <c r="AG64" s="386"/>
      <c r="AH64" s="1072"/>
      <c r="AI64" s="387"/>
      <c r="AJ64" s="376"/>
      <c r="AK64" s="376"/>
      <c r="AL64" s="34"/>
    </row>
    <row r="65" spans="1:42" s="378" customFormat="1" ht="15.75" x14ac:dyDescent="0.25">
      <c r="A65" s="187"/>
      <c r="B65" s="201"/>
      <c r="C65" s="188"/>
      <c r="D65" s="208" t="s">
        <v>122</v>
      </c>
      <c r="E65" s="338">
        <f>SUM(E5,E12,E19,E26,E33,E40,E48,E63)</f>
        <v>0</v>
      </c>
      <c r="F65" s="339"/>
      <c r="G65" s="340">
        <f>SUM(G5,G12,G19,G26,G33,G40,G48,G60)</f>
        <v>0</v>
      </c>
      <c r="H65" s="338">
        <f>SUM(H5,H12,H19,H26,H33,H40,H48,H63)</f>
        <v>0</v>
      </c>
      <c r="I65" s="339"/>
      <c r="J65" s="340">
        <f>SUM(J5,J12,J19,J26,J33,J40,J48,J60)</f>
        <v>0</v>
      </c>
      <c r="K65" s="338">
        <f>SUM(K5,K12,K19,K26,K33,K40,K48,K63)</f>
        <v>0</v>
      </c>
      <c r="L65" s="339"/>
      <c r="M65" s="340">
        <f>SUM(M5,M12,M19,M26,M33,M40,M48,M60)</f>
        <v>0</v>
      </c>
      <c r="N65" s="338">
        <f>SUM(N5,N12,N19,N26,N33,N40,N48,N63)</f>
        <v>0</v>
      </c>
      <c r="O65" s="339"/>
      <c r="P65" s="340">
        <f>SUM(P5,P12,P19,P26,P33,P40,P48,P60)</f>
        <v>0</v>
      </c>
      <c r="Q65" s="338">
        <f>SUM(Q5,Q12,Q19,Q26,Q33,Q40,Q48,Q63)</f>
        <v>0</v>
      </c>
      <c r="R65" s="339"/>
      <c r="S65" s="340">
        <f>SUM(S5,S12,S19,S26,S33,S40,S48,S60)</f>
        <v>0</v>
      </c>
      <c r="T65" s="427"/>
      <c r="U65" s="1127">
        <f>SUM(U5,U12,U19,U26,U33,U40,U48)</f>
        <v>0</v>
      </c>
      <c r="V65" s="1134"/>
      <c r="W65" s="591">
        <f>SUM(W5,W12,W19,W26,W33,W40,W48,W60)</f>
        <v>0</v>
      </c>
      <c r="X65" s="1127">
        <f>SUM(X5,X12,X19,X26,X33,X40,X48)</f>
        <v>0</v>
      </c>
      <c r="Y65" s="1134"/>
      <c r="Z65" s="591">
        <f>SUM(Z5,Z12,Z19,Z26,Z33,Z40,Z48,Z60)</f>
        <v>0</v>
      </c>
      <c r="AA65" s="1127">
        <f>SUM(AA5,AA12,AA19,AA26,AA33,AA40,AA48)</f>
        <v>0</v>
      </c>
      <c r="AB65" s="1134"/>
      <c r="AC65" s="591">
        <f>SUM(AC5,AC12,AC19,AC26,AC33,AC40,AC48,AC60)</f>
        <v>0</v>
      </c>
      <c r="AD65" s="1127">
        <f>SUM(AD5,AD12,AD19,AD26,AD33,AD40,AD48)</f>
        <v>0</v>
      </c>
      <c r="AE65" s="1134"/>
      <c r="AF65" s="591">
        <f>SUM(AF5,AF12,AF19,AF26,AF33,AF40,AF48,AF60)</f>
        <v>0</v>
      </c>
      <c r="AG65" s="1136">
        <f>SUM(AG5,AG12,AG19,AG26,AG33,AG40,AG48)</f>
        <v>0</v>
      </c>
      <c r="AH65" s="1134"/>
      <c r="AI65" s="591">
        <f>SUM(AI5,AI12,AI19,AI26,AI33,AI40,AI48,AI60)</f>
        <v>0</v>
      </c>
      <c r="AJ65" s="16"/>
      <c r="AK65" s="16"/>
      <c r="AL65" s="197"/>
    </row>
    <row r="66" spans="1:42" s="378" customFormat="1" ht="15.75" x14ac:dyDescent="0.25">
      <c r="A66" s="209"/>
      <c r="B66" s="428"/>
      <c r="C66" s="210"/>
      <c r="D66" s="429"/>
      <c r="E66" s="205"/>
      <c r="F66" s="335"/>
      <c r="G66" s="206"/>
      <c r="H66" s="205"/>
      <c r="I66" s="335"/>
      <c r="J66" s="206"/>
      <c r="K66" s="205"/>
      <c r="L66" s="335"/>
      <c r="M66" s="206"/>
      <c r="N66" s="205"/>
      <c r="O66" s="335"/>
      <c r="P66" s="206"/>
      <c r="Q66" s="205"/>
      <c r="R66" s="335"/>
      <c r="S66" s="206"/>
      <c r="T66" s="207"/>
      <c r="U66" s="1128"/>
      <c r="V66" s="1135"/>
      <c r="W66" s="35"/>
      <c r="X66" s="1128"/>
      <c r="Y66" s="1135"/>
      <c r="Z66" s="35"/>
      <c r="AA66" s="1128"/>
      <c r="AB66" s="1135"/>
      <c r="AC66" s="35"/>
      <c r="AD66" s="1128"/>
      <c r="AE66" s="1135"/>
      <c r="AF66" s="35"/>
      <c r="AG66" s="1137"/>
      <c r="AH66" s="1135"/>
      <c r="AI66" s="35"/>
      <c r="AJ66" s="36"/>
      <c r="AK66" s="36"/>
      <c r="AL66" s="212"/>
      <c r="AM66" s="4"/>
      <c r="AN66" s="4"/>
    </row>
    <row r="67" spans="1:42" ht="18.75" x14ac:dyDescent="0.3">
      <c r="E67" s="1455">
        <f>+E65+G65</f>
        <v>0</v>
      </c>
      <c r="F67" s="1456"/>
      <c r="G67" s="1457"/>
      <c r="H67" s="1455">
        <f>+H65+J65</f>
        <v>0</v>
      </c>
      <c r="I67" s="1456"/>
      <c r="J67" s="1457"/>
      <c r="K67" s="1455">
        <f>+K65+M65</f>
        <v>0</v>
      </c>
      <c r="L67" s="1456"/>
      <c r="M67" s="1457"/>
      <c r="N67" s="1455">
        <f>+N65+P65</f>
        <v>0</v>
      </c>
      <c r="O67" s="1456"/>
      <c r="P67" s="1457"/>
      <c r="Q67" s="1455">
        <f>+Q65+S65</f>
        <v>0</v>
      </c>
      <c r="R67" s="1456"/>
      <c r="S67" s="1457"/>
      <c r="T67" s="282"/>
      <c r="U67" s="1429">
        <f>SUM(U65,W65)</f>
        <v>0</v>
      </c>
      <c r="V67" s="1458"/>
      <c r="W67" s="1458"/>
      <c r="X67" s="1429">
        <f>SUM(X65,Z65)</f>
        <v>0</v>
      </c>
      <c r="Y67" s="1458"/>
      <c r="Z67" s="1458"/>
      <c r="AA67" s="1429">
        <f>SUM(AA65,AC65)</f>
        <v>0</v>
      </c>
      <c r="AB67" s="1458"/>
      <c r="AC67" s="1458"/>
      <c r="AD67" s="1429">
        <f>SUM(AD65,AF65)</f>
        <v>0</v>
      </c>
      <c r="AE67" s="1458"/>
      <c r="AF67" s="1458"/>
      <c r="AG67" s="1429">
        <f>SUM(AG65,AI65)</f>
        <v>0</v>
      </c>
      <c r="AH67" s="1458"/>
      <c r="AI67" s="1466"/>
      <c r="AP67" s="378"/>
    </row>
    <row r="68" spans="1:42" ht="18.75" x14ac:dyDescent="0.3">
      <c r="E68" s="1435">
        <f>+SUM(E67,H67,K67,N67,Q67)</f>
        <v>0</v>
      </c>
      <c r="F68" s="1436"/>
      <c r="G68" s="1436"/>
      <c r="H68" s="1436"/>
      <c r="I68" s="1436"/>
      <c r="J68" s="1436"/>
      <c r="K68" s="1436"/>
      <c r="L68" s="1436"/>
      <c r="M68" s="1436"/>
      <c r="N68" s="1436"/>
      <c r="O68" s="1436"/>
      <c r="P68" s="1436"/>
      <c r="Q68" s="1436"/>
      <c r="R68" s="1436"/>
      <c r="S68" s="1437"/>
      <c r="T68" s="283"/>
      <c r="U68" s="1432">
        <f>SUM(U65,W65,X65,Z65,AA65,AC65,AD65,AF65,AG65,AI65)</f>
        <v>0</v>
      </c>
      <c r="V68" s="1449"/>
      <c r="W68" s="1449"/>
      <c r="X68" s="1449"/>
      <c r="Y68" s="1449"/>
      <c r="Z68" s="1449"/>
      <c r="AA68" s="1449"/>
      <c r="AB68" s="1449"/>
      <c r="AC68" s="1449"/>
      <c r="AD68" s="1449"/>
      <c r="AE68" s="1449"/>
      <c r="AF68" s="1449"/>
      <c r="AG68" s="1449"/>
      <c r="AH68" s="1449"/>
      <c r="AI68" s="1450"/>
    </row>
    <row r="69" spans="1:42" s="169" customFormat="1" x14ac:dyDescent="0.25">
      <c r="B69" s="373"/>
      <c r="C69" s="169" t="s">
        <v>76</v>
      </c>
      <c r="D69" s="169" t="s">
        <v>99</v>
      </c>
      <c r="F69" s="171"/>
      <c r="G69" s="172"/>
      <c r="H69" s="173"/>
      <c r="I69" s="170"/>
      <c r="L69" s="171"/>
      <c r="O69" s="170"/>
      <c r="R69" s="170"/>
      <c r="T69" s="174"/>
      <c r="U69" s="277"/>
      <c r="V69" s="278"/>
      <c r="W69" s="277"/>
      <c r="X69" s="277"/>
      <c r="Y69" s="278"/>
      <c r="Z69" s="277"/>
      <c r="AA69" s="277"/>
      <c r="AB69" s="278"/>
      <c r="AC69" s="277"/>
      <c r="AD69" s="277"/>
      <c r="AE69" s="278"/>
      <c r="AF69" s="277"/>
      <c r="AG69" s="277"/>
      <c r="AH69" s="278"/>
      <c r="AI69" s="277"/>
    </row>
    <row r="70" spans="1:42" s="44" customFormat="1" ht="15.75" x14ac:dyDescent="0.25">
      <c r="B70" s="372"/>
      <c r="D70" s="169" t="s">
        <v>100</v>
      </c>
      <c r="F70" s="122"/>
      <c r="G70" s="58"/>
      <c r="H70" s="123"/>
      <c r="I70" s="142"/>
      <c r="L70" s="122"/>
      <c r="O70" s="142"/>
      <c r="R70" s="142"/>
      <c r="T70" s="124"/>
      <c r="U70" s="280"/>
      <c r="V70" s="281"/>
      <c r="W70" s="237"/>
      <c r="X70" s="280"/>
      <c r="Y70" s="281"/>
      <c r="Z70" s="237"/>
      <c r="AA70" s="280"/>
      <c r="AB70" s="281"/>
      <c r="AC70" s="237"/>
      <c r="AD70" s="280"/>
      <c r="AE70" s="281"/>
      <c r="AF70" s="237"/>
      <c r="AG70" s="280"/>
      <c r="AH70" s="281"/>
      <c r="AI70" s="237"/>
    </row>
    <row r="71" spans="1:42" s="44" customFormat="1" ht="15.75" x14ac:dyDescent="0.25">
      <c r="B71" s="372"/>
      <c r="D71" s="169" t="s">
        <v>101</v>
      </c>
      <c r="F71" s="122"/>
      <c r="G71" s="58"/>
      <c r="H71" s="123"/>
      <c r="I71" s="142"/>
      <c r="L71" s="122"/>
      <c r="O71" s="142"/>
      <c r="R71" s="142"/>
      <c r="T71" s="124"/>
      <c r="U71" s="280"/>
      <c r="V71" s="281"/>
      <c r="W71" s="237"/>
      <c r="X71" s="280"/>
      <c r="Y71" s="281"/>
      <c r="Z71" s="237"/>
      <c r="AA71" s="280"/>
      <c r="AB71" s="281"/>
      <c r="AC71" s="237"/>
      <c r="AD71" s="280"/>
      <c r="AE71" s="281"/>
      <c r="AF71" s="237"/>
      <c r="AG71" s="280"/>
      <c r="AH71" s="281"/>
      <c r="AI71" s="237"/>
    </row>
    <row r="72" spans="1:42" s="44" customFormat="1" ht="15.75" x14ac:dyDescent="0.25">
      <c r="B72" s="372"/>
      <c r="F72" s="122"/>
      <c r="G72" s="58"/>
      <c r="I72" s="122"/>
      <c r="J72" s="58"/>
      <c r="L72" s="122"/>
      <c r="M72" s="58"/>
      <c r="O72" s="122"/>
      <c r="P72" s="58"/>
      <c r="R72" s="122"/>
      <c r="S72" s="58"/>
      <c r="T72" s="124"/>
      <c r="U72" s="237"/>
      <c r="V72" s="281"/>
      <c r="W72" s="237"/>
      <c r="X72" s="237"/>
      <c r="Y72" s="281"/>
      <c r="Z72" s="237"/>
      <c r="AA72" s="237"/>
      <c r="AB72" s="281"/>
      <c r="AC72" s="237"/>
      <c r="AD72" s="237"/>
      <c r="AE72" s="281"/>
      <c r="AF72" s="237"/>
      <c r="AG72" s="237"/>
      <c r="AH72" s="281"/>
      <c r="AI72" s="237"/>
    </row>
    <row r="73" spans="1:42" s="44" customFormat="1" ht="15.75" x14ac:dyDescent="0.25">
      <c r="B73" s="121" t="s">
        <v>0</v>
      </c>
      <c r="C73" s="45" t="s">
        <v>78</v>
      </c>
      <c r="D73" s="564"/>
      <c r="E73" s="1124">
        <f>SUMIF($B4:$B60,$B73,G4:G60)+SUMIF($B4:$B60,$B73,E4:E60)+G61</f>
        <v>0</v>
      </c>
      <c r="F73" s="213" t="e">
        <f>+E73/E67</f>
        <v>#DIV/0!</v>
      </c>
      <c r="G73" s="58"/>
      <c r="H73" s="1124">
        <f>SUMIF($B4:$B60,$B73,J4:J60)+SUMIF($B4:$B60,$B73,H4:H60)+J61</f>
        <v>0</v>
      </c>
      <c r="I73" s="47" t="e">
        <f>+H73/H67</f>
        <v>#DIV/0!</v>
      </c>
      <c r="J73" s="58"/>
      <c r="K73" s="1124">
        <f>SUMIF($B4:$B60,$B73,M4:M60)+SUMIF($B4:$B60,$B73,K4:K60)+M61</f>
        <v>0</v>
      </c>
      <c r="L73" s="47" t="e">
        <f>+K73/K67</f>
        <v>#DIV/0!</v>
      </c>
      <c r="M73" s="58"/>
      <c r="N73" s="1124">
        <f>SUMIF($B4:$B60,$B73,P4:P60)+SUMIF($B4:$B60,$B73,N4:N60)+P61</f>
        <v>0</v>
      </c>
      <c r="O73" s="47" t="e">
        <f>+N73/N67</f>
        <v>#DIV/0!</v>
      </c>
      <c r="P73" s="58"/>
      <c r="Q73" s="1124">
        <f>SUMIF($B4:$B60,$B73,S4:S60)+SUMIF($B4:$B60,$B73,Q4:Q60)+S61</f>
        <v>0</v>
      </c>
      <c r="R73" s="47" t="e">
        <f>+Q73/Q67</f>
        <v>#DIV/0!</v>
      </c>
      <c r="S73" s="58"/>
      <c r="T73" s="124"/>
      <c r="U73" s="46">
        <f>SUMIF($B5:$B60,$B73,U$5:U$60)+SUMIF($B5:$B60,$B73,W$5:W$60)+W61</f>
        <v>0</v>
      </c>
      <c r="V73" s="175" t="e">
        <f>+U73/U$67</f>
        <v>#DIV/0!</v>
      </c>
      <c r="X73" s="46">
        <f>SUMIF($B5:$B60,$B73,X$5:X$60)+SUMIF($B5:$B60,$B73,Z$5:Z$60)+Z61</f>
        <v>0</v>
      </c>
      <c r="Y73" s="175" t="e">
        <f>+X73/X$67</f>
        <v>#DIV/0!</v>
      </c>
      <c r="AA73" s="46">
        <f>SUMIF($B5:$B60,$B73,AA$5:AA$60)+SUMIF($B5:$B60,$B73,AC$5:AC$60)+AC61</f>
        <v>0</v>
      </c>
      <c r="AB73" s="175" t="e">
        <f>+AA73/AA$67</f>
        <v>#DIV/0!</v>
      </c>
      <c r="AD73" s="46">
        <f>SUMIF($B5:$B60,$B73,AD$5:AD$60)+SUMIF($B5:$B60,$B73,AF$5:AF$60)+AF61</f>
        <v>0</v>
      </c>
      <c r="AE73" s="175" t="e">
        <f>+AD73/AD$67</f>
        <v>#DIV/0!</v>
      </c>
      <c r="AG73" s="46">
        <f>SUMIF($B5:$B60,$B73,AG$5:AG$60)+SUMIF($B5:$B60,$B73,AI$5:AI$60)+AI61</f>
        <v>0</v>
      </c>
      <c r="AH73" s="175" t="e">
        <f>+AG73/AG$67</f>
        <v>#DIV/0!</v>
      </c>
    </row>
    <row r="74" spans="1:42" s="44" customFormat="1" ht="15.75" x14ac:dyDescent="0.25">
      <c r="B74" s="125" t="s">
        <v>21</v>
      </c>
      <c r="C74" s="48" t="s">
        <v>79</v>
      </c>
      <c r="D74" s="565"/>
      <c r="E74" s="1125">
        <f>SUMIF($B4:$B60,$B74,G4:G60)+SUMIF($B4:$B60,$B74,E4:E60)+G62</f>
        <v>0</v>
      </c>
      <c r="F74" s="214" t="e">
        <f>+E74/E67</f>
        <v>#DIV/0!</v>
      </c>
      <c r="G74" s="58"/>
      <c r="H74" s="1125">
        <f>SUMIF($B4:$B60,$B74,J4:J60)+SUMIF($B4:$B60,$B74,H4:H60)+J62</f>
        <v>0</v>
      </c>
      <c r="I74" s="50" t="e">
        <f>+H74/H67</f>
        <v>#DIV/0!</v>
      </c>
      <c r="J74" s="58"/>
      <c r="K74" s="1125">
        <f>SUMIF($B4:$B60,$B74,M4:M60)+SUMIF($B4:$B60,$B74,K4:K60)+M62</f>
        <v>0</v>
      </c>
      <c r="L74" s="50" t="e">
        <f>+K74/K67</f>
        <v>#DIV/0!</v>
      </c>
      <c r="M74" s="58"/>
      <c r="N74" s="1125">
        <f>SUMIF($B4:$B60,$B74,P4:P60)+SUMIF($B4:$B60,$B74,N4:N60)+P62</f>
        <v>0</v>
      </c>
      <c r="O74" s="50" t="e">
        <f>+N74/N67</f>
        <v>#DIV/0!</v>
      </c>
      <c r="P74" s="58"/>
      <c r="Q74" s="1125">
        <f>SUMIF($B4:$B60,$B74,S4:S60)+SUMIF($B4:$B60,$B74,Q4:Q60)+S62</f>
        <v>0</v>
      </c>
      <c r="R74" s="50" t="e">
        <f>+Q74/Q67</f>
        <v>#DIV/0!</v>
      </c>
      <c r="S74" s="58"/>
      <c r="T74" s="124"/>
      <c r="U74" s="49">
        <f>SUMIF($B5:$B60,$B74,U$5:U$60)+SUMIF($B5:$B60,$B74,W$5:W$60)+W62</f>
        <v>0</v>
      </c>
      <c r="V74" s="176" t="e">
        <f>+U74/U$67</f>
        <v>#DIV/0!</v>
      </c>
      <c r="X74" s="49">
        <f>SUMIF($B5:$B60,$B74,X$5:X$60)+SUMIF($B5:$B60,$B74,Z$5:Z$60)+Z62</f>
        <v>0</v>
      </c>
      <c r="Y74" s="176" t="e">
        <f>+X74/X$67</f>
        <v>#DIV/0!</v>
      </c>
      <c r="AA74" s="49">
        <f>SUMIF($B5:$B60,$B74,AA$5:AA$60)+SUMIF($B5:$B60,$B74,AC$5:AC$60)+AC62</f>
        <v>0</v>
      </c>
      <c r="AB74" s="176" t="e">
        <f>+AA74/AA$67</f>
        <v>#DIV/0!</v>
      </c>
      <c r="AD74" s="49">
        <f>SUMIF($B5:$B60,$B74,AD$5:AD$60)+SUMIF($B5:$B60,$B74,AF$5:AF$60)+AF62</f>
        <v>0</v>
      </c>
      <c r="AE74" s="176" t="e">
        <f>+AD74/AD$67</f>
        <v>#DIV/0!</v>
      </c>
      <c r="AG74" s="49">
        <f>SUMIF($B5:$B60,$B74,AG$5:AG$60)+SUMIF($B5:$B60,$B74,AI$5:AI$60)+AI62</f>
        <v>0</v>
      </c>
      <c r="AH74" s="176" t="e">
        <f>+AG74/AG$67</f>
        <v>#DIV/0!</v>
      </c>
    </row>
    <row r="75" spans="1:42" s="44" customFormat="1" ht="15.75" x14ac:dyDescent="0.25">
      <c r="B75" s="126" t="s">
        <v>3</v>
      </c>
      <c r="C75" s="51" t="s">
        <v>80</v>
      </c>
      <c r="D75" s="566"/>
      <c r="E75" s="1126">
        <f>SUMIF($B4:$B60,$B75,G4:G60)+SUMIF($B4:$B60,$B75,E4:E60)+G63</f>
        <v>0</v>
      </c>
      <c r="F75" s="215" t="e">
        <f>+E75/E67</f>
        <v>#DIV/0!</v>
      </c>
      <c r="G75" s="58"/>
      <c r="H75" s="1126">
        <f>SUMIF($B4:$B60,$B75,J4:J60)+SUMIF($B4:$B60,$B75,H4:H60)+J63</f>
        <v>0</v>
      </c>
      <c r="I75" s="53" t="e">
        <f>+H75/H67</f>
        <v>#DIV/0!</v>
      </c>
      <c r="J75" s="58"/>
      <c r="K75" s="1126">
        <f>SUMIF($B4:$B60,$B75,M4:M60)+SUMIF($B4:$B60,$B75,K4:K60)+M63</f>
        <v>0</v>
      </c>
      <c r="L75" s="53" t="e">
        <f>+K75/K67</f>
        <v>#DIV/0!</v>
      </c>
      <c r="M75" s="58"/>
      <c r="N75" s="1126">
        <f>SUMIF($B4:$B60,$B75,P4:P60)+SUMIF($B4:$B60,$B75,N4:N60)+P63</f>
        <v>0</v>
      </c>
      <c r="O75" s="53" t="e">
        <f>+N75/N67</f>
        <v>#DIV/0!</v>
      </c>
      <c r="P75" s="58"/>
      <c r="Q75" s="1126">
        <f>SUMIF($B4:$B60,$B75,S4:S60)+SUMIF($B4:$B60,$B75,Q4:Q60)+S63</f>
        <v>0</v>
      </c>
      <c r="R75" s="53" t="e">
        <f>+Q75/Q67</f>
        <v>#DIV/0!</v>
      </c>
      <c r="S75" s="58"/>
      <c r="T75" s="124"/>
      <c r="U75" s="52">
        <f>SUMIF($B5:$B60,$B75,U$5:U$60)+SUMIF($B5:$B60,$B75,W$5:W$60)+W63</f>
        <v>0</v>
      </c>
      <c r="V75" s="177" t="e">
        <f>+U75/U$67</f>
        <v>#DIV/0!</v>
      </c>
      <c r="W75" s="169"/>
      <c r="X75" s="52">
        <f>SUMIF($B5:$B60,$B75,X$5:X$60)+SUMIF($B5:$B60,$B75,Z$5:Z$60)+Z63</f>
        <v>0</v>
      </c>
      <c r="Y75" s="177" t="e">
        <f>+X75/X$67</f>
        <v>#DIV/0!</v>
      </c>
      <c r="Z75" s="169"/>
      <c r="AA75" s="52">
        <f>SUMIF($B5:$B60,$B75,AA$5:AA$60)+SUMIF($B5:$B60,$B75,AC$5:AC$60)+AC63</f>
        <v>0</v>
      </c>
      <c r="AB75" s="177" t="e">
        <f>+AA75/AA$67</f>
        <v>#DIV/0!</v>
      </c>
      <c r="AC75" s="169"/>
      <c r="AD75" s="52">
        <f>SUMIF($B5:$B60,$B75,AD$5:AD$60)+SUMIF($B5:$B60,$B75,AF$5:AF$60)+AF63</f>
        <v>0</v>
      </c>
      <c r="AE75" s="177" t="e">
        <f>+AD75/AD$67</f>
        <v>#DIV/0!</v>
      </c>
      <c r="AF75" s="169"/>
      <c r="AG75" s="52">
        <f>SUMIF($B5:$B60,$B75,AG$5:AG$60)+SUMIF($B5:$B60,$B75,AI$5:AI$60)+AI63</f>
        <v>0</v>
      </c>
      <c r="AH75" s="177" t="e">
        <f>+AG75/AG$67</f>
        <v>#DIV/0!</v>
      </c>
      <c r="AI75" s="169"/>
    </row>
    <row r="76" spans="1:42" s="44" customFormat="1" ht="15.75" x14ac:dyDescent="0.25">
      <c r="B76" s="372"/>
      <c r="F76" s="122"/>
      <c r="G76" s="58"/>
      <c r="I76" s="122"/>
      <c r="J76" s="58"/>
      <c r="L76" s="122"/>
      <c r="M76" s="58"/>
      <c r="O76" s="122"/>
      <c r="P76" s="58"/>
      <c r="R76" s="122"/>
      <c r="S76" s="58"/>
      <c r="T76" s="123"/>
      <c r="V76" s="122"/>
      <c r="Y76" s="122"/>
      <c r="AB76" s="122"/>
      <c r="AE76" s="122"/>
      <c r="AH76" s="122"/>
      <c r="AL76" s="124"/>
    </row>
    <row r="99" spans="4:4" ht="15.75" x14ac:dyDescent="0.25">
      <c r="D99" s="460" t="s">
        <v>140</v>
      </c>
    </row>
    <row r="100" spans="4:4" ht="15.75" x14ac:dyDescent="0.25">
      <c r="D100"/>
    </row>
    <row r="101" spans="4:4" ht="15.75" x14ac:dyDescent="0.25">
      <c r="D101" s="459" t="s">
        <v>141</v>
      </c>
    </row>
    <row r="102" spans="4:4" ht="15.75" x14ac:dyDescent="0.25">
      <c r="D102"/>
    </row>
    <row r="103" spans="4:4" ht="15.75" x14ac:dyDescent="0.25">
      <c r="D103" s="459" t="s">
        <v>142</v>
      </c>
    </row>
    <row r="104" spans="4:4" ht="15.75" x14ac:dyDescent="0.25">
      <c r="D104"/>
    </row>
    <row r="105" spans="4:4" ht="15.75" x14ac:dyDescent="0.25">
      <c r="D105" s="459" t="s">
        <v>143</v>
      </c>
    </row>
    <row r="106" spans="4:4" ht="15.75" x14ac:dyDescent="0.25">
      <c r="D106"/>
    </row>
    <row r="107" spans="4:4" ht="15.75" x14ac:dyDescent="0.25">
      <c r="D107" s="459" t="s">
        <v>144</v>
      </c>
    </row>
    <row r="108" spans="4:4" ht="15.75" x14ac:dyDescent="0.25">
      <c r="D108"/>
    </row>
    <row r="109" spans="4:4" ht="15.75" x14ac:dyDescent="0.25">
      <c r="D109" s="460" t="s">
        <v>145</v>
      </c>
    </row>
    <row r="110" spans="4:4" ht="15.75" x14ac:dyDescent="0.25">
      <c r="D110"/>
    </row>
    <row r="111" spans="4:4" ht="15.75" x14ac:dyDescent="0.25">
      <c r="D111" s="459" t="s">
        <v>146</v>
      </c>
    </row>
    <row r="112" spans="4:4" ht="15.75" x14ac:dyDescent="0.25">
      <c r="D112"/>
    </row>
    <row r="113" spans="4:4" ht="15.75" x14ac:dyDescent="0.25">
      <c r="D113" s="459" t="s">
        <v>147</v>
      </c>
    </row>
    <row r="114" spans="4:4" ht="15.75" x14ac:dyDescent="0.25">
      <c r="D114"/>
    </row>
    <row r="115" spans="4:4" ht="15.75" x14ac:dyDescent="0.25">
      <c r="D115" s="459" t="s">
        <v>148</v>
      </c>
    </row>
    <row r="116" spans="4:4" ht="15.75" x14ac:dyDescent="0.25">
      <c r="D116"/>
    </row>
    <row r="117" spans="4:4" ht="15.75" x14ac:dyDescent="0.25">
      <c r="D117" s="460" t="s">
        <v>149</v>
      </c>
    </row>
    <row r="118" spans="4:4" ht="15.75" x14ac:dyDescent="0.25">
      <c r="D118"/>
    </row>
    <row r="119" spans="4:4" ht="15.75" x14ac:dyDescent="0.25">
      <c r="D119" s="459" t="s">
        <v>150</v>
      </c>
    </row>
    <row r="120" spans="4:4" ht="15.75" x14ac:dyDescent="0.25">
      <c r="D120"/>
    </row>
    <row r="121" spans="4:4" ht="15.75" x14ac:dyDescent="0.25">
      <c r="D121" s="459" t="s">
        <v>151</v>
      </c>
    </row>
    <row r="122" spans="4:4" ht="15.75" x14ac:dyDescent="0.25">
      <c r="D122"/>
    </row>
    <row r="123" spans="4:4" ht="15.75" x14ac:dyDescent="0.25">
      <c r="D123" s="459" t="s">
        <v>152</v>
      </c>
    </row>
    <row r="124" spans="4:4" ht="15.75" x14ac:dyDescent="0.25">
      <c r="D124"/>
    </row>
    <row r="125" spans="4:4" ht="15.75" x14ac:dyDescent="0.25">
      <c r="D125" s="460" t="s">
        <v>153</v>
      </c>
    </row>
    <row r="126" spans="4:4" ht="15.75" x14ac:dyDescent="0.25">
      <c r="D126"/>
    </row>
    <row r="127" spans="4:4" ht="15.75" x14ac:dyDescent="0.25">
      <c r="D127" s="459" t="s">
        <v>154</v>
      </c>
    </row>
    <row r="128" spans="4:4" ht="15.75" x14ac:dyDescent="0.25">
      <c r="D128"/>
    </row>
    <row r="129" spans="4:4" ht="15.75" x14ac:dyDescent="0.25">
      <c r="D129" s="459" t="s">
        <v>155</v>
      </c>
    </row>
    <row r="130" spans="4:4" ht="15.75" x14ac:dyDescent="0.25">
      <c r="D130"/>
    </row>
    <row r="131" spans="4:4" ht="15.75" x14ac:dyDescent="0.25">
      <c r="D131" s="459" t="s">
        <v>156</v>
      </c>
    </row>
    <row r="132" spans="4:4" ht="15.75" x14ac:dyDescent="0.25">
      <c r="D132"/>
    </row>
    <row r="133" spans="4:4" ht="15.75" x14ac:dyDescent="0.25">
      <c r="D133" s="460" t="s">
        <v>157</v>
      </c>
    </row>
    <row r="134" spans="4:4" ht="15.75" x14ac:dyDescent="0.25">
      <c r="D134" s="459"/>
    </row>
    <row r="135" spans="4:4" ht="15.75" x14ac:dyDescent="0.25">
      <c r="D135" s="459" t="s">
        <v>158</v>
      </c>
    </row>
  </sheetData>
  <sheetProtection algorithmName="SHA-512" hashValue="dtJCb4BHBsVtfApN79v31f/ic9o/o0knoixIv3jyN2uDT7pEi4YDsDJw0iFMtlE4wE31kdfnugabj+i/qp5DnQ==" saltValue="sByPJE/sLP7pvFMKciBGDw==" spinCount="100000" sheet="1" objects="1" scenarios="1"/>
  <mergeCells count="28">
    <mergeCell ref="U68:AI68"/>
    <mergeCell ref="U67:W67"/>
    <mergeCell ref="X67:Z67"/>
    <mergeCell ref="AA67:AC67"/>
    <mergeCell ref="AD67:AF67"/>
    <mergeCell ref="AG67:AI67"/>
    <mergeCell ref="AH1:AI1"/>
    <mergeCell ref="E68:S68"/>
    <mergeCell ref="AE1:AF1"/>
    <mergeCell ref="E1:G1"/>
    <mergeCell ref="H1:J1"/>
    <mergeCell ref="K1:M1"/>
    <mergeCell ref="N1:P1"/>
    <mergeCell ref="V1:W1"/>
    <mergeCell ref="Y1:Z1"/>
    <mergeCell ref="AB1:AC1"/>
    <mergeCell ref="Q1:S1"/>
    <mergeCell ref="Q67:S67"/>
    <mergeCell ref="F2:G2"/>
    <mergeCell ref="I2:J2"/>
    <mergeCell ref="L2:M2"/>
    <mergeCell ref="O2:P2"/>
    <mergeCell ref="R2:S2"/>
    <mergeCell ref="C4:D4"/>
    <mergeCell ref="E67:G67"/>
    <mergeCell ref="H67:J67"/>
    <mergeCell ref="K67:M67"/>
    <mergeCell ref="N67:P67"/>
  </mergeCells>
  <phoneticPr fontId="11" type="noConversion"/>
  <pageMargins left="0.7" right="0.7" top="0.75" bottom="0.75" header="0.3" footer="0.3"/>
  <pageSetup paperSize="9" scale="5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8AA5-4531-3B4E-8547-372577EEBA23}">
  <sheetPr>
    <tabColor rgb="FFD60093"/>
  </sheetPr>
  <dimension ref="A1:O322"/>
  <sheetViews>
    <sheetView zoomScale="80" zoomScaleNormal="80" workbookViewId="0">
      <selection activeCell="I38" sqref="I38"/>
    </sheetView>
  </sheetViews>
  <sheetFormatPr baseColWidth="10" defaultColWidth="11.5" defaultRowHeight="15" x14ac:dyDescent="0.25"/>
  <cols>
    <col min="1" max="1" width="9.5" style="797" customWidth="1"/>
    <col min="2" max="2" width="5.75" style="803" bestFit="1" customWidth="1"/>
    <col min="3" max="3" width="71.875" style="796" bestFit="1" customWidth="1"/>
    <col min="4" max="4" width="16.625" style="823" bestFit="1" customWidth="1"/>
    <col min="5" max="5" width="15.375" style="204" customWidth="1"/>
    <col min="6" max="6" width="21.375" style="795" customWidth="1"/>
    <col min="7" max="7" width="16.5" style="795" customWidth="1"/>
    <col min="8" max="9" width="15.5" style="795" customWidth="1"/>
    <col min="10" max="10" width="10.375" style="795" customWidth="1"/>
    <col min="11" max="11" width="11.5" style="795" bestFit="1" customWidth="1"/>
    <col min="12" max="12" width="11.375" style="795" bestFit="1" customWidth="1"/>
    <col min="13" max="13" width="14.875" style="795" bestFit="1" customWidth="1"/>
    <col min="14" max="14" width="15.875" style="795" bestFit="1" customWidth="1"/>
    <col min="15" max="15" width="35.375" style="795" customWidth="1"/>
    <col min="16" max="16384" width="11.5" style="796"/>
  </cols>
  <sheetData>
    <row r="1" spans="1:15" s="788" customFormat="1" ht="33" customHeight="1" x14ac:dyDescent="0.25">
      <c r="A1" s="786" t="s">
        <v>123</v>
      </c>
      <c r="B1" s="787" t="s">
        <v>124</v>
      </c>
      <c r="C1" s="788" t="s">
        <v>125</v>
      </c>
      <c r="D1" s="789" t="s">
        <v>126</v>
      </c>
      <c r="E1" s="790" t="s">
        <v>127</v>
      </c>
      <c r="F1" s="789" t="s">
        <v>83</v>
      </c>
      <c r="G1" s="789" t="s">
        <v>128</v>
      </c>
      <c r="H1" s="789" t="s">
        <v>129</v>
      </c>
      <c r="I1" s="789" t="s">
        <v>130</v>
      </c>
      <c r="J1" s="789" t="s">
        <v>131</v>
      </c>
      <c r="K1" s="789" t="s">
        <v>132</v>
      </c>
      <c r="L1" s="789" t="s">
        <v>133</v>
      </c>
      <c r="M1" s="789" t="s">
        <v>134</v>
      </c>
      <c r="N1" s="789" t="s">
        <v>135</v>
      </c>
      <c r="O1" s="789" t="s">
        <v>136</v>
      </c>
    </row>
    <row r="2" spans="1:15" ht="18.75" x14ac:dyDescent="0.3">
      <c r="A2" s="1376">
        <f>+'0 Summary (BFE)'!A4</f>
        <v>1</v>
      </c>
      <c r="B2" s="1377"/>
      <c r="C2" s="1378" t="str">
        <f>+'0 Summary (BFE)'!C4</f>
        <v>General expenses</v>
      </c>
      <c r="D2" s="793">
        <f>+'0 Summary (BFE)'!R4</f>
        <v>0</v>
      </c>
      <c r="E2" s="794">
        <f>SUM(E3:E5)</f>
        <v>0</v>
      </c>
    </row>
    <row r="3" spans="1:15" x14ac:dyDescent="0.25">
      <c r="A3" s="797">
        <f>+A2</f>
        <v>1</v>
      </c>
      <c r="B3" s="798" t="str">
        <f>+'0 Summary (BFE)'!B5</f>
        <v>1.1</v>
      </c>
      <c r="C3" s="825" t="str">
        <f>+'0 Summary (BFE)'!C5</f>
        <v>Previous expenses</v>
      </c>
      <c r="D3" s="799">
        <f>+'0 Summary (BFE)'!R5</f>
        <v>0</v>
      </c>
      <c r="E3" s="800">
        <f>+'0 Summary (BFE)'!S5</f>
        <v>0</v>
      </c>
    </row>
    <row r="4" spans="1:15" s="1386" customFormat="1" x14ac:dyDescent="0.25">
      <c r="A4" s="1379">
        <f t="shared" ref="A4:A6" si="0">+A3</f>
        <v>1</v>
      </c>
      <c r="B4" s="1380" t="str">
        <f>+'0 Summary (BFE)'!B6</f>
        <v>1.2</v>
      </c>
      <c r="C4" s="1381" t="str">
        <f>+'0 Summary (BFE)'!C6</f>
        <v>Non eligible</v>
      </c>
      <c r="D4" s="1382">
        <f>+'0 Summary (BFE)'!R6</f>
        <v>0</v>
      </c>
      <c r="E4" s="1383">
        <f>+'0 Summary (BFE)'!S6</f>
        <v>0</v>
      </c>
      <c r="F4" s="1384"/>
      <c r="G4" s="1384"/>
      <c r="H4" s="1384"/>
      <c r="I4" s="1384"/>
      <c r="J4" s="1384"/>
      <c r="K4" s="1384"/>
      <c r="L4" s="1384"/>
      <c r="M4" s="1384"/>
      <c r="N4" s="1385" t="s">
        <v>137</v>
      </c>
      <c r="O4" s="1384"/>
    </row>
    <row r="5" spans="1:15" x14ac:dyDescent="0.25">
      <c r="A5" s="797">
        <f t="shared" si="0"/>
        <v>1</v>
      </c>
      <c r="B5" s="798" t="str">
        <f>+'0 Summary (BFE)'!B7</f>
        <v>1.3</v>
      </c>
      <c r="C5" s="825" t="str">
        <f>+'0 Summary (BFE)'!C7</f>
        <v>General non technical</v>
      </c>
      <c r="D5" s="799">
        <f>+'0 Summary (BFE)'!R7</f>
        <v>0</v>
      </c>
      <c r="E5" s="800">
        <f>+'0 Summary (BFE)'!S7</f>
        <v>0</v>
      </c>
    </row>
    <row r="6" spans="1:15" ht="15.75" x14ac:dyDescent="0.25">
      <c r="A6" s="797">
        <f t="shared" si="0"/>
        <v>1</v>
      </c>
      <c r="B6" s="798" t="str">
        <f>+'0 Summary (BFE)'!B8</f>
        <v>1.4</v>
      </c>
      <c r="C6" s="826" t="str">
        <f>+'0 Summary (BFE)'!C8</f>
        <v>Free floating contingency</v>
      </c>
      <c r="D6" s="801"/>
      <c r="E6" s="802">
        <f>+'0 Summary (BFE)'!S8</f>
        <v>0</v>
      </c>
    </row>
    <row r="7" spans="1:15" ht="15.75" x14ac:dyDescent="0.25">
      <c r="C7" s="827"/>
      <c r="D7" s="801"/>
      <c r="E7" s="802"/>
    </row>
    <row r="8" spans="1:15" ht="18.75" x14ac:dyDescent="0.3">
      <c r="A8" s="1376">
        <v>2</v>
      </c>
      <c r="B8" s="1377"/>
      <c r="C8" s="1378" t="s">
        <v>268</v>
      </c>
      <c r="D8" s="804"/>
      <c r="E8" s="804"/>
      <c r="F8" s="805"/>
      <c r="G8" s="805"/>
      <c r="H8" s="805"/>
      <c r="I8" s="805"/>
      <c r="J8" s="805"/>
      <c r="K8" s="805"/>
      <c r="L8" s="805"/>
      <c r="M8" s="805"/>
      <c r="N8" s="805"/>
      <c r="O8" s="805"/>
    </row>
    <row r="9" spans="1:15" ht="15.75" x14ac:dyDescent="0.25">
      <c r="A9" s="791" t="s">
        <v>2</v>
      </c>
      <c r="B9" s="792"/>
      <c r="C9" s="828" t="s">
        <v>269</v>
      </c>
      <c r="D9" s="793">
        <f>+'0 Summary (BFE)'!R11</f>
        <v>0</v>
      </c>
      <c r="E9" s="794">
        <f>SUM(E10:E16)</f>
        <v>0</v>
      </c>
    </row>
    <row r="10" spans="1:15" ht="30" x14ac:dyDescent="0.25">
      <c r="A10" s="1375" t="str">
        <f>+A9</f>
        <v>2.1</v>
      </c>
      <c r="B10" s="1373" t="s">
        <v>215</v>
      </c>
      <c r="C10" s="1369" t="s">
        <v>280</v>
      </c>
      <c r="D10" s="806">
        <f>+'0 Summary (BFE)'!R12</f>
        <v>0</v>
      </c>
      <c r="E10" s="807">
        <f>+'0 Summary (BFE)'!S12</f>
        <v>0</v>
      </c>
    </row>
    <row r="11" spans="1:15" x14ac:dyDescent="0.25">
      <c r="A11" s="1375" t="str">
        <f t="shared" ref="A11:A17" si="1">+A10</f>
        <v>2.1</v>
      </c>
      <c r="B11" s="1373" t="s">
        <v>216</v>
      </c>
      <c r="C11" s="1369" t="s">
        <v>285</v>
      </c>
      <c r="D11" s="806">
        <f>+'0 Summary (BFE)'!R13</f>
        <v>0</v>
      </c>
      <c r="E11" s="807">
        <f>+'0 Summary (BFE)'!S13</f>
        <v>0</v>
      </c>
    </row>
    <row r="12" spans="1:15" x14ac:dyDescent="0.25">
      <c r="A12" s="1375" t="str">
        <f t="shared" si="1"/>
        <v>2.1</v>
      </c>
      <c r="B12" s="1373" t="s">
        <v>217</v>
      </c>
      <c r="C12" s="1369" t="s">
        <v>291</v>
      </c>
      <c r="D12" s="806">
        <f>+'0 Summary (BFE)'!R14</f>
        <v>0</v>
      </c>
      <c r="E12" s="807">
        <f>+'0 Summary (BFE)'!S14</f>
        <v>0</v>
      </c>
    </row>
    <row r="13" spans="1:15" x14ac:dyDescent="0.25">
      <c r="A13" s="1375" t="str">
        <f t="shared" si="1"/>
        <v>2.1</v>
      </c>
      <c r="B13" s="1373" t="s">
        <v>218</v>
      </c>
      <c r="C13" s="1369" t="s">
        <v>296</v>
      </c>
      <c r="D13" s="806">
        <f>+'0 Summary (BFE)'!R15</f>
        <v>0</v>
      </c>
      <c r="E13" s="807">
        <f>+'0 Summary (BFE)'!S15</f>
        <v>0</v>
      </c>
    </row>
    <row r="14" spans="1:15" x14ac:dyDescent="0.25">
      <c r="A14" s="1375" t="str">
        <f t="shared" si="1"/>
        <v>2.1</v>
      </c>
      <c r="B14" s="1373" t="s">
        <v>219</v>
      </c>
      <c r="C14" s="1369" t="s">
        <v>298</v>
      </c>
      <c r="D14" s="806">
        <f>+'0 Summary (BFE)'!R16</f>
        <v>0</v>
      </c>
      <c r="E14" s="807">
        <f>+'0 Summary (BFE)'!S16</f>
        <v>0</v>
      </c>
    </row>
    <row r="15" spans="1:15" x14ac:dyDescent="0.25">
      <c r="A15" s="1375" t="str">
        <f t="shared" si="1"/>
        <v>2.1</v>
      </c>
      <c r="B15" s="1373" t="s">
        <v>270</v>
      </c>
      <c r="C15" s="1369" t="s">
        <v>304</v>
      </c>
      <c r="D15" s="806">
        <f>+'0 Summary (BFE)'!R17</f>
        <v>0</v>
      </c>
      <c r="E15" s="807">
        <f>+'0 Summary (BFE)'!S17</f>
        <v>0</v>
      </c>
    </row>
    <row r="16" spans="1:15" x14ac:dyDescent="0.25">
      <c r="A16" s="1375" t="str">
        <f t="shared" si="1"/>
        <v>2.1</v>
      </c>
      <c r="B16" s="1373" t="s">
        <v>271</v>
      </c>
      <c r="C16" s="1369" t="s">
        <v>309</v>
      </c>
      <c r="D16" s="806">
        <f>+'0 Summary (BFE)'!R18</f>
        <v>0</v>
      </c>
      <c r="E16" s="807">
        <f>+'0 Summary (BFE)'!S18</f>
        <v>0</v>
      </c>
    </row>
    <row r="17" spans="1:5" ht="15.75" x14ac:dyDescent="0.25">
      <c r="A17" s="1375" t="str">
        <f t="shared" si="1"/>
        <v>2.1</v>
      </c>
      <c r="B17" s="1373" t="s">
        <v>272</v>
      </c>
      <c r="C17" s="1374" t="s">
        <v>105</v>
      </c>
      <c r="D17" s="806"/>
      <c r="E17" s="808">
        <f>+'0 Summary (BFE)'!S19</f>
        <v>0</v>
      </c>
    </row>
    <row r="18" spans="1:5" ht="15.75" x14ac:dyDescent="0.25">
      <c r="A18" s="1372"/>
      <c r="B18" s="1371"/>
      <c r="C18" s="37"/>
      <c r="D18" s="801"/>
      <c r="E18" s="802"/>
    </row>
    <row r="19" spans="1:5" ht="15.75" x14ac:dyDescent="0.25">
      <c r="A19" s="791">
        <v>2.2000000000000002</v>
      </c>
      <c r="B19" s="792"/>
      <c r="C19" s="828" t="s">
        <v>273</v>
      </c>
      <c r="D19" s="793">
        <f>+'0 Summary (BFE)'!R21</f>
        <v>0</v>
      </c>
      <c r="E19" s="794">
        <f>SUM(E20:E26)</f>
        <v>0</v>
      </c>
    </row>
    <row r="20" spans="1:5" ht="30" x14ac:dyDescent="0.25">
      <c r="A20" s="1375">
        <f t="shared" ref="A20:A27" si="2">+A19</f>
        <v>2.2000000000000002</v>
      </c>
      <c r="B20" s="1373" t="s">
        <v>220</v>
      </c>
      <c r="C20" s="1369" t="s">
        <v>280</v>
      </c>
      <c r="D20" s="806">
        <f>+'0 Summary (BFE)'!R22</f>
        <v>0</v>
      </c>
      <c r="E20" s="807">
        <f>+'0 Summary (BFE)'!S22</f>
        <v>0</v>
      </c>
    </row>
    <row r="21" spans="1:5" x14ac:dyDescent="0.25">
      <c r="A21" s="1375">
        <f t="shared" si="2"/>
        <v>2.2000000000000002</v>
      </c>
      <c r="B21" s="1373" t="s">
        <v>221</v>
      </c>
      <c r="C21" s="1369" t="s">
        <v>285</v>
      </c>
      <c r="D21" s="806">
        <f>+'0 Summary (BFE)'!R23</f>
        <v>0</v>
      </c>
      <c r="E21" s="807">
        <f>+'0 Summary (BFE)'!S23</f>
        <v>0</v>
      </c>
    </row>
    <row r="22" spans="1:5" x14ac:dyDescent="0.25">
      <c r="A22" s="1375">
        <f t="shared" si="2"/>
        <v>2.2000000000000002</v>
      </c>
      <c r="B22" s="1373" t="s">
        <v>222</v>
      </c>
      <c r="C22" s="1369" t="s">
        <v>291</v>
      </c>
      <c r="D22" s="806">
        <f>+'0 Summary (BFE)'!R24</f>
        <v>0</v>
      </c>
      <c r="E22" s="807">
        <f>+'0 Summary (BFE)'!S24</f>
        <v>0</v>
      </c>
    </row>
    <row r="23" spans="1:5" x14ac:dyDescent="0.25">
      <c r="A23" s="1375">
        <f t="shared" si="2"/>
        <v>2.2000000000000002</v>
      </c>
      <c r="B23" s="1373" t="s">
        <v>223</v>
      </c>
      <c r="C23" s="1369" t="s">
        <v>296</v>
      </c>
      <c r="D23" s="806">
        <f>+'0 Summary (BFE)'!R25</f>
        <v>0</v>
      </c>
      <c r="E23" s="807">
        <f>+'0 Summary (BFE)'!S25</f>
        <v>0</v>
      </c>
    </row>
    <row r="24" spans="1:5" x14ac:dyDescent="0.25">
      <c r="A24" s="1375">
        <f t="shared" si="2"/>
        <v>2.2000000000000002</v>
      </c>
      <c r="B24" s="1373" t="s">
        <v>224</v>
      </c>
      <c r="C24" s="1369" t="s">
        <v>298</v>
      </c>
      <c r="D24" s="806">
        <f>+'0 Summary (BFE)'!R26</f>
        <v>0</v>
      </c>
      <c r="E24" s="807">
        <f>+'0 Summary (BFE)'!S26</f>
        <v>0</v>
      </c>
    </row>
    <row r="25" spans="1:5" x14ac:dyDescent="0.25">
      <c r="A25" s="1375">
        <f t="shared" si="2"/>
        <v>2.2000000000000002</v>
      </c>
      <c r="B25" s="1373" t="s">
        <v>225</v>
      </c>
      <c r="C25" s="1369" t="s">
        <v>304</v>
      </c>
      <c r="D25" s="806">
        <f>+'0 Summary (BFE)'!R27</f>
        <v>0</v>
      </c>
      <c r="E25" s="807">
        <f>+'0 Summary (BFE)'!S27</f>
        <v>0</v>
      </c>
    </row>
    <row r="26" spans="1:5" x14ac:dyDescent="0.25">
      <c r="A26" s="1375">
        <f t="shared" si="2"/>
        <v>2.2000000000000002</v>
      </c>
      <c r="B26" s="1373" t="s">
        <v>254</v>
      </c>
      <c r="C26" s="1369" t="s">
        <v>309</v>
      </c>
      <c r="D26" s="806">
        <f>+'0 Summary (BFE)'!R28</f>
        <v>0</v>
      </c>
      <c r="E26" s="807">
        <f>+'0 Summary (BFE)'!S28</f>
        <v>0</v>
      </c>
    </row>
    <row r="27" spans="1:5" ht="15.75" x14ac:dyDescent="0.25">
      <c r="A27" s="1375">
        <f t="shared" si="2"/>
        <v>2.2000000000000002</v>
      </c>
      <c r="B27" s="1373" t="s">
        <v>255</v>
      </c>
      <c r="C27" s="1374" t="s">
        <v>105</v>
      </c>
      <c r="D27" s="806"/>
      <c r="E27" s="808">
        <f>+'0 Summary (BFE)'!S29</f>
        <v>0</v>
      </c>
    </row>
    <row r="28" spans="1:5" ht="15.75" x14ac:dyDescent="0.25">
      <c r="A28" s="1372"/>
      <c r="B28" s="1371"/>
      <c r="C28" s="1370"/>
      <c r="D28" s="801"/>
      <c r="E28" s="802"/>
    </row>
    <row r="29" spans="1:5" ht="15.75" x14ac:dyDescent="0.25">
      <c r="A29" s="791">
        <v>2.2999999999999998</v>
      </c>
      <c r="B29" s="792"/>
      <c r="C29" s="828" t="s">
        <v>274</v>
      </c>
      <c r="D29" s="793">
        <f>+'0 Summary (BFE)'!R31</f>
        <v>0</v>
      </c>
      <c r="E29" s="794">
        <f>SUM(E30:E36)</f>
        <v>0</v>
      </c>
    </row>
    <row r="30" spans="1:5" ht="30" x14ac:dyDescent="0.25">
      <c r="A30" s="1375">
        <f t="shared" ref="A30:A37" si="3">+A29</f>
        <v>2.2999999999999998</v>
      </c>
      <c r="B30" s="1373" t="s">
        <v>226</v>
      </c>
      <c r="C30" s="1369" t="s">
        <v>280</v>
      </c>
      <c r="D30" s="806">
        <f>+'0 Summary (BFE)'!R32</f>
        <v>0</v>
      </c>
      <c r="E30" s="807">
        <f>+'0 Summary (BFE)'!S32</f>
        <v>0</v>
      </c>
    </row>
    <row r="31" spans="1:5" x14ac:dyDescent="0.25">
      <c r="A31" s="1375">
        <f t="shared" si="3"/>
        <v>2.2999999999999998</v>
      </c>
      <c r="B31" s="1373" t="s">
        <v>227</v>
      </c>
      <c r="C31" s="1369" t="s">
        <v>285</v>
      </c>
      <c r="D31" s="806">
        <f>+'0 Summary (BFE)'!R33</f>
        <v>0</v>
      </c>
      <c r="E31" s="807">
        <f>+'0 Summary (BFE)'!S33</f>
        <v>0</v>
      </c>
    </row>
    <row r="32" spans="1:5" x14ac:dyDescent="0.25">
      <c r="A32" s="1375">
        <f t="shared" si="3"/>
        <v>2.2999999999999998</v>
      </c>
      <c r="B32" s="1373" t="s">
        <v>228</v>
      </c>
      <c r="C32" s="1369" t="s">
        <v>291</v>
      </c>
      <c r="D32" s="806">
        <f>+'0 Summary (BFE)'!R34</f>
        <v>0</v>
      </c>
      <c r="E32" s="807">
        <f>+'0 Summary (BFE)'!S34</f>
        <v>0</v>
      </c>
    </row>
    <row r="33" spans="1:15" x14ac:dyDescent="0.25">
      <c r="A33" s="1375">
        <f t="shared" si="3"/>
        <v>2.2999999999999998</v>
      </c>
      <c r="B33" s="1373" t="s">
        <v>229</v>
      </c>
      <c r="C33" s="1369" t="s">
        <v>296</v>
      </c>
      <c r="D33" s="806">
        <f>+'0 Summary (BFE)'!R35</f>
        <v>0</v>
      </c>
      <c r="E33" s="807">
        <f>+'0 Summary (BFE)'!S35</f>
        <v>0</v>
      </c>
    </row>
    <row r="34" spans="1:15" x14ac:dyDescent="0.25">
      <c r="A34" s="1375">
        <f t="shared" si="3"/>
        <v>2.2999999999999998</v>
      </c>
      <c r="B34" s="1373" t="s">
        <v>230</v>
      </c>
      <c r="C34" s="1369" t="s">
        <v>298</v>
      </c>
      <c r="D34" s="806">
        <f>+'0 Summary (BFE)'!R36</f>
        <v>0</v>
      </c>
      <c r="E34" s="807">
        <f>+'0 Summary (BFE)'!S36</f>
        <v>0</v>
      </c>
    </row>
    <row r="35" spans="1:15" x14ac:dyDescent="0.25">
      <c r="A35" s="1375">
        <f t="shared" si="3"/>
        <v>2.2999999999999998</v>
      </c>
      <c r="B35" s="1373" t="s">
        <v>231</v>
      </c>
      <c r="C35" s="1369" t="s">
        <v>304</v>
      </c>
      <c r="D35" s="806">
        <f>+'0 Summary (BFE)'!R37</f>
        <v>0</v>
      </c>
      <c r="E35" s="807">
        <f>+'0 Summary (BFE)'!S37</f>
        <v>0</v>
      </c>
    </row>
    <row r="36" spans="1:15" x14ac:dyDescent="0.25">
      <c r="A36" s="1375">
        <f t="shared" si="3"/>
        <v>2.2999999999999998</v>
      </c>
      <c r="B36" s="1373" t="s">
        <v>232</v>
      </c>
      <c r="C36" s="1369" t="s">
        <v>309</v>
      </c>
      <c r="D36" s="806">
        <f>+'0 Summary (BFE)'!R38</f>
        <v>0</v>
      </c>
      <c r="E36" s="807">
        <f>+'0 Summary (BFE)'!S38</f>
        <v>0</v>
      </c>
    </row>
    <row r="37" spans="1:15" ht="15.75" x14ac:dyDescent="0.25">
      <c r="A37" s="1375">
        <f t="shared" si="3"/>
        <v>2.2999999999999998</v>
      </c>
      <c r="B37" s="1373" t="s">
        <v>233</v>
      </c>
      <c r="C37" s="1374" t="s">
        <v>105</v>
      </c>
      <c r="D37" s="806"/>
      <c r="E37" s="808">
        <f>+'0 Summary (BFE)'!S39</f>
        <v>0</v>
      </c>
    </row>
    <row r="38" spans="1:15" ht="15.75" x14ac:dyDescent="0.25">
      <c r="C38" s="827"/>
      <c r="D38" s="801"/>
      <c r="E38" s="802"/>
    </row>
    <row r="39" spans="1:15" ht="18.75" x14ac:dyDescent="0.3">
      <c r="A39" s="1376">
        <f>+'0 Summary (BFE)'!A41</f>
        <v>3</v>
      </c>
      <c r="B39" s="1377"/>
      <c r="C39" s="1378" t="str">
        <f>+'0 Summary (BFE)'!C41</f>
        <v>Well(s)</v>
      </c>
      <c r="D39" s="804"/>
      <c r="E39" s="804"/>
      <c r="F39" s="805"/>
      <c r="G39" s="805"/>
      <c r="H39" s="805"/>
      <c r="I39" s="805"/>
      <c r="J39" s="805"/>
      <c r="K39" s="805"/>
      <c r="L39" s="805"/>
      <c r="M39" s="805"/>
      <c r="N39" s="805"/>
      <c r="O39" s="805"/>
    </row>
    <row r="40" spans="1:15" ht="15.75" x14ac:dyDescent="0.25">
      <c r="A40" s="791" t="str">
        <f>+'0 Summary (BFE)'!A42</f>
        <v>3.1</v>
      </c>
      <c r="B40" s="792"/>
      <c r="C40" s="828" t="str">
        <f>+'0 Summary (BFE)'!C42</f>
        <v>General Future Expenses related to the well(s)</v>
      </c>
      <c r="D40" s="793">
        <f>+'0 Summary (BFE)'!R42</f>
        <v>0</v>
      </c>
      <c r="E40" s="794">
        <f>SUM(E41:E44)</f>
        <v>0</v>
      </c>
    </row>
    <row r="41" spans="1:15" x14ac:dyDescent="0.25">
      <c r="A41" s="797" t="str">
        <f>+A40</f>
        <v>3.1</v>
      </c>
      <c r="B41" s="798" t="str">
        <f>+'0 Summary (BFE)'!B43</f>
        <v>3.1.1</v>
      </c>
      <c r="C41" s="795" t="str">
        <f>+'0 Summary (BFE)'!C43</f>
        <v>Project management team</v>
      </c>
      <c r="D41" s="806">
        <f>+'0 Summary (BFE)'!R43</f>
        <v>0</v>
      </c>
      <c r="E41" s="807">
        <f>+'0 Summary (BFE)'!S43</f>
        <v>0</v>
      </c>
    </row>
    <row r="42" spans="1:15" x14ac:dyDescent="0.25">
      <c r="A42" s="797" t="str">
        <f t="shared" ref="A42:A45" si="4">+A41</f>
        <v>3.1</v>
      </c>
      <c r="B42" s="798" t="str">
        <f>+'0 Summary (BFE)'!B44</f>
        <v>3.1.2</v>
      </c>
      <c r="C42" s="795" t="str">
        <f>+'0 Summary (BFE)'!C44</f>
        <v xml:space="preserve">Procurement and legal support </v>
      </c>
      <c r="D42" s="806">
        <f>+'0 Summary (BFE)'!R44</f>
        <v>0</v>
      </c>
      <c r="E42" s="807">
        <f>+'0 Summary (BFE)'!S44</f>
        <v>0</v>
      </c>
    </row>
    <row r="43" spans="1:15" x14ac:dyDescent="0.25">
      <c r="A43" s="797" t="str">
        <f t="shared" si="4"/>
        <v>3.1</v>
      </c>
      <c r="B43" s="798" t="str">
        <f>+'0 Summary (BFE)'!B45</f>
        <v>3.1.3</v>
      </c>
      <c r="C43" s="795" t="str">
        <f>+'0 Summary (BFE)'!C45</f>
        <v xml:space="preserve">Financial support </v>
      </c>
      <c r="D43" s="806">
        <f>+'0 Summary (BFE)'!R45</f>
        <v>0</v>
      </c>
      <c r="E43" s="807">
        <f>+'0 Summary (BFE)'!S45</f>
        <v>0</v>
      </c>
    </row>
    <row r="44" spans="1:15" x14ac:dyDescent="0.25">
      <c r="A44" s="797" t="str">
        <f t="shared" si="4"/>
        <v>3.1</v>
      </c>
      <c r="B44" s="798" t="str">
        <f>+'0 Summary (BFE)'!B46</f>
        <v>3.1.4</v>
      </c>
      <c r="C44" s="795" t="str">
        <f>+'0 Summary (BFE)'!C46</f>
        <v>Other costs</v>
      </c>
      <c r="D44" s="806">
        <f>+'0 Summary (BFE)'!R46</f>
        <v>0</v>
      </c>
      <c r="E44" s="807">
        <f>+'0 Summary (BFE)'!S46</f>
        <v>0</v>
      </c>
    </row>
    <row r="45" spans="1:15" ht="15.75" x14ac:dyDescent="0.25">
      <c r="A45" s="797" t="str">
        <f t="shared" si="4"/>
        <v>3.1</v>
      </c>
      <c r="B45" s="798" t="str">
        <f>+'0 Summary (BFE)'!B47</f>
        <v>3.1.5</v>
      </c>
      <c r="C45" s="827" t="str">
        <f>+'0 Summary (BFE)'!C47</f>
        <v>Free floating contingency</v>
      </c>
      <c r="D45" s="806"/>
      <c r="E45" s="808">
        <f>+'0 Summary (BFE)'!S47</f>
        <v>0</v>
      </c>
    </row>
    <row r="46" spans="1:15" ht="15.75" x14ac:dyDescent="0.25">
      <c r="C46" s="827"/>
      <c r="D46" s="806"/>
      <c r="E46" s="808"/>
    </row>
    <row r="47" spans="1:15" ht="15.75" x14ac:dyDescent="0.25">
      <c r="A47" s="809" t="str">
        <f>+'0 Summary (BFE)'!A49</f>
        <v>3.2</v>
      </c>
      <c r="B47" s="810"/>
      <c r="C47" s="829" t="str">
        <f>+'0 Summary (BFE)'!C49</f>
        <v>Platform</v>
      </c>
      <c r="D47" s="793">
        <f>+'0 Summary (BFE)'!R49</f>
        <v>0</v>
      </c>
      <c r="E47" s="794">
        <f>SUM(E48:E52)</f>
        <v>0</v>
      </c>
    </row>
    <row r="48" spans="1:15" x14ac:dyDescent="0.25">
      <c r="A48" s="797" t="str">
        <f>+A47</f>
        <v>3.2</v>
      </c>
      <c r="B48" s="803" t="str">
        <f>+'0 Summary (BFE)'!B50</f>
        <v>3.2.1</v>
      </c>
      <c r="C48" s="795" t="str">
        <f>+'0 Summary (BFE)'!C50</f>
        <v>Purchase of land</v>
      </c>
      <c r="D48" s="806">
        <f>+'0 Summary (BFE)'!R50</f>
        <v>0</v>
      </c>
      <c r="E48" s="807">
        <f>+'0 Summary (BFE)'!S50</f>
        <v>0</v>
      </c>
    </row>
    <row r="49" spans="1:5" x14ac:dyDescent="0.25">
      <c r="A49" s="797" t="str">
        <f t="shared" ref="A49:A52" si="5">+A48</f>
        <v>3.2</v>
      </c>
      <c r="B49" s="803" t="str">
        <f>+'0 Summary (BFE)'!B51</f>
        <v>3.2.2</v>
      </c>
      <c r="C49" s="795" t="str">
        <f>+'0 Summary (BFE)'!C51</f>
        <v>Drilling pad construction</v>
      </c>
      <c r="D49" s="806">
        <f>+'0 Summary (BFE)'!R51</f>
        <v>0</v>
      </c>
      <c r="E49" s="807">
        <f>+'0 Summary (BFE)'!S51</f>
        <v>0</v>
      </c>
    </row>
    <row r="50" spans="1:5" x14ac:dyDescent="0.25">
      <c r="A50" s="797" t="str">
        <f t="shared" si="5"/>
        <v>3.2</v>
      </c>
      <c r="B50" s="803" t="str">
        <f>+'0 Summary (BFE)'!B52</f>
        <v>3.2.3</v>
      </c>
      <c r="C50" s="795" t="str">
        <f>+'0 Summary (BFE)'!C52</f>
        <v>Demolition of the platform</v>
      </c>
      <c r="D50" s="806">
        <f>+'0 Summary (BFE)'!R52</f>
        <v>0</v>
      </c>
      <c r="E50" s="807">
        <f>+'0 Summary (BFE)'!S52</f>
        <v>0</v>
      </c>
    </row>
    <row r="51" spans="1:5" x14ac:dyDescent="0.25">
      <c r="A51" s="797" t="str">
        <f t="shared" si="5"/>
        <v>3.2</v>
      </c>
      <c r="B51" s="803" t="str">
        <f>+'0 Summary (BFE)'!B53</f>
        <v>3.2.4</v>
      </c>
      <c r="C51" s="795" t="str">
        <f>+'0 Summary (BFE)'!C53</f>
        <v>Engineering</v>
      </c>
      <c r="D51" s="806">
        <f>+'0 Summary (BFE)'!R53</f>
        <v>0</v>
      </c>
      <c r="E51" s="807">
        <f>+'0 Summary (BFE)'!S53</f>
        <v>0</v>
      </c>
    </row>
    <row r="52" spans="1:5" x14ac:dyDescent="0.25">
      <c r="A52" s="797" t="str">
        <f t="shared" si="5"/>
        <v>3.2</v>
      </c>
      <c r="B52" s="803" t="str">
        <f>+'0 Summary (BFE)'!B54</f>
        <v>3.2.5</v>
      </c>
      <c r="C52" s="795" t="str">
        <f>+'0 Summary (BFE)'!C54</f>
        <v>Other costs</v>
      </c>
      <c r="D52" s="806">
        <f>+'0 Summary (BFE)'!R54</f>
        <v>0</v>
      </c>
      <c r="E52" s="807">
        <f>+'0 Summary (BFE)'!S54</f>
        <v>0</v>
      </c>
    </row>
    <row r="53" spans="1:5" ht="15.75" x14ac:dyDescent="0.25">
      <c r="A53" s="797" t="str">
        <f t="shared" ref="A53" si="6">+A52</f>
        <v>3.2</v>
      </c>
      <c r="B53" s="803" t="str">
        <f>+'0 Summary (BFE)'!B55</f>
        <v>3.2.6</v>
      </c>
      <c r="C53" s="827" t="str">
        <f>+'0 Summary (BFE)'!C55</f>
        <v>Free floating contingency</v>
      </c>
      <c r="D53" s="806"/>
      <c r="E53" s="808">
        <f>+'0 Summary (BFE)'!S55</f>
        <v>0</v>
      </c>
    </row>
    <row r="54" spans="1:5" ht="15.75" x14ac:dyDescent="0.25">
      <c r="C54" s="827"/>
      <c r="D54" s="806"/>
      <c r="E54" s="808"/>
    </row>
    <row r="55" spans="1:5" ht="15.75" x14ac:dyDescent="0.25">
      <c r="A55" s="809" t="str">
        <f>+'0 Summary (BFE)'!A57</f>
        <v>3.3</v>
      </c>
      <c r="B55" s="810"/>
      <c r="C55" s="829" t="str">
        <f>+'0 Summary (BFE)'!C57</f>
        <v>Drilling</v>
      </c>
      <c r="D55" s="793">
        <f>+'0 Summary (BFE)'!R57</f>
        <v>0</v>
      </c>
      <c r="E55" s="794">
        <f>SUM(E56:E75)</f>
        <v>0</v>
      </c>
    </row>
    <row r="56" spans="1:5" x14ac:dyDescent="0.25">
      <c r="A56" s="797" t="str">
        <f>+A55</f>
        <v>3.3</v>
      </c>
      <c r="B56" s="803" t="str">
        <f>+'0 Summary (BFE)'!B58</f>
        <v>3.3.1</v>
      </c>
      <c r="C56" s="795" t="str">
        <f>+'0 Summary (BFE)'!C58</f>
        <v>Drilling (rig with personnel) Service including supervision</v>
      </c>
      <c r="D56" s="806">
        <f>+'0 Summary (BFE)'!R58</f>
        <v>0</v>
      </c>
      <c r="E56" s="807">
        <f>+'0 Summary (BFE)'!S58</f>
        <v>0</v>
      </c>
    </row>
    <row r="57" spans="1:5" x14ac:dyDescent="0.25">
      <c r="A57" s="797" t="str">
        <f t="shared" ref="A57:A61" si="7">+A56</f>
        <v>3.3</v>
      </c>
      <c r="B57" s="803" t="str">
        <f>+'0 Summary (BFE)'!B59</f>
        <v>3.3.2</v>
      </c>
      <c r="C57" s="795" t="str">
        <f>+'0 Summary (BFE)'!C59</f>
        <v>Energy costs for rig/drilling activity</v>
      </c>
      <c r="D57" s="806">
        <f>+'0 Summary (BFE)'!R59</f>
        <v>0</v>
      </c>
      <c r="E57" s="807">
        <f>+'0 Summary (BFE)'!S59</f>
        <v>0</v>
      </c>
    </row>
    <row r="58" spans="1:5" x14ac:dyDescent="0.25">
      <c r="A58" s="797" t="str">
        <f t="shared" si="7"/>
        <v>3.3</v>
      </c>
      <c r="B58" s="803" t="str">
        <f>+'0 Summary (BFE)'!B60</f>
        <v>3.3.3</v>
      </c>
      <c r="C58" s="795" t="str">
        <f>+'0 Summary (BFE)'!C60</f>
        <v>Gas protection service (option)</v>
      </c>
      <c r="D58" s="806">
        <f>+'0 Summary (BFE)'!R60</f>
        <v>0</v>
      </c>
      <c r="E58" s="807">
        <f>+'0 Summary (BFE)'!S60</f>
        <v>0</v>
      </c>
    </row>
    <row r="59" spans="1:5" x14ac:dyDescent="0.25">
      <c r="A59" s="797" t="str">
        <f t="shared" si="7"/>
        <v>3.3</v>
      </c>
      <c r="B59" s="803" t="str">
        <f>+'0 Summary (BFE)'!B61</f>
        <v>3.3.4</v>
      </c>
      <c r="C59" s="795" t="str">
        <f>+'0 Summary (BFE)'!C61</f>
        <v>Casing running &amp; Thread cleaning services</v>
      </c>
      <c r="D59" s="806">
        <f>+'0 Summary (BFE)'!R61</f>
        <v>0</v>
      </c>
      <c r="E59" s="807">
        <f>+'0 Summary (BFE)'!S61</f>
        <v>0</v>
      </c>
    </row>
    <row r="60" spans="1:5" x14ac:dyDescent="0.25">
      <c r="A60" s="797" t="str">
        <f t="shared" si="7"/>
        <v>3.3</v>
      </c>
      <c r="B60" s="803" t="str">
        <f>+'0 Summary (BFE)'!B62</f>
        <v>3.3.5</v>
      </c>
      <c r="C60" s="795" t="str">
        <f>+'0 Summary (BFE)'!C62</f>
        <v>Directional drilling</v>
      </c>
      <c r="D60" s="806">
        <f>+'0 Summary (BFE)'!R62</f>
        <v>0</v>
      </c>
      <c r="E60" s="807">
        <f>+'0 Summary (BFE)'!S62</f>
        <v>0</v>
      </c>
    </row>
    <row r="61" spans="1:5" x14ac:dyDescent="0.25">
      <c r="A61" s="797" t="str">
        <f t="shared" si="7"/>
        <v>3.3</v>
      </c>
      <c r="B61" s="803" t="str">
        <f>+'0 Summary (BFE)'!B63</f>
        <v>3.3.6</v>
      </c>
      <c r="C61" s="795" t="str">
        <f>+'0 Summary (BFE)'!C63</f>
        <v>Managed Pressure Drilling (MPD)</v>
      </c>
      <c r="D61" s="806">
        <f>+'0 Summary (BFE)'!R63</f>
        <v>0</v>
      </c>
      <c r="E61" s="807">
        <f>+'0 Summary (BFE)'!S63</f>
        <v>0</v>
      </c>
    </row>
    <row r="62" spans="1:5" x14ac:dyDescent="0.25">
      <c r="A62" s="797" t="str">
        <f t="shared" ref="A62:A76" si="8">+A61</f>
        <v>3.3</v>
      </c>
      <c r="B62" s="803" t="str">
        <f>+'0 Summary (BFE)'!B64</f>
        <v>3.3.7</v>
      </c>
      <c r="C62" s="795" t="str">
        <f>+'0 Summary (BFE)'!C64</f>
        <v>Drilling fluid services and maintenance</v>
      </c>
      <c r="D62" s="806">
        <f>+'0 Summary (BFE)'!R64</f>
        <v>0</v>
      </c>
      <c r="E62" s="807">
        <f>+'0 Summary (BFE)'!S64</f>
        <v>0</v>
      </c>
    </row>
    <row r="63" spans="1:5" x14ac:dyDescent="0.25">
      <c r="A63" s="797" t="str">
        <f t="shared" si="8"/>
        <v>3.3</v>
      </c>
      <c r="B63" s="803" t="str">
        <f>+'0 Summary (BFE)'!B65</f>
        <v>3.3.8</v>
      </c>
      <c r="C63" s="795" t="str">
        <f>+'0 Summary (BFE)'!C65</f>
        <v>Cementing/Leakoff test</v>
      </c>
      <c r="D63" s="806">
        <f>+'0 Summary (BFE)'!R65</f>
        <v>0</v>
      </c>
      <c r="E63" s="807">
        <f>+'0 Summary (BFE)'!S65</f>
        <v>0</v>
      </c>
    </row>
    <row r="64" spans="1:5" x14ac:dyDescent="0.25">
      <c r="A64" s="797" t="str">
        <f t="shared" si="8"/>
        <v>3.3</v>
      </c>
      <c r="B64" s="803" t="str">
        <f>+'0 Summary (BFE)'!B66</f>
        <v>3.3.9</v>
      </c>
      <c r="C64" s="795" t="str">
        <f>+'0 Summary (BFE)'!C66</f>
        <v>Casing and other tubulars and related items</v>
      </c>
      <c r="D64" s="806">
        <f>+'0 Summary (BFE)'!R66</f>
        <v>0</v>
      </c>
      <c r="E64" s="807">
        <f>+'0 Summary (BFE)'!S66</f>
        <v>0</v>
      </c>
    </row>
    <row r="65" spans="1:5" x14ac:dyDescent="0.25">
      <c r="A65" s="797" t="str">
        <f t="shared" si="8"/>
        <v>3.3</v>
      </c>
      <c r="B65" s="803" t="str">
        <f>+'0 Summary (BFE)'!B67</f>
        <v>3.3.10</v>
      </c>
      <c r="C65" s="795" t="str">
        <f>+'0 Summary (BFE)'!C67</f>
        <v>Wellheads</v>
      </c>
      <c r="D65" s="806">
        <f>+'0 Summary (BFE)'!R67</f>
        <v>0</v>
      </c>
      <c r="E65" s="807">
        <f>+'0 Summary (BFE)'!S67</f>
        <v>0</v>
      </c>
    </row>
    <row r="66" spans="1:5" x14ac:dyDescent="0.25">
      <c r="A66" s="797" t="str">
        <f t="shared" si="8"/>
        <v>3.3</v>
      </c>
      <c r="B66" s="803" t="str">
        <f>+'0 Summary (BFE)'!B68</f>
        <v>3.3.11</v>
      </c>
      <c r="C66" s="795" t="str">
        <f>+'0 Summary (BFE)'!C68</f>
        <v>Drill bits</v>
      </c>
      <c r="D66" s="806">
        <f>+'0 Summary (BFE)'!R68</f>
        <v>0</v>
      </c>
      <c r="E66" s="807">
        <f>+'0 Summary (BFE)'!S68</f>
        <v>0</v>
      </c>
    </row>
    <row r="67" spans="1:5" x14ac:dyDescent="0.25">
      <c r="A67" s="797" t="str">
        <f t="shared" si="8"/>
        <v>3.3</v>
      </c>
      <c r="B67" s="803" t="str">
        <f>+'0 Summary (BFE)'!B69</f>
        <v>3.3.12</v>
      </c>
      <c r="C67" s="795" t="str">
        <f>+'0 Summary (BFE)'!C69</f>
        <v>Mud logging</v>
      </c>
      <c r="D67" s="806">
        <f>+'0 Summary (BFE)'!R69</f>
        <v>0</v>
      </c>
      <c r="E67" s="807">
        <f>+'0 Summary (BFE)'!S69</f>
        <v>0</v>
      </c>
    </row>
    <row r="68" spans="1:5" x14ac:dyDescent="0.25">
      <c r="A68" s="797" t="str">
        <f t="shared" si="8"/>
        <v>3.3</v>
      </c>
      <c r="B68" s="803" t="str">
        <f>+'0 Summary (BFE)'!B70</f>
        <v>3.3.13</v>
      </c>
      <c r="C68" s="795" t="str">
        <f>+'0 Summary (BFE)'!C70</f>
        <v>Waste and fluid disposal</v>
      </c>
      <c r="D68" s="806">
        <f>+'0 Summary (BFE)'!R70</f>
        <v>0</v>
      </c>
      <c r="E68" s="807">
        <f>+'0 Summary (BFE)'!S70</f>
        <v>0</v>
      </c>
    </row>
    <row r="69" spans="1:5" x14ac:dyDescent="0.25">
      <c r="A69" s="797" t="str">
        <f t="shared" si="8"/>
        <v>3.3</v>
      </c>
      <c r="B69" s="803" t="str">
        <f>+'0 Summary (BFE)'!B71</f>
        <v>3.3.14</v>
      </c>
      <c r="C69" s="795" t="str">
        <f>+'0 Summary (BFE)'!C71</f>
        <v>Coring</v>
      </c>
      <c r="D69" s="806">
        <f>+'0 Summary (BFE)'!R71</f>
        <v>0</v>
      </c>
      <c r="E69" s="807">
        <f>+'0 Summary (BFE)'!S71</f>
        <v>0</v>
      </c>
    </row>
    <row r="70" spans="1:5" x14ac:dyDescent="0.25">
      <c r="A70" s="797" t="str">
        <f t="shared" si="8"/>
        <v>3.3</v>
      </c>
      <c r="B70" s="803" t="str">
        <f>+'0 Summary (BFE)'!B72</f>
        <v>3.3.15</v>
      </c>
      <c r="C70" s="795" t="str">
        <f>+'0 Summary (BFE)'!C72</f>
        <v>Fishing</v>
      </c>
      <c r="D70" s="806">
        <f>+'0 Summary (BFE)'!R72</f>
        <v>0</v>
      </c>
      <c r="E70" s="807">
        <f>+'0 Summary (BFE)'!S72</f>
        <v>0</v>
      </c>
    </row>
    <row r="71" spans="1:5" x14ac:dyDescent="0.25">
      <c r="A71" s="797" t="str">
        <f t="shared" si="8"/>
        <v>3.3</v>
      </c>
      <c r="B71" s="803" t="str">
        <f>+'0 Summary (BFE)'!B73</f>
        <v>3.3.16</v>
      </c>
      <c r="C71" s="795" t="str">
        <f>+'0 Summary (BFE)'!C73</f>
        <v>Suspension</v>
      </c>
      <c r="D71" s="806">
        <f>+'0 Summary (BFE)'!R73</f>
        <v>0</v>
      </c>
      <c r="E71" s="807">
        <f>+'0 Summary (BFE)'!S73</f>
        <v>0</v>
      </c>
    </row>
    <row r="72" spans="1:5" x14ac:dyDescent="0.25">
      <c r="A72" s="797" t="str">
        <f t="shared" si="8"/>
        <v>3.3</v>
      </c>
      <c r="B72" s="803" t="str">
        <f>+'0 Summary (BFE)'!B74</f>
        <v>3.3.17</v>
      </c>
      <c r="C72" s="795" t="str">
        <f>+'0 Summary (BFE)'!C74</f>
        <v>Security</v>
      </c>
      <c r="D72" s="806">
        <f>+'0 Summary (BFE)'!R74</f>
        <v>0</v>
      </c>
      <c r="E72" s="807">
        <f>+'0 Summary (BFE)'!S74</f>
        <v>0</v>
      </c>
    </row>
    <row r="73" spans="1:5" x14ac:dyDescent="0.25">
      <c r="A73" s="797" t="str">
        <f t="shared" si="8"/>
        <v>3.3</v>
      </c>
      <c r="B73" s="803" t="str">
        <f>+'0 Summary (BFE)'!B75</f>
        <v>3.3.18</v>
      </c>
      <c r="C73" s="795" t="str">
        <f>+'0 Summary (BFE)'!C75</f>
        <v>Well design &amp; engineering</v>
      </c>
      <c r="D73" s="806">
        <f>+'0 Summary (BFE)'!R75</f>
        <v>0</v>
      </c>
      <c r="E73" s="807">
        <f>+'0 Summary (BFE)'!S75</f>
        <v>0</v>
      </c>
    </row>
    <row r="74" spans="1:5" x14ac:dyDescent="0.25">
      <c r="A74" s="797" t="str">
        <f t="shared" si="8"/>
        <v>3.3</v>
      </c>
      <c r="B74" s="803" t="str">
        <f>+'0 Summary (BFE)'!B76</f>
        <v>3.3.19</v>
      </c>
      <c r="C74" s="795" t="str">
        <f>+'0 Summary (BFE)'!C76</f>
        <v>P&amp;A</v>
      </c>
      <c r="D74" s="806">
        <f>+'0 Summary (BFE)'!R76</f>
        <v>0</v>
      </c>
      <c r="E74" s="807">
        <f>+'0 Summary (BFE)'!S76</f>
        <v>0</v>
      </c>
    </row>
    <row r="75" spans="1:5" x14ac:dyDescent="0.25">
      <c r="A75" s="797" t="str">
        <f t="shared" si="8"/>
        <v>3.3</v>
      </c>
      <c r="B75" s="803" t="str">
        <f>+'0 Summary (BFE)'!B77</f>
        <v>3.3.20</v>
      </c>
      <c r="C75" s="795" t="str">
        <f>+'0 Summary (BFE)'!C77</f>
        <v>Other costs</v>
      </c>
      <c r="D75" s="806">
        <f>+'0 Summary (BFE)'!R77</f>
        <v>0</v>
      </c>
      <c r="E75" s="807">
        <f>+'0 Summary (BFE)'!S77</f>
        <v>0</v>
      </c>
    </row>
    <row r="76" spans="1:5" ht="15.75" x14ac:dyDescent="0.25">
      <c r="A76" s="797" t="str">
        <f t="shared" si="8"/>
        <v>3.3</v>
      </c>
      <c r="B76" s="803" t="str">
        <f>+'0 Summary (BFE)'!B78</f>
        <v>3.3.21</v>
      </c>
      <c r="C76" s="827" t="str">
        <f>+'0 Summary (BFE)'!C78</f>
        <v>Free floating contingency</v>
      </c>
      <c r="D76" s="806"/>
      <c r="E76" s="808">
        <f>+'0 Summary (BFE)'!S78</f>
        <v>0</v>
      </c>
    </row>
    <row r="77" spans="1:5" ht="15.75" x14ac:dyDescent="0.25">
      <c r="C77" s="827"/>
      <c r="D77" s="806"/>
      <c r="E77" s="808"/>
    </row>
    <row r="78" spans="1:5" ht="15.75" x14ac:dyDescent="0.25">
      <c r="A78" s="809" t="str">
        <f>+'0 Summary (BFE)'!A80</f>
        <v>3.4</v>
      </c>
      <c r="B78" s="810"/>
      <c r="C78" s="829" t="str">
        <f>+'0 Summary (BFE)'!C80</f>
        <v>Stimulation</v>
      </c>
      <c r="D78" s="793">
        <f>+'0 Summary (BFE)'!R80</f>
        <v>0</v>
      </c>
      <c r="E78" s="794">
        <f>SUM(E79:E81)</f>
        <v>0</v>
      </c>
    </row>
    <row r="79" spans="1:5" x14ac:dyDescent="0.25">
      <c r="A79" s="797" t="str">
        <f>+A78</f>
        <v>3.4</v>
      </c>
      <c r="B79" s="803" t="str">
        <f>+'0 Summary (BFE)'!B81</f>
        <v>3.4.1</v>
      </c>
      <c r="C79" s="795" t="str">
        <f>+'0 Summary (BFE)'!C81</f>
        <v>Acid jobs</v>
      </c>
      <c r="D79" s="806">
        <f>+'0 Summary (BFE)'!R81</f>
        <v>0</v>
      </c>
      <c r="E79" s="807">
        <f>+'0 Summary (BFE)'!S81</f>
        <v>0</v>
      </c>
    </row>
    <row r="80" spans="1:5" x14ac:dyDescent="0.25">
      <c r="A80" s="797" t="str">
        <f t="shared" ref="A80:A82" si="9">+A79</f>
        <v>3.4</v>
      </c>
      <c r="B80" s="803" t="str">
        <f>+'0 Summary (BFE)'!B82</f>
        <v>3.4.2</v>
      </c>
      <c r="C80" s="795" t="str">
        <f>+'0 Summary (BFE)'!C82</f>
        <v>Hydraulic stimulation</v>
      </c>
      <c r="D80" s="806">
        <f>+'0 Summary (BFE)'!R82</f>
        <v>0</v>
      </c>
      <c r="E80" s="807">
        <f>+'0 Summary (BFE)'!S82</f>
        <v>0</v>
      </c>
    </row>
    <row r="81" spans="1:5" x14ac:dyDescent="0.25">
      <c r="A81" s="797" t="str">
        <f t="shared" si="9"/>
        <v>3.4</v>
      </c>
      <c r="B81" s="803" t="str">
        <f>+'0 Summary (BFE)'!B83</f>
        <v>3.4.3</v>
      </c>
      <c r="C81" s="795" t="str">
        <f>+'0 Summary (BFE)'!C83</f>
        <v>Other costs</v>
      </c>
      <c r="D81" s="806">
        <f>+'0 Summary (BFE)'!R83</f>
        <v>0</v>
      </c>
      <c r="E81" s="807">
        <f>+'0 Summary (BFE)'!S83</f>
        <v>0</v>
      </c>
    </row>
    <row r="82" spans="1:5" ht="15.75" x14ac:dyDescent="0.25">
      <c r="A82" s="797" t="str">
        <f t="shared" si="9"/>
        <v>3.4</v>
      </c>
      <c r="B82" s="803" t="str">
        <f>+'0 Summary (BFE)'!B84</f>
        <v>3.4.4</v>
      </c>
      <c r="C82" s="827" t="str">
        <f>+'0 Summary (BFE)'!C84</f>
        <v>Free floating contingency</v>
      </c>
      <c r="D82" s="806"/>
      <c r="E82" s="808">
        <f>+'0 Summary (BFE)'!S84</f>
        <v>0</v>
      </c>
    </row>
    <row r="83" spans="1:5" ht="15.75" x14ac:dyDescent="0.25">
      <c r="C83" s="827"/>
      <c r="D83" s="806"/>
      <c r="E83" s="808"/>
    </row>
    <row r="84" spans="1:5" ht="15.75" x14ac:dyDescent="0.25">
      <c r="A84" s="809" t="str">
        <f>+'0 Summary (BFE)'!A86</f>
        <v>3.5</v>
      </c>
      <c r="B84" s="810"/>
      <c r="C84" s="829" t="str">
        <f>+'0 Summary (BFE)'!C86</f>
        <v>Well Testing</v>
      </c>
      <c r="D84" s="793">
        <f>+'0 Summary (BFE)'!R86</f>
        <v>0</v>
      </c>
      <c r="E84" s="794">
        <f>SUM(E85:E90)</f>
        <v>0</v>
      </c>
    </row>
    <row r="85" spans="1:5" x14ac:dyDescent="0.25">
      <c r="A85" s="797" t="str">
        <f>+A84</f>
        <v>3.5</v>
      </c>
      <c r="B85" s="803" t="str">
        <f>+'0 Summary (BFE)'!B87</f>
        <v>3.5.1</v>
      </c>
      <c r="C85" s="795" t="str">
        <f>+'0 Summary (BFE)'!C87</f>
        <v>Short-term testing</v>
      </c>
      <c r="D85" s="806">
        <f>+'0 Summary (BFE)'!R87</f>
        <v>0</v>
      </c>
      <c r="E85" s="807">
        <f>+'0 Summary (BFE)'!S87</f>
        <v>0</v>
      </c>
    </row>
    <row r="86" spans="1:5" x14ac:dyDescent="0.25">
      <c r="A86" s="797" t="str">
        <f t="shared" ref="A86:A91" si="10">+A85</f>
        <v>3.5</v>
      </c>
      <c r="B86" s="803" t="str">
        <f>+'0 Summary (BFE)'!B88</f>
        <v>3.5.2</v>
      </c>
      <c r="C86" s="795" t="str">
        <f>+'0 Summary (BFE)'!C88</f>
        <v>Test evaluation</v>
      </c>
      <c r="D86" s="806">
        <f>+'0 Summary (BFE)'!R88</f>
        <v>0</v>
      </c>
      <c r="E86" s="807">
        <f>+'0 Summary (BFE)'!S88</f>
        <v>0</v>
      </c>
    </row>
    <row r="87" spans="1:5" x14ac:dyDescent="0.25">
      <c r="A87" s="797" t="str">
        <f t="shared" si="10"/>
        <v>3.5</v>
      </c>
      <c r="B87" s="803" t="str">
        <f>+'0 Summary (BFE)'!B89</f>
        <v>3.5.3</v>
      </c>
      <c r="C87" s="795" t="str">
        <f>+'0 Summary (BFE)'!C89</f>
        <v>Long-term testing</v>
      </c>
      <c r="D87" s="806">
        <f>+'0 Summary (BFE)'!R89</f>
        <v>0</v>
      </c>
      <c r="E87" s="807">
        <f>+'0 Summary (BFE)'!S89</f>
        <v>0</v>
      </c>
    </row>
    <row r="88" spans="1:5" x14ac:dyDescent="0.25">
      <c r="A88" s="797" t="str">
        <f t="shared" si="10"/>
        <v>3.5</v>
      </c>
      <c r="B88" s="803" t="str">
        <f>+'0 Summary (BFE)'!B90</f>
        <v>3.5.4</v>
      </c>
      <c r="C88" s="795" t="str">
        <f>+'0 Summary (BFE)'!C90</f>
        <v>Pumping equipment</v>
      </c>
      <c r="D88" s="806">
        <f>+'0 Summary (BFE)'!R90</f>
        <v>0</v>
      </c>
      <c r="E88" s="807">
        <f>+'0 Summary (BFE)'!S90</f>
        <v>0</v>
      </c>
    </row>
    <row r="89" spans="1:5" x14ac:dyDescent="0.25">
      <c r="A89" s="797" t="str">
        <f t="shared" si="10"/>
        <v>3.5</v>
      </c>
      <c r="B89" s="803" t="str">
        <f>+'0 Summary (BFE)'!B91</f>
        <v>3.5.5</v>
      </c>
      <c r="C89" s="795" t="str">
        <f>+'0 Summary (BFE)'!C91</f>
        <v>Test basins</v>
      </c>
      <c r="D89" s="806">
        <f>+'0 Summary (BFE)'!R91</f>
        <v>0</v>
      </c>
      <c r="E89" s="807">
        <f>+'0 Summary (BFE)'!S91</f>
        <v>0</v>
      </c>
    </row>
    <row r="90" spans="1:5" x14ac:dyDescent="0.25">
      <c r="A90" s="797" t="str">
        <f t="shared" si="10"/>
        <v>3.5</v>
      </c>
      <c r="B90" s="803" t="str">
        <f>+'0 Summary (BFE)'!B92</f>
        <v>3.5.6</v>
      </c>
      <c r="C90" s="795" t="str">
        <f>+'0 Summary (BFE)'!C92</f>
        <v>Other costs</v>
      </c>
      <c r="D90" s="806">
        <f>+'0 Summary (BFE)'!R92</f>
        <v>0</v>
      </c>
      <c r="E90" s="807">
        <f>+'0 Summary (BFE)'!S92</f>
        <v>0</v>
      </c>
    </row>
    <row r="91" spans="1:5" ht="15.75" x14ac:dyDescent="0.25">
      <c r="A91" s="797" t="str">
        <f t="shared" si="10"/>
        <v>3.5</v>
      </c>
      <c r="B91" s="803" t="str">
        <f>+'0 Summary (BFE)'!B93</f>
        <v>3.5.7</v>
      </c>
      <c r="C91" s="827" t="str">
        <f>+'0 Summary (BFE)'!C93</f>
        <v>Free floating contingency</v>
      </c>
      <c r="D91" s="806"/>
      <c r="E91" s="808">
        <f>+'0 Summary (BFE)'!S93</f>
        <v>0</v>
      </c>
    </row>
    <row r="92" spans="1:5" ht="15.75" x14ac:dyDescent="0.25">
      <c r="C92" s="827"/>
      <c r="D92" s="806"/>
      <c r="E92" s="808"/>
    </row>
    <row r="93" spans="1:5" ht="15.75" x14ac:dyDescent="0.25">
      <c r="A93" s="809" t="str">
        <f>+'0 Summary (BFE)'!A95</f>
        <v>3.6</v>
      </c>
      <c r="B93" s="810"/>
      <c r="C93" s="829" t="str">
        <f>+'0 Summary (BFE)'!C95</f>
        <v>Logging</v>
      </c>
      <c r="D93" s="793">
        <f>+'0 Summary (BFE)'!R95</f>
        <v>0</v>
      </c>
      <c r="E93" s="794">
        <f>SUM(E94:E97)</f>
        <v>0</v>
      </c>
    </row>
    <row r="94" spans="1:5" x14ac:dyDescent="0.25">
      <c r="A94" s="797" t="str">
        <f>+A93</f>
        <v>3.6</v>
      </c>
      <c r="B94" s="803" t="str">
        <f>+'0 Summary (BFE)'!B96</f>
        <v>3.6.1</v>
      </c>
      <c r="C94" s="795" t="str">
        <f>+'0 Summary (BFE)'!C96</f>
        <v>Electric wireline logging</v>
      </c>
      <c r="D94" s="806">
        <f>+'0 Summary (BFE)'!R96</f>
        <v>0</v>
      </c>
      <c r="E94" s="807">
        <f>+'0 Summary (BFE)'!S96</f>
        <v>0</v>
      </c>
    </row>
    <row r="95" spans="1:5" x14ac:dyDescent="0.25">
      <c r="A95" s="797" t="str">
        <f t="shared" ref="A95:A98" si="11">+A94</f>
        <v>3.6</v>
      </c>
      <c r="B95" s="803" t="str">
        <f>+'0 Summary (BFE)'!B97</f>
        <v>3.6.2</v>
      </c>
      <c r="C95" s="795" t="str">
        <f>+'0 Summary (BFE)'!C97</f>
        <v>LWD</v>
      </c>
      <c r="D95" s="806">
        <f>+'0 Summary (BFE)'!R97</f>
        <v>0</v>
      </c>
      <c r="E95" s="807">
        <f>+'0 Summary (BFE)'!S97</f>
        <v>0</v>
      </c>
    </row>
    <row r="96" spans="1:5" x14ac:dyDescent="0.25">
      <c r="A96" s="797" t="str">
        <f t="shared" si="11"/>
        <v>3.6</v>
      </c>
      <c r="B96" s="803" t="str">
        <f>+'0 Summary (BFE)'!B98</f>
        <v>3.6.3</v>
      </c>
      <c r="C96" s="795" t="str">
        <f>+'0 Summary (BFE)'!C98</f>
        <v>VSP</v>
      </c>
      <c r="D96" s="806">
        <f>+'0 Summary (BFE)'!R98</f>
        <v>0</v>
      </c>
      <c r="E96" s="807">
        <f>+'0 Summary (BFE)'!S98</f>
        <v>0</v>
      </c>
    </row>
    <row r="97" spans="1:5" x14ac:dyDescent="0.25">
      <c r="A97" s="797" t="str">
        <f t="shared" si="11"/>
        <v>3.6</v>
      </c>
      <c r="B97" s="803" t="str">
        <f>+'0 Summary (BFE)'!B99</f>
        <v>3.6.4</v>
      </c>
      <c r="C97" s="795" t="str">
        <f>+'0 Summary (BFE)'!C99</f>
        <v>Other costs</v>
      </c>
      <c r="D97" s="806">
        <f>+'0 Summary (BFE)'!R99</f>
        <v>0</v>
      </c>
      <c r="E97" s="807">
        <f>+'0 Summary (BFE)'!S99</f>
        <v>0</v>
      </c>
    </row>
    <row r="98" spans="1:5" ht="15.75" x14ac:dyDescent="0.25">
      <c r="A98" s="797" t="str">
        <f t="shared" si="11"/>
        <v>3.6</v>
      </c>
      <c r="B98" s="803" t="str">
        <f>+'0 Summary (BFE)'!B100</f>
        <v>3.6.5</v>
      </c>
      <c r="C98" s="827" t="str">
        <f>+'0 Summary (BFE)'!C100</f>
        <v>Free floating contingency</v>
      </c>
      <c r="D98" s="811"/>
      <c r="E98" s="808">
        <f>+'0 Summary (BFE)'!S100</f>
        <v>0</v>
      </c>
    </row>
    <row r="99" spans="1:5" ht="15.75" x14ac:dyDescent="0.25">
      <c r="C99" s="827"/>
      <c r="D99" s="811"/>
      <c r="E99" s="808"/>
    </row>
    <row r="100" spans="1:5" ht="15.75" x14ac:dyDescent="0.25">
      <c r="A100" s="809" t="str">
        <f>+'0 Summary (BFE)'!A102</f>
        <v>3.7</v>
      </c>
      <c r="B100" s="810"/>
      <c r="C100" s="829" t="str">
        <f>+'0 Summary (BFE)'!C102</f>
        <v>Analyses</v>
      </c>
      <c r="D100" s="793">
        <f>+'0 Summary (BFE)'!R102</f>
        <v>0</v>
      </c>
      <c r="E100" s="794">
        <f>SUM(E101:E105)</f>
        <v>0</v>
      </c>
    </row>
    <row r="101" spans="1:5" x14ac:dyDescent="0.25">
      <c r="A101" s="797" t="str">
        <f>+A100</f>
        <v>3.7</v>
      </c>
      <c r="B101" s="803" t="str">
        <f>+'0 Summary (BFE)'!B103</f>
        <v>3.7.1</v>
      </c>
      <c r="C101" s="795" t="str">
        <f>+'0 Summary (BFE)'!C103</f>
        <v>Analyses cores and/or SWC (side-wall cores)</v>
      </c>
      <c r="D101" s="806">
        <f>+'0 Summary (BFE)'!R103</f>
        <v>0</v>
      </c>
      <c r="E101" s="807">
        <f>+'0 Summary (BFE)'!S103</f>
        <v>0</v>
      </c>
    </row>
    <row r="102" spans="1:5" x14ac:dyDescent="0.25">
      <c r="A102" s="797" t="str">
        <f t="shared" ref="A102:A106" si="12">+A101</f>
        <v>3.7</v>
      </c>
      <c r="B102" s="803" t="str">
        <f>+'0 Summary (BFE)'!B104</f>
        <v>3.7.2</v>
      </c>
      <c r="C102" s="795" t="str">
        <f>+'0 Summary (BFE)'!C104</f>
        <v>Chemical analyses of springs</v>
      </c>
      <c r="D102" s="806">
        <f>+'0 Summary (BFE)'!R104</f>
        <v>0</v>
      </c>
      <c r="E102" s="807">
        <f>+'0 Summary (BFE)'!S104</f>
        <v>0</v>
      </c>
    </row>
    <row r="103" spans="1:5" x14ac:dyDescent="0.25">
      <c r="A103" s="797" t="str">
        <f t="shared" si="12"/>
        <v>3.7</v>
      </c>
      <c r="B103" s="803" t="str">
        <f>+'0 Summary (BFE)'!B105</f>
        <v>3.7.3</v>
      </c>
      <c r="C103" s="795" t="str">
        <f>+'0 Summary (BFE)'!C105</f>
        <v>Chemical analyses of reservoir/well fluids</v>
      </c>
      <c r="D103" s="806">
        <f>+'0 Summary (BFE)'!R105</f>
        <v>0</v>
      </c>
      <c r="E103" s="807">
        <f>+'0 Summary (BFE)'!S105</f>
        <v>0</v>
      </c>
    </row>
    <row r="104" spans="1:5" x14ac:dyDescent="0.25">
      <c r="A104" s="797" t="str">
        <f t="shared" si="12"/>
        <v>3.7</v>
      </c>
      <c r="B104" s="803" t="str">
        <f>+'0 Summary (BFE)'!B106</f>
        <v>3.7.4</v>
      </c>
      <c r="C104" s="795" t="str">
        <f>+'0 Summary (BFE)'!C106</f>
        <v>Analyses (water, excavated cuttings) prior disposal</v>
      </c>
      <c r="D104" s="806">
        <f>+'0 Summary (BFE)'!R106</f>
        <v>0</v>
      </c>
      <c r="E104" s="807">
        <f>+'0 Summary (BFE)'!S106</f>
        <v>0</v>
      </c>
    </row>
    <row r="105" spans="1:5" x14ac:dyDescent="0.25">
      <c r="A105" s="797" t="str">
        <f t="shared" si="12"/>
        <v>3.7</v>
      </c>
      <c r="B105" s="803" t="str">
        <f>+'0 Summary (BFE)'!B107</f>
        <v>3.7.5</v>
      </c>
      <c r="C105" s="795" t="str">
        <f>+'0 Summary (BFE)'!C107</f>
        <v>Other costs</v>
      </c>
      <c r="D105" s="806">
        <f>+'0 Summary (BFE)'!R107</f>
        <v>0</v>
      </c>
      <c r="E105" s="807">
        <f>+'0 Summary (BFE)'!S107</f>
        <v>0</v>
      </c>
    </row>
    <row r="106" spans="1:5" ht="15.75" x14ac:dyDescent="0.25">
      <c r="A106" s="797" t="str">
        <f t="shared" si="12"/>
        <v>3.7</v>
      </c>
      <c r="B106" s="803" t="str">
        <f>+'0 Summary (BFE)'!B108</f>
        <v>3.7.6</v>
      </c>
      <c r="C106" s="827" t="str">
        <f>+'0 Summary (BFE)'!C108</f>
        <v>Free floating contingency</v>
      </c>
      <c r="D106" s="806"/>
      <c r="E106" s="808">
        <f>+'0 Summary (BFE)'!S108</f>
        <v>0</v>
      </c>
    </row>
    <row r="107" spans="1:5" ht="15.75" x14ac:dyDescent="0.25">
      <c r="C107" s="827"/>
      <c r="D107" s="806"/>
      <c r="E107" s="808"/>
    </row>
    <row r="108" spans="1:5" ht="15.75" x14ac:dyDescent="0.25">
      <c r="A108" s="809" t="str">
        <f>+'0 Summary (BFE)'!A110</f>
        <v>3.8</v>
      </c>
      <c r="B108" s="810"/>
      <c r="C108" s="829" t="str">
        <f>+'0 Summary (BFE)'!C110</f>
        <v>Technical assistance</v>
      </c>
      <c r="D108" s="793">
        <f>+'0 Summary (BFE)'!R110</f>
        <v>0</v>
      </c>
      <c r="E108" s="794">
        <f>SUM(E109:E115)</f>
        <v>0</v>
      </c>
    </row>
    <row r="109" spans="1:5" x14ac:dyDescent="0.25">
      <c r="A109" s="797" t="str">
        <f>+A108</f>
        <v>3.8</v>
      </c>
      <c r="B109" s="803" t="str">
        <f>+'0 Summary (BFE)'!B111</f>
        <v>3.8.1</v>
      </c>
      <c r="C109" s="795" t="str">
        <f>+'0 Summary (BFE)'!C111</f>
        <v>Seismic monitoring</v>
      </c>
      <c r="D109" s="806">
        <f>+'0 Summary (BFE)'!R111</f>
        <v>0</v>
      </c>
      <c r="E109" s="807">
        <f>+'0 Summary (BFE)'!S111</f>
        <v>0</v>
      </c>
    </row>
    <row r="110" spans="1:5" x14ac:dyDescent="0.25">
      <c r="A110" s="797" t="str">
        <f t="shared" ref="A110:A116" si="13">+A109</f>
        <v>3.8</v>
      </c>
      <c r="B110" s="803" t="str">
        <f>+'0 Summary (BFE)'!B112</f>
        <v>3.8.2</v>
      </c>
      <c r="C110" s="795" t="str">
        <f>+'0 Summary (BFE)'!C112</f>
        <v>Well engineering - Well construction</v>
      </c>
      <c r="D110" s="806">
        <f>+'0 Summary (BFE)'!R112</f>
        <v>0</v>
      </c>
      <c r="E110" s="807">
        <f>+'0 Summary (BFE)'!S112</f>
        <v>0</v>
      </c>
    </row>
    <row r="111" spans="1:5" x14ac:dyDescent="0.25">
      <c r="A111" s="797" t="str">
        <f t="shared" si="13"/>
        <v>3.8</v>
      </c>
      <c r="B111" s="803" t="str">
        <f>+'0 Summary (BFE)'!B113</f>
        <v>3.8.3</v>
      </c>
      <c r="C111" s="795" t="str">
        <f>+'0 Summary (BFE)'!C113</f>
        <v>Hydrogeology - General</v>
      </c>
      <c r="D111" s="806">
        <f>+'0 Summary (BFE)'!R113</f>
        <v>0</v>
      </c>
      <c r="E111" s="807">
        <f>+'0 Summary (BFE)'!S113</f>
        <v>0</v>
      </c>
    </row>
    <row r="112" spans="1:5" x14ac:dyDescent="0.25">
      <c r="A112" s="797" t="str">
        <f t="shared" si="13"/>
        <v>3.8</v>
      </c>
      <c r="B112" s="803" t="str">
        <f>+'0 Summary (BFE)'!B114</f>
        <v>3.8.4</v>
      </c>
      <c r="C112" s="795" t="str">
        <f>+'0 Summary (BFE)'!C114</f>
        <v>Hydrogeology - Reservoir engineering</v>
      </c>
      <c r="D112" s="806">
        <f>+'0 Summary (BFE)'!R114</f>
        <v>0</v>
      </c>
      <c r="E112" s="807">
        <f>+'0 Summary (BFE)'!S114</f>
        <v>0</v>
      </c>
    </row>
    <row r="113" spans="1:15" x14ac:dyDescent="0.25">
      <c r="A113" s="797" t="str">
        <f t="shared" si="13"/>
        <v>3.8</v>
      </c>
      <c r="B113" s="803" t="str">
        <f>+'0 Summary (BFE)'!B115</f>
        <v>3.8.5</v>
      </c>
      <c r="C113" s="795" t="str">
        <f>+'0 Summary (BFE)'!C115</f>
        <v>Geosciences</v>
      </c>
      <c r="D113" s="806">
        <f>+'0 Summary (BFE)'!R115</f>
        <v>0</v>
      </c>
      <c r="E113" s="807">
        <f>+'0 Summary (BFE)'!S115</f>
        <v>0</v>
      </c>
    </row>
    <row r="114" spans="1:15" x14ac:dyDescent="0.25">
      <c r="A114" s="797" t="str">
        <f t="shared" si="13"/>
        <v>3.8</v>
      </c>
      <c r="B114" s="803" t="str">
        <f>+'0 Summary (BFE)'!B116</f>
        <v>3.8.6</v>
      </c>
      <c r="C114" s="795" t="str">
        <f>+'0 Summary (BFE)'!C116</f>
        <v>Hydrogeology - Surface springs monitoring (excl. fluid analyses)</v>
      </c>
      <c r="D114" s="806">
        <f>+'0 Summary (BFE)'!R116</f>
        <v>0</v>
      </c>
      <c r="E114" s="807">
        <f>+'0 Summary (BFE)'!S116</f>
        <v>0</v>
      </c>
    </row>
    <row r="115" spans="1:15" x14ac:dyDescent="0.25">
      <c r="A115" s="797" t="str">
        <f t="shared" si="13"/>
        <v>3.8</v>
      </c>
      <c r="B115" s="803" t="str">
        <f>+'0 Summary (BFE)'!B117</f>
        <v>3.8.7</v>
      </c>
      <c r="C115" s="795" t="str">
        <f>+'0 Summary (BFE)'!C117</f>
        <v>Other costs</v>
      </c>
      <c r="D115" s="806">
        <f>+'0 Summary (BFE)'!R117</f>
        <v>0</v>
      </c>
      <c r="E115" s="807">
        <f>+'0 Summary (BFE)'!S117</f>
        <v>0</v>
      </c>
    </row>
    <row r="116" spans="1:15" ht="15.75" x14ac:dyDescent="0.25">
      <c r="A116" s="797" t="str">
        <f t="shared" si="13"/>
        <v>3.8</v>
      </c>
      <c r="B116" s="803" t="str">
        <f>+'0 Summary (BFE)'!B118</f>
        <v>3.8.8</v>
      </c>
      <c r="C116" s="795" t="str">
        <f>+'0 Summary (BFE)'!C118</f>
        <v>Free floating contingency</v>
      </c>
      <c r="D116" s="806"/>
      <c r="E116" s="808">
        <f>+'0 Summary (BFE)'!S118</f>
        <v>0</v>
      </c>
    </row>
    <row r="117" spans="1:15" ht="15.75" x14ac:dyDescent="0.25">
      <c r="A117" s="812"/>
      <c r="B117" s="813"/>
      <c r="C117" s="830"/>
      <c r="D117" s="814"/>
      <c r="E117" s="815"/>
      <c r="F117" s="816"/>
      <c r="G117" s="816"/>
      <c r="H117" s="816"/>
      <c r="I117" s="816"/>
      <c r="J117" s="816"/>
      <c r="K117" s="816"/>
      <c r="L117" s="816"/>
      <c r="M117" s="816"/>
      <c r="N117" s="816"/>
      <c r="O117" s="816"/>
    </row>
    <row r="118" spans="1:15" s="822" customFormat="1" ht="15.75" x14ac:dyDescent="0.25">
      <c r="A118" s="817"/>
      <c r="B118" s="818"/>
      <c r="C118" s="819" t="s">
        <v>138</v>
      </c>
      <c r="D118" s="824">
        <f>SUM(D2,D9,D19,D29,D40,D47,D55,D78,D84,D93,D100,D108)</f>
        <v>0</v>
      </c>
      <c r="E118" s="820">
        <f>SUM(E2,E6,E9,E17,E19,E27,E29,E37,E40,E45,E47,E53,E55,E76,E78,E82,E84,E91,E93,E98,E100,E106,E108,E116)</f>
        <v>0</v>
      </c>
      <c r="F118" s="821"/>
      <c r="G118" s="821"/>
      <c r="H118" s="821"/>
      <c r="I118" s="821"/>
      <c r="J118" s="821"/>
      <c r="K118" s="821"/>
      <c r="L118" s="821"/>
      <c r="M118" s="821"/>
      <c r="N118" s="821"/>
      <c r="O118" s="821"/>
    </row>
    <row r="119" spans="1:15" x14ac:dyDescent="0.25">
      <c r="D119" s="204"/>
      <c r="F119" s="796"/>
      <c r="G119" s="796"/>
      <c r="H119" s="796"/>
      <c r="I119" s="796"/>
      <c r="J119" s="796"/>
      <c r="K119" s="796"/>
      <c r="L119" s="796"/>
      <c r="M119" s="796"/>
      <c r="N119" s="796"/>
      <c r="O119" s="796"/>
    </row>
    <row r="120" spans="1:15" x14ac:dyDescent="0.25">
      <c r="D120" s="204"/>
      <c r="F120" s="796"/>
      <c r="G120" s="796"/>
      <c r="H120" s="796"/>
      <c r="I120" s="796"/>
      <c r="J120" s="796"/>
      <c r="K120" s="796"/>
      <c r="L120" s="796"/>
      <c r="M120" s="796"/>
      <c r="N120" s="796"/>
      <c r="O120" s="796"/>
    </row>
    <row r="121" spans="1:15" x14ac:dyDescent="0.25">
      <c r="D121" s="204"/>
      <c r="F121" s="796"/>
      <c r="G121" s="796"/>
      <c r="H121" s="796"/>
      <c r="I121" s="796"/>
      <c r="J121" s="796"/>
      <c r="K121" s="796"/>
      <c r="L121" s="796"/>
      <c r="M121" s="796"/>
      <c r="N121" s="796"/>
      <c r="O121" s="796"/>
    </row>
    <row r="122" spans="1:15" x14ac:dyDescent="0.25">
      <c r="D122" s="204"/>
      <c r="F122" s="796"/>
      <c r="G122" s="796"/>
      <c r="H122" s="796"/>
      <c r="I122" s="796"/>
      <c r="J122" s="796"/>
      <c r="K122" s="796"/>
      <c r="L122" s="796"/>
      <c r="M122" s="796"/>
      <c r="N122" s="796"/>
      <c r="O122" s="796"/>
    </row>
    <row r="123" spans="1:15" x14ac:dyDescent="0.25">
      <c r="D123" s="204"/>
      <c r="F123" s="796"/>
      <c r="G123" s="796"/>
      <c r="H123" s="796"/>
      <c r="I123" s="796"/>
      <c r="J123" s="796"/>
      <c r="K123" s="796"/>
      <c r="L123" s="796"/>
      <c r="M123" s="796"/>
      <c r="N123" s="796"/>
      <c r="O123" s="796"/>
    </row>
    <row r="124" spans="1:15" x14ac:dyDescent="0.25">
      <c r="D124" s="204"/>
      <c r="F124" s="796"/>
      <c r="G124" s="796"/>
      <c r="H124" s="796"/>
      <c r="I124" s="796"/>
      <c r="J124" s="796"/>
      <c r="K124" s="796"/>
      <c r="L124" s="796"/>
      <c r="M124" s="796"/>
      <c r="N124" s="796"/>
      <c r="O124" s="796"/>
    </row>
    <row r="125" spans="1:15" x14ac:dyDescent="0.25">
      <c r="D125" s="204"/>
      <c r="F125" s="796"/>
      <c r="G125" s="796"/>
      <c r="H125" s="796"/>
      <c r="I125" s="796"/>
      <c r="J125" s="796"/>
      <c r="K125" s="796"/>
      <c r="L125" s="796"/>
      <c r="M125" s="796"/>
      <c r="N125" s="796"/>
      <c r="O125" s="796"/>
    </row>
    <row r="126" spans="1:15" x14ac:dyDescent="0.25">
      <c r="D126" s="204"/>
      <c r="F126" s="796"/>
      <c r="G126" s="796"/>
      <c r="H126" s="796"/>
      <c r="I126" s="796"/>
      <c r="J126" s="796"/>
      <c r="K126" s="796"/>
      <c r="L126" s="796"/>
      <c r="M126" s="796"/>
      <c r="N126" s="796"/>
      <c r="O126" s="796"/>
    </row>
    <row r="127" spans="1:15" x14ac:dyDescent="0.25">
      <c r="D127" s="204"/>
      <c r="F127" s="796"/>
      <c r="G127" s="796"/>
      <c r="H127" s="796"/>
      <c r="I127" s="796"/>
      <c r="J127" s="796"/>
      <c r="K127" s="796"/>
      <c r="L127" s="796"/>
      <c r="M127" s="796"/>
      <c r="N127" s="796"/>
      <c r="O127" s="796"/>
    </row>
    <row r="128" spans="1:15" x14ac:dyDescent="0.25">
      <c r="D128" s="204"/>
      <c r="F128" s="796"/>
      <c r="G128" s="796"/>
      <c r="H128" s="796"/>
      <c r="I128" s="796"/>
      <c r="J128" s="796"/>
      <c r="K128" s="796"/>
      <c r="L128" s="796"/>
      <c r="M128" s="796"/>
      <c r="N128" s="796"/>
      <c r="O128" s="796"/>
    </row>
    <row r="129" spans="4:15" x14ac:dyDescent="0.25">
      <c r="D129" s="204"/>
      <c r="F129" s="796"/>
      <c r="G129" s="796"/>
      <c r="H129" s="796"/>
      <c r="I129" s="796"/>
      <c r="J129" s="796"/>
      <c r="K129" s="796"/>
      <c r="L129" s="796"/>
      <c r="M129" s="796"/>
      <c r="N129" s="796"/>
      <c r="O129" s="796"/>
    </row>
    <row r="130" spans="4:15" x14ac:dyDescent="0.25">
      <c r="D130" s="204"/>
      <c r="F130" s="796"/>
      <c r="G130" s="796"/>
      <c r="H130" s="796"/>
      <c r="I130" s="796"/>
      <c r="J130" s="796"/>
      <c r="K130" s="796"/>
      <c r="L130" s="796"/>
      <c r="M130" s="796"/>
      <c r="N130" s="796"/>
      <c r="O130" s="796"/>
    </row>
    <row r="131" spans="4:15" x14ac:dyDescent="0.25">
      <c r="D131" s="204"/>
      <c r="F131" s="796"/>
      <c r="G131" s="796"/>
      <c r="H131" s="796"/>
      <c r="I131" s="796"/>
      <c r="J131" s="796"/>
      <c r="K131" s="796"/>
      <c r="L131" s="796"/>
      <c r="M131" s="796"/>
      <c r="N131" s="796"/>
      <c r="O131" s="796"/>
    </row>
    <row r="132" spans="4:15" x14ac:dyDescent="0.25">
      <c r="D132" s="204"/>
      <c r="F132" s="796"/>
      <c r="G132" s="796"/>
      <c r="H132" s="796"/>
      <c r="I132" s="796"/>
      <c r="J132" s="796"/>
      <c r="K132" s="796"/>
      <c r="L132" s="796"/>
      <c r="M132" s="796"/>
      <c r="N132" s="796"/>
      <c r="O132" s="796"/>
    </row>
    <row r="133" spans="4:15" x14ac:dyDescent="0.25">
      <c r="D133" s="204"/>
      <c r="F133" s="796"/>
      <c r="G133" s="796"/>
      <c r="H133" s="796"/>
      <c r="I133" s="796"/>
      <c r="J133" s="796"/>
      <c r="K133" s="796"/>
      <c r="L133" s="796"/>
      <c r="M133" s="796"/>
      <c r="N133" s="796"/>
      <c r="O133" s="796"/>
    </row>
    <row r="134" spans="4:15" x14ac:dyDescent="0.25">
      <c r="D134" s="204"/>
      <c r="F134" s="796"/>
      <c r="G134" s="796"/>
      <c r="H134" s="796"/>
      <c r="I134" s="796"/>
      <c r="J134" s="796"/>
      <c r="K134" s="796"/>
      <c r="L134" s="796"/>
      <c r="M134" s="796"/>
      <c r="N134" s="796"/>
      <c r="O134" s="796"/>
    </row>
    <row r="135" spans="4:15" x14ac:dyDescent="0.25">
      <c r="D135" s="204"/>
      <c r="F135" s="796"/>
      <c r="G135" s="796"/>
      <c r="H135" s="796"/>
      <c r="I135" s="796"/>
      <c r="J135" s="796"/>
      <c r="K135" s="796"/>
      <c r="L135" s="796"/>
      <c r="M135" s="796"/>
      <c r="N135" s="796"/>
      <c r="O135" s="796"/>
    </row>
    <row r="136" spans="4:15" x14ac:dyDescent="0.25">
      <c r="D136" s="204"/>
      <c r="F136" s="796"/>
      <c r="G136" s="796"/>
      <c r="H136" s="796"/>
      <c r="I136" s="796"/>
      <c r="J136" s="796"/>
      <c r="K136" s="796"/>
      <c r="L136" s="796"/>
      <c r="M136" s="796"/>
      <c r="N136" s="796"/>
      <c r="O136" s="796"/>
    </row>
    <row r="137" spans="4:15" x14ac:dyDescent="0.25">
      <c r="D137" s="204"/>
      <c r="F137" s="796"/>
      <c r="G137" s="796"/>
      <c r="H137" s="796"/>
      <c r="I137" s="796"/>
      <c r="J137" s="796"/>
      <c r="K137" s="796"/>
      <c r="L137" s="796"/>
      <c r="M137" s="796"/>
      <c r="N137" s="796"/>
      <c r="O137" s="796"/>
    </row>
    <row r="138" spans="4:15" x14ac:dyDescent="0.25">
      <c r="D138" s="204"/>
      <c r="F138" s="796"/>
      <c r="G138" s="796"/>
      <c r="H138" s="796"/>
      <c r="I138" s="796"/>
      <c r="J138" s="796"/>
      <c r="K138" s="796"/>
      <c r="L138" s="796"/>
      <c r="M138" s="796"/>
      <c r="N138" s="796"/>
      <c r="O138" s="796"/>
    </row>
    <row r="139" spans="4:15" x14ac:dyDescent="0.25">
      <c r="D139" s="204"/>
      <c r="F139" s="796"/>
      <c r="G139" s="796"/>
      <c r="H139" s="796"/>
      <c r="I139" s="796"/>
      <c r="J139" s="796"/>
      <c r="K139" s="796"/>
      <c r="L139" s="796"/>
      <c r="M139" s="796"/>
      <c r="N139" s="796"/>
      <c r="O139" s="796"/>
    </row>
    <row r="140" spans="4:15" x14ac:dyDescent="0.25">
      <c r="D140" s="204"/>
      <c r="F140" s="796"/>
      <c r="G140" s="796"/>
      <c r="H140" s="796"/>
      <c r="I140" s="796"/>
      <c r="J140" s="796"/>
      <c r="K140" s="796"/>
      <c r="L140" s="796"/>
      <c r="M140" s="796"/>
      <c r="N140" s="796"/>
      <c r="O140" s="796"/>
    </row>
    <row r="141" spans="4:15" x14ac:dyDescent="0.25">
      <c r="D141" s="204"/>
      <c r="F141" s="796"/>
      <c r="G141" s="796"/>
      <c r="H141" s="796"/>
      <c r="I141" s="796"/>
      <c r="J141" s="796"/>
      <c r="K141" s="796"/>
      <c r="L141" s="796"/>
      <c r="M141" s="796"/>
      <c r="N141" s="796"/>
      <c r="O141" s="796"/>
    </row>
    <row r="142" spans="4:15" x14ac:dyDescent="0.25">
      <c r="D142" s="204"/>
      <c r="F142" s="796"/>
      <c r="G142" s="796"/>
      <c r="H142" s="796"/>
      <c r="I142" s="796"/>
      <c r="J142" s="796"/>
      <c r="K142" s="796"/>
      <c r="L142" s="796"/>
      <c r="M142" s="796"/>
      <c r="N142" s="796"/>
      <c r="O142" s="796"/>
    </row>
    <row r="143" spans="4:15" x14ac:dyDescent="0.25">
      <c r="D143" s="204"/>
      <c r="F143" s="796"/>
      <c r="G143" s="796"/>
      <c r="H143" s="796"/>
      <c r="I143" s="796"/>
      <c r="J143" s="796"/>
      <c r="K143" s="796"/>
      <c r="L143" s="796"/>
      <c r="M143" s="796"/>
      <c r="N143" s="796"/>
      <c r="O143" s="796"/>
    </row>
    <row r="144" spans="4:15" x14ac:dyDescent="0.25">
      <c r="D144" s="204"/>
      <c r="F144" s="796"/>
      <c r="G144" s="796"/>
      <c r="H144" s="796"/>
      <c r="I144" s="796"/>
      <c r="J144" s="796"/>
      <c r="K144" s="796"/>
      <c r="L144" s="796"/>
      <c r="M144" s="796"/>
      <c r="N144" s="796"/>
      <c r="O144" s="796"/>
    </row>
    <row r="145" spans="4:15" x14ac:dyDescent="0.25">
      <c r="D145" s="204"/>
      <c r="F145" s="796"/>
      <c r="G145" s="796"/>
      <c r="H145" s="796"/>
      <c r="I145" s="796"/>
      <c r="J145" s="796"/>
      <c r="K145" s="796"/>
      <c r="L145" s="796"/>
      <c r="M145" s="796"/>
      <c r="N145" s="796"/>
      <c r="O145" s="796"/>
    </row>
    <row r="146" spans="4:15" x14ac:dyDescent="0.25">
      <c r="D146" s="204"/>
      <c r="F146" s="796"/>
      <c r="G146" s="796"/>
      <c r="H146" s="796"/>
      <c r="I146" s="796"/>
      <c r="J146" s="796"/>
      <c r="K146" s="796"/>
      <c r="L146" s="796"/>
      <c r="M146" s="796"/>
      <c r="N146" s="796"/>
      <c r="O146" s="796"/>
    </row>
    <row r="147" spans="4:15" x14ac:dyDescent="0.25">
      <c r="D147" s="204"/>
      <c r="F147" s="796"/>
      <c r="G147" s="796"/>
      <c r="H147" s="796"/>
      <c r="I147" s="796"/>
      <c r="J147" s="796"/>
      <c r="K147" s="796"/>
      <c r="L147" s="796"/>
      <c r="M147" s="796"/>
      <c r="N147" s="796"/>
      <c r="O147" s="796"/>
    </row>
    <row r="148" spans="4:15" x14ac:dyDescent="0.25">
      <c r="D148" s="204"/>
      <c r="F148" s="796"/>
      <c r="G148" s="796"/>
      <c r="H148" s="796"/>
      <c r="I148" s="796"/>
      <c r="J148" s="796"/>
      <c r="K148" s="796"/>
      <c r="L148" s="796"/>
      <c r="M148" s="796"/>
      <c r="N148" s="796"/>
      <c r="O148" s="796"/>
    </row>
    <row r="149" spans="4:15" x14ac:dyDescent="0.25">
      <c r="D149" s="204"/>
      <c r="F149" s="796"/>
      <c r="G149" s="796"/>
      <c r="H149" s="796"/>
      <c r="I149" s="796"/>
      <c r="J149" s="796"/>
      <c r="K149" s="796"/>
      <c r="L149" s="796"/>
      <c r="M149" s="796"/>
      <c r="N149" s="796"/>
      <c r="O149" s="796"/>
    </row>
    <row r="150" spans="4:15" x14ac:dyDescent="0.25">
      <c r="D150" s="204"/>
      <c r="F150" s="796"/>
      <c r="G150" s="796"/>
      <c r="H150" s="796"/>
      <c r="I150" s="796"/>
      <c r="J150" s="796"/>
      <c r="K150" s="796"/>
      <c r="L150" s="796"/>
      <c r="M150" s="796"/>
      <c r="N150" s="796"/>
      <c r="O150" s="796"/>
    </row>
    <row r="151" spans="4:15" x14ac:dyDescent="0.25">
      <c r="D151" s="204"/>
      <c r="F151" s="796"/>
      <c r="G151" s="796"/>
      <c r="H151" s="796"/>
      <c r="I151" s="796"/>
      <c r="J151" s="796"/>
      <c r="K151" s="796"/>
      <c r="L151" s="796"/>
      <c r="M151" s="796"/>
      <c r="N151" s="796"/>
      <c r="O151" s="796"/>
    </row>
    <row r="152" spans="4:15" x14ac:dyDescent="0.25">
      <c r="D152" s="204"/>
      <c r="F152" s="796"/>
      <c r="G152" s="796"/>
      <c r="H152" s="796"/>
      <c r="I152" s="796"/>
      <c r="J152" s="796"/>
      <c r="K152" s="796"/>
      <c r="L152" s="796"/>
      <c r="M152" s="796"/>
      <c r="N152" s="796"/>
      <c r="O152" s="796"/>
    </row>
    <row r="153" spans="4:15" x14ac:dyDescent="0.25">
      <c r="D153" s="204"/>
      <c r="F153" s="796"/>
      <c r="G153" s="796"/>
      <c r="H153" s="796"/>
      <c r="I153" s="796"/>
      <c r="J153" s="796"/>
      <c r="K153" s="796"/>
      <c r="L153" s="796"/>
      <c r="M153" s="796"/>
      <c r="N153" s="796"/>
      <c r="O153" s="796"/>
    </row>
    <row r="154" spans="4:15" x14ac:dyDescent="0.25">
      <c r="D154" s="204"/>
      <c r="F154" s="796"/>
      <c r="G154" s="796"/>
      <c r="H154" s="796"/>
      <c r="I154" s="796"/>
      <c r="J154" s="796"/>
      <c r="K154" s="796"/>
      <c r="L154" s="796"/>
      <c r="M154" s="796"/>
      <c r="N154" s="796"/>
      <c r="O154" s="796"/>
    </row>
    <row r="155" spans="4:15" x14ac:dyDescent="0.25">
      <c r="D155" s="204"/>
      <c r="F155" s="796"/>
      <c r="G155" s="796"/>
      <c r="H155" s="796"/>
      <c r="I155" s="796"/>
      <c r="J155" s="796"/>
      <c r="K155" s="796"/>
      <c r="L155" s="796"/>
      <c r="M155" s="796"/>
      <c r="N155" s="796"/>
      <c r="O155" s="796"/>
    </row>
    <row r="156" spans="4:15" x14ac:dyDescent="0.25">
      <c r="D156" s="204"/>
      <c r="F156" s="796"/>
      <c r="G156" s="796"/>
      <c r="H156" s="796"/>
      <c r="I156" s="796"/>
      <c r="J156" s="796"/>
      <c r="K156" s="796"/>
      <c r="L156" s="796"/>
      <c r="M156" s="796"/>
      <c r="N156" s="796"/>
      <c r="O156" s="796"/>
    </row>
    <row r="157" spans="4:15" x14ac:dyDescent="0.25">
      <c r="D157" s="204"/>
      <c r="F157" s="796"/>
      <c r="G157" s="796"/>
      <c r="H157" s="796"/>
      <c r="I157" s="796"/>
      <c r="J157" s="796"/>
      <c r="K157" s="796"/>
      <c r="L157" s="796"/>
      <c r="M157" s="796"/>
      <c r="N157" s="796"/>
      <c r="O157" s="796"/>
    </row>
    <row r="158" spans="4:15" x14ac:dyDescent="0.25">
      <c r="D158" s="204"/>
      <c r="F158" s="796"/>
      <c r="G158" s="796"/>
      <c r="H158" s="796"/>
      <c r="I158" s="796"/>
      <c r="J158" s="796"/>
      <c r="K158" s="796"/>
      <c r="L158" s="796"/>
      <c r="M158" s="796"/>
      <c r="N158" s="796"/>
      <c r="O158" s="796"/>
    </row>
    <row r="159" spans="4:15" x14ac:dyDescent="0.25">
      <c r="D159" s="204"/>
      <c r="F159" s="796"/>
      <c r="G159" s="796"/>
      <c r="H159" s="796"/>
      <c r="I159" s="796"/>
      <c r="J159" s="796"/>
      <c r="K159" s="796"/>
      <c r="L159" s="796"/>
      <c r="M159" s="796"/>
      <c r="N159" s="796"/>
      <c r="O159" s="796"/>
    </row>
    <row r="160" spans="4:15" x14ac:dyDescent="0.25">
      <c r="D160" s="204"/>
      <c r="F160" s="796"/>
      <c r="G160" s="796"/>
      <c r="H160" s="796"/>
      <c r="I160" s="796"/>
      <c r="J160" s="796"/>
      <c r="K160" s="796"/>
      <c r="L160" s="796"/>
      <c r="M160" s="796"/>
      <c r="N160" s="796"/>
      <c r="O160" s="796"/>
    </row>
    <row r="161" spans="4:15" x14ac:dyDescent="0.25">
      <c r="D161" s="204"/>
      <c r="F161" s="796"/>
      <c r="G161" s="796"/>
      <c r="H161" s="796"/>
      <c r="I161" s="796"/>
      <c r="J161" s="796"/>
      <c r="K161" s="796"/>
      <c r="L161" s="796"/>
      <c r="M161" s="796"/>
      <c r="N161" s="796"/>
      <c r="O161" s="796"/>
    </row>
    <row r="162" spans="4:15" x14ac:dyDescent="0.25">
      <c r="D162" s="204"/>
      <c r="F162" s="796"/>
      <c r="G162" s="796"/>
      <c r="H162" s="796"/>
      <c r="I162" s="796"/>
      <c r="J162" s="796"/>
      <c r="K162" s="796"/>
      <c r="L162" s="796"/>
      <c r="M162" s="796"/>
      <c r="N162" s="796"/>
      <c r="O162" s="796"/>
    </row>
    <row r="163" spans="4:15" x14ac:dyDescent="0.25">
      <c r="D163" s="204"/>
      <c r="F163" s="796"/>
      <c r="G163" s="796"/>
      <c r="H163" s="796"/>
      <c r="I163" s="796"/>
      <c r="J163" s="796"/>
      <c r="K163" s="796"/>
      <c r="L163" s="796"/>
      <c r="M163" s="796"/>
      <c r="N163" s="796"/>
      <c r="O163" s="796"/>
    </row>
    <row r="164" spans="4:15" x14ac:dyDescent="0.25">
      <c r="D164" s="204"/>
      <c r="F164" s="796"/>
      <c r="G164" s="796"/>
      <c r="H164" s="796"/>
      <c r="I164" s="796"/>
      <c r="J164" s="796"/>
      <c r="K164" s="796"/>
      <c r="L164" s="796"/>
      <c r="M164" s="796"/>
      <c r="N164" s="796"/>
      <c r="O164" s="796"/>
    </row>
    <row r="165" spans="4:15" x14ac:dyDescent="0.25">
      <c r="D165" s="204"/>
      <c r="F165" s="796"/>
      <c r="G165" s="796"/>
      <c r="H165" s="796"/>
      <c r="I165" s="796"/>
      <c r="J165" s="796"/>
      <c r="K165" s="796"/>
      <c r="L165" s="796"/>
      <c r="M165" s="796"/>
      <c r="N165" s="796"/>
      <c r="O165" s="796"/>
    </row>
    <row r="166" spans="4:15" x14ac:dyDescent="0.25">
      <c r="D166" s="204"/>
      <c r="F166" s="796"/>
      <c r="G166" s="796"/>
      <c r="H166" s="796"/>
      <c r="I166" s="796"/>
      <c r="J166" s="796"/>
      <c r="K166" s="796"/>
      <c r="L166" s="796"/>
      <c r="M166" s="796"/>
      <c r="N166" s="796"/>
      <c r="O166" s="796"/>
    </row>
    <row r="167" spans="4:15" x14ac:dyDescent="0.25">
      <c r="D167" s="204"/>
      <c r="F167" s="796"/>
      <c r="G167" s="796"/>
      <c r="H167" s="796"/>
      <c r="I167" s="796"/>
      <c r="J167" s="796"/>
      <c r="K167" s="796"/>
      <c r="L167" s="796"/>
      <c r="M167" s="796"/>
      <c r="N167" s="796"/>
      <c r="O167" s="796"/>
    </row>
    <row r="168" spans="4:15" x14ac:dyDescent="0.25">
      <c r="D168" s="204"/>
      <c r="F168" s="796"/>
      <c r="G168" s="796"/>
      <c r="H168" s="796"/>
      <c r="I168" s="796"/>
      <c r="J168" s="796"/>
      <c r="K168" s="796"/>
      <c r="L168" s="796"/>
      <c r="M168" s="796"/>
      <c r="N168" s="796"/>
      <c r="O168" s="796"/>
    </row>
    <row r="169" spans="4:15" x14ac:dyDescent="0.25">
      <c r="D169" s="204"/>
      <c r="F169" s="796"/>
      <c r="G169" s="796"/>
      <c r="H169" s="796"/>
      <c r="I169" s="796"/>
      <c r="J169" s="796"/>
      <c r="K169" s="796"/>
      <c r="L169" s="796"/>
      <c r="M169" s="796"/>
      <c r="N169" s="796"/>
      <c r="O169" s="796"/>
    </row>
    <row r="170" spans="4:15" x14ac:dyDescent="0.25">
      <c r="D170" s="204"/>
      <c r="F170" s="796"/>
      <c r="G170" s="796"/>
      <c r="H170" s="796"/>
      <c r="I170" s="796"/>
      <c r="J170" s="796"/>
      <c r="K170" s="796"/>
      <c r="L170" s="796"/>
      <c r="M170" s="796"/>
      <c r="N170" s="796"/>
      <c r="O170" s="796"/>
    </row>
    <row r="171" spans="4:15" x14ac:dyDescent="0.25">
      <c r="D171" s="204"/>
      <c r="F171" s="796"/>
      <c r="G171" s="796"/>
      <c r="H171" s="796"/>
      <c r="I171" s="796"/>
      <c r="J171" s="796"/>
      <c r="K171" s="796"/>
      <c r="L171" s="796"/>
      <c r="M171" s="796"/>
      <c r="N171" s="796"/>
      <c r="O171" s="796"/>
    </row>
    <row r="172" spans="4:15" x14ac:dyDescent="0.25">
      <c r="D172" s="204"/>
      <c r="F172" s="796"/>
      <c r="G172" s="796"/>
      <c r="H172" s="796"/>
      <c r="I172" s="796"/>
      <c r="J172" s="796"/>
      <c r="K172" s="796"/>
      <c r="L172" s="796"/>
      <c r="M172" s="796"/>
      <c r="N172" s="796"/>
      <c r="O172" s="796"/>
    </row>
    <row r="173" spans="4:15" x14ac:dyDescent="0.25">
      <c r="D173" s="204"/>
      <c r="F173" s="796"/>
      <c r="G173" s="796"/>
      <c r="H173" s="796"/>
      <c r="I173" s="796"/>
      <c r="J173" s="796"/>
      <c r="K173" s="796"/>
      <c r="L173" s="796"/>
      <c r="M173" s="796"/>
      <c r="N173" s="796"/>
      <c r="O173" s="796"/>
    </row>
    <row r="174" spans="4:15" x14ac:dyDescent="0.25">
      <c r="D174" s="204"/>
      <c r="F174" s="796"/>
      <c r="G174" s="796"/>
      <c r="H174" s="796"/>
      <c r="I174" s="796"/>
      <c r="J174" s="796"/>
      <c r="K174" s="796"/>
      <c r="L174" s="796"/>
      <c r="M174" s="796"/>
      <c r="N174" s="796"/>
      <c r="O174" s="796"/>
    </row>
    <row r="175" spans="4:15" x14ac:dyDescent="0.25">
      <c r="D175" s="204"/>
      <c r="F175" s="796"/>
      <c r="G175" s="796"/>
      <c r="H175" s="796"/>
      <c r="I175" s="796"/>
      <c r="J175" s="796"/>
      <c r="K175" s="796"/>
      <c r="L175" s="796"/>
      <c r="M175" s="796"/>
      <c r="N175" s="796"/>
      <c r="O175" s="796"/>
    </row>
    <row r="176" spans="4:15" x14ac:dyDescent="0.25">
      <c r="D176" s="204"/>
      <c r="F176" s="796"/>
      <c r="G176" s="796"/>
      <c r="H176" s="796"/>
      <c r="I176" s="796"/>
      <c r="J176" s="796"/>
      <c r="K176" s="796"/>
      <c r="L176" s="796"/>
      <c r="M176" s="796"/>
      <c r="N176" s="796"/>
      <c r="O176" s="796"/>
    </row>
    <row r="177" spans="4:15" x14ac:dyDescent="0.25">
      <c r="D177" s="204"/>
      <c r="F177" s="796"/>
      <c r="G177" s="796"/>
      <c r="H177" s="796"/>
      <c r="I177" s="796"/>
      <c r="J177" s="796"/>
      <c r="K177" s="796"/>
      <c r="L177" s="796"/>
      <c r="M177" s="796"/>
      <c r="N177" s="796"/>
      <c r="O177" s="796"/>
    </row>
    <row r="178" spans="4:15" x14ac:dyDescent="0.25">
      <c r="D178" s="204"/>
      <c r="F178" s="796"/>
      <c r="G178" s="796"/>
      <c r="H178" s="796"/>
      <c r="I178" s="796"/>
      <c r="J178" s="796"/>
      <c r="K178" s="796"/>
      <c r="L178" s="796"/>
      <c r="M178" s="796"/>
      <c r="N178" s="796"/>
      <c r="O178" s="796"/>
    </row>
    <row r="179" spans="4:15" x14ac:dyDescent="0.25">
      <c r="D179" s="204"/>
      <c r="F179" s="796"/>
      <c r="G179" s="796"/>
      <c r="H179" s="796"/>
      <c r="I179" s="796"/>
      <c r="J179" s="796"/>
      <c r="K179" s="796"/>
      <c r="L179" s="796"/>
      <c r="M179" s="796"/>
      <c r="N179" s="796"/>
      <c r="O179" s="796"/>
    </row>
    <row r="180" spans="4:15" x14ac:dyDescent="0.25">
      <c r="D180" s="204"/>
      <c r="F180" s="796"/>
      <c r="G180" s="796"/>
      <c r="H180" s="796"/>
      <c r="I180" s="796"/>
      <c r="J180" s="796"/>
      <c r="K180" s="796"/>
      <c r="L180" s="796"/>
      <c r="M180" s="796"/>
      <c r="N180" s="796"/>
      <c r="O180" s="796"/>
    </row>
    <row r="181" spans="4:15" x14ac:dyDescent="0.25">
      <c r="D181" s="204"/>
      <c r="F181" s="796"/>
      <c r="G181" s="796"/>
      <c r="H181" s="796"/>
      <c r="I181" s="796"/>
      <c r="J181" s="796"/>
      <c r="K181" s="796"/>
      <c r="L181" s="796"/>
      <c r="M181" s="796"/>
      <c r="N181" s="796"/>
      <c r="O181" s="796"/>
    </row>
    <row r="182" spans="4:15" x14ac:dyDescent="0.25">
      <c r="D182" s="204"/>
      <c r="F182" s="796"/>
      <c r="G182" s="796"/>
      <c r="H182" s="796"/>
      <c r="I182" s="796"/>
      <c r="J182" s="796"/>
      <c r="K182" s="796"/>
      <c r="L182" s="796"/>
      <c r="M182" s="796"/>
      <c r="N182" s="796"/>
      <c r="O182" s="796"/>
    </row>
    <row r="183" spans="4:15" x14ac:dyDescent="0.25">
      <c r="D183" s="204"/>
      <c r="F183" s="796"/>
      <c r="G183" s="796"/>
      <c r="H183" s="796"/>
      <c r="I183" s="796"/>
      <c r="J183" s="796"/>
      <c r="K183" s="796"/>
      <c r="L183" s="796"/>
      <c r="M183" s="796"/>
      <c r="N183" s="796"/>
      <c r="O183" s="796"/>
    </row>
    <row r="184" spans="4:15" x14ac:dyDescent="0.25">
      <c r="D184" s="204"/>
      <c r="F184" s="796"/>
      <c r="G184" s="796"/>
      <c r="H184" s="796"/>
      <c r="I184" s="796"/>
      <c r="J184" s="796"/>
      <c r="K184" s="796"/>
      <c r="L184" s="796"/>
      <c r="M184" s="796"/>
      <c r="N184" s="796"/>
      <c r="O184" s="796"/>
    </row>
    <row r="185" spans="4:15" x14ac:dyDescent="0.25">
      <c r="D185" s="204"/>
      <c r="F185" s="796"/>
      <c r="G185" s="796"/>
      <c r="H185" s="796"/>
      <c r="I185" s="796"/>
      <c r="J185" s="796"/>
      <c r="K185" s="796"/>
      <c r="L185" s="796"/>
      <c r="M185" s="796"/>
      <c r="N185" s="796"/>
      <c r="O185" s="796"/>
    </row>
    <row r="186" spans="4:15" x14ac:dyDescent="0.25">
      <c r="D186" s="204"/>
      <c r="F186" s="796"/>
      <c r="G186" s="796"/>
      <c r="H186" s="796"/>
      <c r="I186" s="796"/>
      <c r="J186" s="796"/>
      <c r="K186" s="796"/>
      <c r="L186" s="796"/>
      <c r="M186" s="796"/>
      <c r="N186" s="796"/>
      <c r="O186" s="796"/>
    </row>
    <row r="187" spans="4:15" x14ac:dyDescent="0.25">
      <c r="D187" s="204"/>
      <c r="F187" s="796"/>
      <c r="G187" s="796"/>
      <c r="H187" s="796"/>
      <c r="I187" s="796"/>
      <c r="J187" s="796"/>
      <c r="K187" s="796"/>
      <c r="L187" s="796"/>
      <c r="M187" s="796"/>
      <c r="N187" s="796"/>
      <c r="O187" s="796"/>
    </row>
    <row r="188" spans="4:15" x14ac:dyDescent="0.25">
      <c r="D188" s="204"/>
      <c r="F188" s="796"/>
      <c r="G188" s="796"/>
      <c r="H188" s="796"/>
      <c r="I188" s="796"/>
      <c r="J188" s="796"/>
      <c r="K188" s="796"/>
      <c r="L188" s="796"/>
      <c r="M188" s="796"/>
      <c r="N188" s="796"/>
      <c r="O188" s="796"/>
    </row>
    <row r="189" spans="4:15" x14ac:dyDescent="0.25">
      <c r="D189" s="204"/>
      <c r="F189" s="796"/>
      <c r="G189" s="796"/>
      <c r="H189" s="796"/>
      <c r="I189" s="796"/>
      <c r="J189" s="796"/>
      <c r="K189" s="796"/>
      <c r="L189" s="796"/>
      <c r="M189" s="796"/>
      <c r="N189" s="796"/>
      <c r="O189" s="796"/>
    </row>
    <row r="190" spans="4:15" x14ac:dyDescent="0.25">
      <c r="D190" s="204"/>
      <c r="F190" s="796"/>
      <c r="G190" s="796"/>
      <c r="H190" s="796"/>
      <c r="I190" s="796"/>
      <c r="J190" s="796"/>
      <c r="K190" s="796"/>
      <c r="L190" s="796"/>
      <c r="M190" s="796"/>
      <c r="N190" s="796"/>
      <c r="O190" s="796"/>
    </row>
    <row r="191" spans="4:15" x14ac:dyDescent="0.25">
      <c r="D191" s="204"/>
      <c r="F191" s="796"/>
      <c r="G191" s="796"/>
      <c r="H191" s="796"/>
      <c r="I191" s="796"/>
      <c r="J191" s="796"/>
      <c r="K191" s="796"/>
      <c r="L191" s="796"/>
      <c r="M191" s="796"/>
      <c r="N191" s="796"/>
      <c r="O191" s="796"/>
    </row>
    <row r="192" spans="4:15" x14ac:dyDescent="0.25">
      <c r="D192" s="204"/>
      <c r="F192" s="796"/>
      <c r="G192" s="796"/>
      <c r="H192" s="796"/>
      <c r="I192" s="796"/>
      <c r="J192" s="796"/>
      <c r="K192" s="796"/>
      <c r="L192" s="796"/>
      <c r="M192" s="796"/>
      <c r="N192" s="796"/>
      <c r="O192" s="796"/>
    </row>
    <row r="193" spans="4:15" x14ac:dyDescent="0.25">
      <c r="D193" s="204"/>
      <c r="F193" s="796"/>
      <c r="G193" s="796"/>
      <c r="H193" s="796"/>
      <c r="I193" s="796"/>
      <c r="J193" s="796"/>
      <c r="K193" s="796"/>
      <c r="L193" s="796"/>
      <c r="M193" s="796"/>
      <c r="N193" s="796"/>
      <c r="O193" s="796"/>
    </row>
    <row r="194" spans="4:15" x14ac:dyDescent="0.25">
      <c r="D194" s="204"/>
      <c r="F194" s="796"/>
      <c r="G194" s="796"/>
      <c r="H194" s="796"/>
      <c r="I194" s="796"/>
      <c r="J194" s="796"/>
      <c r="K194" s="796"/>
      <c r="L194" s="796"/>
      <c r="M194" s="796"/>
      <c r="N194" s="796"/>
      <c r="O194" s="796"/>
    </row>
    <row r="195" spans="4:15" x14ac:dyDescent="0.25">
      <c r="D195" s="204"/>
      <c r="F195" s="796"/>
      <c r="G195" s="796"/>
      <c r="H195" s="796"/>
      <c r="I195" s="796"/>
      <c r="J195" s="796"/>
      <c r="K195" s="796"/>
      <c r="L195" s="796"/>
      <c r="M195" s="796"/>
      <c r="N195" s="796"/>
      <c r="O195" s="796"/>
    </row>
    <row r="196" spans="4:15" x14ac:dyDescent="0.25">
      <c r="D196" s="204"/>
      <c r="F196" s="796"/>
      <c r="G196" s="796"/>
      <c r="H196" s="796"/>
      <c r="I196" s="796"/>
      <c r="J196" s="796"/>
      <c r="K196" s="796"/>
      <c r="L196" s="796"/>
      <c r="M196" s="796"/>
      <c r="N196" s="796"/>
      <c r="O196" s="796"/>
    </row>
    <row r="197" spans="4:15" x14ac:dyDescent="0.25">
      <c r="D197" s="204"/>
      <c r="F197" s="796"/>
      <c r="G197" s="796"/>
      <c r="H197" s="796"/>
      <c r="I197" s="796"/>
      <c r="J197" s="796"/>
      <c r="K197" s="796"/>
      <c r="L197" s="796"/>
      <c r="M197" s="796"/>
      <c r="N197" s="796"/>
      <c r="O197" s="796"/>
    </row>
    <row r="198" spans="4:15" x14ac:dyDescent="0.25">
      <c r="D198" s="204"/>
      <c r="F198" s="796"/>
      <c r="G198" s="796"/>
      <c r="H198" s="796"/>
      <c r="I198" s="796"/>
      <c r="J198" s="796"/>
      <c r="K198" s="796"/>
      <c r="L198" s="796"/>
      <c r="M198" s="796"/>
      <c r="N198" s="796"/>
      <c r="O198" s="796"/>
    </row>
    <row r="199" spans="4:15" x14ac:dyDescent="0.25">
      <c r="D199" s="204"/>
      <c r="F199" s="796"/>
      <c r="G199" s="796"/>
      <c r="H199" s="796"/>
      <c r="I199" s="796"/>
      <c r="J199" s="796"/>
      <c r="K199" s="796"/>
      <c r="L199" s="796"/>
      <c r="M199" s="796"/>
      <c r="N199" s="796"/>
      <c r="O199" s="796"/>
    </row>
    <row r="200" spans="4:15" x14ac:dyDescent="0.25">
      <c r="D200" s="204"/>
      <c r="F200" s="796"/>
      <c r="G200" s="796"/>
      <c r="H200" s="796"/>
      <c r="I200" s="796"/>
      <c r="J200" s="796"/>
      <c r="K200" s="796"/>
      <c r="L200" s="796"/>
      <c r="M200" s="796"/>
      <c r="N200" s="796"/>
      <c r="O200" s="796"/>
    </row>
    <row r="201" spans="4:15" x14ac:dyDescent="0.25">
      <c r="D201" s="204"/>
      <c r="F201" s="796"/>
      <c r="G201" s="796"/>
      <c r="H201" s="796"/>
      <c r="I201" s="796"/>
      <c r="J201" s="796"/>
      <c r="K201" s="796"/>
      <c r="L201" s="796"/>
      <c r="M201" s="796"/>
      <c r="N201" s="796"/>
      <c r="O201" s="796"/>
    </row>
    <row r="202" spans="4:15" x14ac:dyDescent="0.25">
      <c r="D202" s="204"/>
      <c r="F202" s="796"/>
      <c r="G202" s="796"/>
      <c r="H202" s="796"/>
      <c r="I202" s="796"/>
      <c r="J202" s="796"/>
      <c r="K202" s="796"/>
      <c r="L202" s="796"/>
      <c r="M202" s="796"/>
      <c r="N202" s="796"/>
      <c r="O202" s="796"/>
    </row>
    <row r="203" spans="4:15" x14ac:dyDescent="0.25">
      <c r="D203" s="204"/>
      <c r="F203" s="796"/>
      <c r="G203" s="796"/>
      <c r="H203" s="796"/>
      <c r="I203" s="796"/>
      <c r="J203" s="796"/>
      <c r="K203" s="796"/>
      <c r="L203" s="796"/>
      <c r="M203" s="796"/>
      <c r="N203" s="796"/>
      <c r="O203" s="796"/>
    </row>
    <row r="204" spans="4:15" x14ac:dyDescent="0.25">
      <c r="D204" s="204"/>
      <c r="F204" s="796"/>
      <c r="G204" s="796"/>
      <c r="H204" s="796"/>
      <c r="I204" s="796"/>
      <c r="J204" s="796"/>
      <c r="K204" s="796"/>
      <c r="L204" s="796"/>
      <c r="M204" s="796"/>
      <c r="N204" s="796"/>
      <c r="O204" s="796"/>
    </row>
    <row r="205" spans="4:15" x14ac:dyDescent="0.25">
      <c r="D205" s="204"/>
      <c r="F205" s="796"/>
      <c r="G205" s="796"/>
      <c r="H205" s="796"/>
      <c r="I205" s="796"/>
      <c r="J205" s="796"/>
      <c r="K205" s="796"/>
      <c r="L205" s="796"/>
      <c r="M205" s="796"/>
      <c r="N205" s="796"/>
      <c r="O205" s="796"/>
    </row>
    <row r="206" spans="4:15" x14ac:dyDescent="0.25">
      <c r="D206" s="204"/>
      <c r="F206" s="796"/>
      <c r="G206" s="796"/>
      <c r="H206" s="796"/>
      <c r="I206" s="796"/>
      <c r="J206" s="796"/>
      <c r="K206" s="796"/>
      <c r="L206" s="796"/>
      <c r="M206" s="796"/>
      <c r="N206" s="796"/>
      <c r="O206" s="796"/>
    </row>
    <row r="207" spans="4:15" x14ac:dyDescent="0.25">
      <c r="D207" s="204"/>
      <c r="F207" s="796"/>
      <c r="G207" s="796"/>
      <c r="H207" s="796"/>
      <c r="I207" s="796"/>
      <c r="J207" s="796"/>
      <c r="K207" s="796"/>
      <c r="L207" s="796"/>
      <c r="M207" s="796"/>
      <c r="N207" s="796"/>
      <c r="O207" s="796"/>
    </row>
    <row r="208" spans="4:15" x14ac:dyDescent="0.25">
      <c r="D208" s="204"/>
      <c r="F208" s="796"/>
      <c r="G208" s="796"/>
      <c r="H208" s="796"/>
      <c r="I208" s="796"/>
      <c r="J208" s="796"/>
      <c r="K208" s="796"/>
      <c r="L208" s="796"/>
      <c r="M208" s="796"/>
      <c r="N208" s="796"/>
      <c r="O208" s="796"/>
    </row>
    <row r="209" spans="4:15" x14ac:dyDescent="0.25">
      <c r="D209" s="204"/>
      <c r="F209" s="796"/>
      <c r="G209" s="796"/>
      <c r="H209" s="796"/>
      <c r="I209" s="796"/>
      <c r="J209" s="796"/>
      <c r="K209" s="796"/>
      <c r="L209" s="796"/>
      <c r="M209" s="796"/>
      <c r="N209" s="796"/>
      <c r="O209" s="796"/>
    </row>
    <row r="210" spans="4:15" x14ac:dyDescent="0.25">
      <c r="D210" s="204"/>
      <c r="F210" s="796"/>
      <c r="G210" s="796"/>
      <c r="H210" s="796"/>
      <c r="I210" s="796"/>
      <c r="J210" s="796"/>
      <c r="K210" s="796"/>
      <c r="L210" s="796"/>
      <c r="M210" s="796"/>
      <c r="N210" s="796"/>
      <c r="O210" s="796"/>
    </row>
    <row r="211" spans="4:15" x14ac:dyDescent="0.25">
      <c r="D211" s="204"/>
      <c r="F211" s="796"/>
      <c r="G211" s="796"/>
      <c r="H211" s="796"/>
      <c r="I211" s="796"/>
      <c r="J211" s="796"/>
      <c r="K211" s="796"/>
      <c r="L211" s="796"/>
      <c r="M211" s="796"/>
      <c r="N211" s="796"/>
      <c r="O211" s="796"/>
    </row>
    <row r="212" spans="4:15" x14ac:dyDescent="0.25">
      <c r="D212" s="204"/>
      <c r="F212" s="796"/>
      <c r="G212" s="796"/>
      <c r="H212" s="796"/>
      <c r="I212" s="796"/>
      <c r="J212" s="796"/>
      <c r="K212" s="796"/>
      <c r="L212" s="796"/>
      <c r="M212" s="796"/>
      <c r="N212" s="796"/>
      <c r="O212" s="796"/>
    </row>
    <row r="213" spans="4:15" x14ac:dyDescent="0.25">
      <c r="D213" s="204"/>
      <c r="F213" s="796"/>
      <c r="G213" s="796"/>
      <c r="H213" s="796"/>
      <c r="I213" s="796"/>
      <c r="J213" s="796"/>
      <c r="K213" s="796"/>
      <c r="L213" s="796"/>
      <c r="M213" s="796"/>
      <c r="N213" s="796"/>
      <c r="O213" s="796"/>
    </row>
    <row r="214" spans="4:15" x14ac:dyDescent="0.25">
      <c r="D214" s="204"/>
      <c r="F214" s="796"/>
      <c r="G214" s="796"/>
      <c r="H214" s="796"/>
      <c r="I214" s="796"/>
      <c r="J214" s="796"/>
      <c r="K214" s="796"/>
      <c r="L214" s="796"/>
      <c r="M214" s="796"/>
      <c r="N214" s="796"/>
      <c r="O214" s="796"/>
    </row>
    <row r="215" spans="4:15" x14ac:dyDescent="0.25">
      <c r="D215" s="204"/>
      <c r="F215" s="796"/>
      <c r="G215" s="796"/>
      <c r="H215" s="796"/>
      <c r="I215" s="796"/>
      <c r="J215" s="796"/>
      <c r="K215" s="796"/>
      <c r="L215" s="796"/>
      <c r="M215" s="796"/>
      <c r="N215" s="796"/>
      <c r="O215" s="796"/>
    </row>
    <row r="216" spans="4:15" x14ac:dyDescent="0.25">
      <c r="D216" s="204"/>
      <c r="F216" s="796"/>
      <c r="G216" s="796"/>
      <c r="H216" s="796"/>
      <c r="I216" s="796"/>
      <c r="J216" s="796"/>
      <c r="K216" s="796"/>
      <c r="L216" s="796"/>
      <c r="M216" s="796"/>
      <c r="N216" s="796"/>
      <c r="O216" s="796"/>
    </row>
    <row r="217" spans="4:15" x14ac:dyDescent="0.25">
      <c r="D217" s="204"/>
      <c r="F217" s="796"/>
      <c r="G217" s="796"/>
      <c r="H217" s="796"/>
      <c r="I217" s="796"/>
      <c r="J217" s="796"/>
      <c r="K217" s="796"/>
      <c r="L217" s="796"/>
      <c r="M217" s="796"/>
      <c r="N217" s="796"/>
      <c r="O217" s="796"/>
    </row>
    <row r="218" spans="4:15" x14ac:dyDescent="0.25">
      <c r="D218" s="204"/>
      <c r="F218" s="796"/>
      <c r="G218" s="796"/>
      <c r="H218" s="796"/>
      <c r="I218" s="796"/>
      <c r="J218" s="796"/>
      <c r="K218" s="796"/>
      <c r="L218" s="796"/>
      <c r="M218" s="796"/>
      <c r="N218" s="796"/>
      <c r="O218" s="796"/>
    </row>
    <row r="219" spans="4:15" x14ac:dyDescent="0.25">
      <c r="D219" s="204"/>
      <c r="F219" s="796"/>
      <c r="G219" s="796"/>
      <c r="H219" s="796"/>
      <c r="I219" s="796"/>
      <c r="J219" s="796"/>
      <c r="K219" s="796"/>
      <c r="L219" s="796"/>
      <c r="M219" s="796"/>
      <c r="N219" s="796"/>
      <c r="O219" s="796"/>
    </row>
    <row r="220" spans="4:15" x14ac:dyDescent="0.25">
      <c r="D220" s="204"/>
      <c r="F220" s="796"/>
      <c r="G220" s="796"/>
      <c r="H220" s="796"/>
      <c r="I220" s="796"/>
      <c r="J220" s="796"/>
      <c r="K220" s="796"/>
      <c r="L220" s="796"/>
      <c r="M220" s="796"/>
      <c r="N220" s="796"/>
      <c r="O220" s="796"/>
    </row>
    <row r="221" spans="4:15" x14ac:dyDescent="0.25">
      <c r="D221" s="204"/>
      <c r="F221" s="796"/>
      <c r="G221" s="796"/>
      <c r="H221" s="796"/>
      <c r="I221" s="796"/>
      <c r="J221" s="796"/>
      <c r="K221" s="796"/>
      <c r="L221" s="796"/>
      <c r="M221" s="796"/>
      <c r="N221" s="796"/>
      <c r="O221" s="796"/>
    </row>
    <row r="222" spans="4:15" x14ac:dyDescent="0.25">
      <c r="D222" s="204"/>
      <c r="F222" s="796"/>
      <c r="G222" s="796"/>
      <c r="H222" s="796"/>
      <c r="I222" s="796"/>
      <c r="J222" s="796"/>
      <c r="K222" s="796"/>
      <c r="L222" s="796"/>
      <c r="M222" s="796"/>
      <c r="N222" s="796"/>
      <c r="O222" s="796"/>
    </row>
    <row r="223" spans="4:15" x14ac:dyDescent="0.25">
      <c r="D223" s="204"/>
      <c r="F223" s="796"/>
      <c r="G223" s="796"/>
      <c r="H223" s="796"/>
      <c r="I223" s="796"/>
      <c r="J223" s="796"/>
      <c r="K223" s="796"/>
      <c r="L223" s="796"/>
      <c r="M223" s="796"/>
      <c r="N223" s="796"/>
      <c r="O223" s="796"/>
    </row>
    <row r="224" spans="4:15" x14ac:dyDescent="0.25">
      <c r="D224" s="204"/>
      <c r="F224" s="796"/>
      <c r="G224" s="796"/>
      <c r="H224" s="796"/>
      <c r="I224" s="796"/>
      <c r="J224" s="796"/>
      <c r="K224" s="796"/>
      <c r="L224" s="796"/>
      <c r="M224" s="796"/>
      <c r="N224" s="796"/>
      <c r="O224" s="796"/>
    </row>
    <row r="225" spans="4:15" x14ac:dyDescent="0.25">
      <c r="D225" s="204"/>
      <c r="F225" s="796"/>
      <c r="G225" s="796"/>
      <c r="H225" s="796"/>
      <c r="I225" s="796"/>
      <c r="J225" s="796"/>
      <c r="K225" s="796"/>
      <c r="L225" s="796"/>
      <c r="M225" s="796"/>
      <c r="N225" s="796"/>
      <c r="O225" s="796"/>
    </row>
    <row r="226" spans="4:15" x14ac:dyDescent="0.25">
      <c r="D226" s="204"/>
      <c r="F226" s="796"/>
      <c r="G226" s="796"/>
      <c r="H226" s="796"/>
      <c r="I226" s="796"/>
      <c r="J226" s="796"/>
      <c r="K226" s="796"/>
      <c r="L226" s="796"/>
      <c r="M226" s="796"/>
      <c r="N226" s="796"/>
      <c r="O226" s="796"/>
    </row>
    <row r="227" spans="4:15" x14ac:dyDescent="0.25">
      <c r="D227" s="204"/>
      <c r="F227" s="796"/>
      <c r="G227" s="796"/>
      <c r="H227" s="796"/>
      <c r="I227" s="796"/>
      <c r="J227" s="796"/>
      <c r="K227" s="796"/>
      <c r="L227" s="796"/>
      <c r="M227" s="796"/>
      <c r="N227" s="796"/>
      <c r="O227" s="796"/>
    </row>
    <row r="228" spans="4:15" x14ac:dyDescent="0.25">
      <c r="D228" s="204"/>
      <c r="F228" s="796"/>
      <c r="G228" s="796"/>
      <c r="H228" s="796"/>
      <c r="I228" s="796"/>
      <c r="J228" s="796"/>
      <c r="K228" s="796"/>
      <c r="L228" s="796"/>
      <c r="M228" s="796"/>
      <c r="N228" s="796"/>
      <c r="O228" s="796"/>
    </row>
    <row r="229" spans="4:15" x14ac:dyDescent="0.25">
      <c r="D229" s="204"/>
      <c r="F229" s="796"/>
      <c r="G229" s="796"/>
      <c r="H229" s="796"/>
      <c r="I229" s="796"/>
      <c r="J229" s="796"/>
      <c r="K229" s="796"/>
      <c r="L229" s="796"/>
      <c r="M229" s="796"/>
      <c r="N229" s="796"/>
      <c r="O229" s="796"/>
    </row>
    <row r="230" spans="4:15" x14ac:dyDescent="0.25">
      <c r="D230" s="204"/>
      <c r="F230" s="796"/>
      <c r="G230" s="796"/>
      <c r="H230" s="796"/>
      <c r="I230" s="796"/>
      <c r="J230" s="796"/>
      <c r="K230" s="796"/>
      <c r="L230" s="796"/>
      <c r="M230" s="796"/>
      <c r="N230" s="796"/>
      <c r="O230" s="796"/>
    </row>
    <row r="231" spans="4:15" x14ac:dyDescent="0.25">
      <c r="D231" s="204"/>
      <c r="F231" s="796"/>
      <c r="G231" s="796"/>
      <c r="H231" s="796"/>
      <c r="I231" s="796"/>
      <c r="J231" s="796"/>
      <c r="K231" s="796"/>
      <c r="L231" s="796"/>
      <c r="M231" s="796"/>
      <c r="N231" s="796"/>
      <c r="O231" s="796"/>
    </row>
    <row r="232" spans="4:15" x14ac:dyDescent="0.25">
      <c r="D232" s="204"/>
      <c r="F232" s="796"/>
      <c r="G232" s="796"/>
      <c r="H232" s="796"/>
      <c r="I232" s="796"/>
      <c r="J232" s="796"/>
      <c r="K232" s="796"/>
      <c r="L232" s="796"/>
      <c r="M232" s="796"/>
      <c r="N232" s="796"/>
      <c r="O232" s="796"/>
    </row>
    <row r="233" spans="4:15" x14ac:dyDescent="0.25">
      <c r="D233" s="204"/>
      <c r="F233" s="796"/>
      <c r="G233" s="796"/>
      <c r="H233" s="796"/>
      <c r="I233" s="796"/>
      <c r="J233" s="796"/>
      <c r="K233" s="796"/>
      <c r="L233" s="796"/>
      <c r="M233" s="796"/>
      <c r="N233" s="796"/>
      <c r="O233" s="796"/>
    </row>
    <row r="234" spans="4:15" x14ac:dyDescent="0.25">
      <c r="D234" s="204"/>
      <c r="F234" s="796"/>
      <c r="G234" s="796"/>
      <c r="H234" s="796"/>
      <c r="I234" s="796"/>
      <c r="J234" s="796"/>
      <c r="K234" s="796"/>
      <c r="L234" s="796"/>
      <c r="M234" s="796"/>
      <c r="N234" s="796"/>
      <c r="O234" s="796"/>
    </row>
    <row r="235" spans="4:15" x14ac:dyDescent="0.25">
      <c r="D235" s="204"/>
      <c r="F235" s="796"/>
      <c r="G235" s="796"/>
      <c r="H235" s="796"/>
      <c r="I235" s="796"/>
      <c r="J235" s="796"/>
      <c r="K235" s="796"/>
      <c r="L235" s="796"/>
      <c r="M235" s="796"/>
      <c r="N235" s="796"/>
      <c r="O235" s="796"/>
    </row>
    <row r="236" spans="4:15" x14ac:dyDescent="0.25">
      <c r="D236" s="204"/>
      <c r="F236" s="796"/>
      <c r="G236" s="796"/>
      <c r="H236" s="796"/>
      <c r="I236" s="796"/>
      <c r="J236" s="796"/>
      <c r="K236" s="796"/>
      <c r="L236" s="796"/>
      <c r="M236" s="796"/>
      <c r="N236" s="796"/>
      <c r="O236" s="796"/>
    </row>
    <row r="237" spans="4:15" x14ac:dyDescent="0.25">
      <c r="D237" s="204"/>
      <c r="F237" s="796"/>
      <c r="G237" s="796"/>
      <c r="H237" s="796"/>
      <c r="I237" s="796"/>
      <c r="J237" s="796"/>
      <c r="K237" s="796"/>
      <c r="L237" s="796"/>
      <c r="M237" s="796"/>
      <c r="N237" s="796"/>
      <c r="O237" s="796"/>
    </row>
    <row r="238" spans="4:15" x14ac:dyDescent="0.25">
      <c r="D238" s="204"/>
      <c r="F238" s="796"/>
      <c r="G238" s="796"/>
      <c r="H238" s="796"/>
      <c r="I238" s="796"/>
      <c r="J238" s="796"/>
      <c r="K238" s="796"/>
      <c r="L238" s="796"/>
      <c r="M238" s="796"/>
      <c r="N238" s="796"/>
      <c r="O238" s="796"/>
    </row>
    <row r="239" spans="4:15" x14ac:dyDescent="0.25">
      <c r="D239" s="204"/>
      <c r="F239" s="796"/>
      <c r="G239" s="796"/>
      <c r="H239" s="796"/>
      <c r="I239" s="796"/>
      <c r="J239" s="796"/>
      <c r="K239" s="796"/>
      <c r="L239" s="796"/>
      <c r="M239" s="796"/>
      <c r="N239" s="796"/>
      <c r="O239" s="796"/>
    </row>
    <row r="240" spans="4:15" x14ac:dyDescent="0.25">
      <c r="D240" s="204"/>
      <c r="F240" s="796"/>
      <c r="G240" s="796"/>
      <c r="H240" s="796"/>
      <c r="I240" s="796"/>
      <c r="J240" s="796"/>
      <c r="K240" s="796"/>
      <c r="L240" s="796"/>
      <c r="M240" s="796"/>
      <c r="N240" s="796"/>
      <c r="O240" s="796"/>
    </row>
    <row r="241" spans="4:15" x14ac:dyDescent="0.25">
      <c r="D241" s="204"/>
      <c r="F241" s="796"/>
      <c r="G241" s="796"/>
      <c r="H241" s="796"/>
      <c r="I241" s="796"/>
      <c r="J241" s="796"/>
      <c r="K241" s="796"/>
      <c r="L241" s="796"/>
      <c r="M241" s="796"/>
      <c r="N241" s="796"/>
      <c r="O241" s="796"/>
    </row>
    <row r="242" spans="4:15" x14ac:dyDescent="0.25">
      <c r="D242" s="204"/>
      <c r="F242" s="796"/>
      <c r="G242" s="796"/>
      <c r="H242" s="796"/>
      <c r="I242" s="796"/>
      <c r="J242" s="796"/>
      <c r="K242" s="796"/>
      <c r="L242" s="796"/>
      <c r="M242" s="796"/>
      <c r="N242" s="796"/>
      <c r="O242" s="796"/>
    </row>
    <row r="243" spans="4:15" x14ac:dyDescent="0.25">
      <c r="D243" s="204"/>
      <c r="F243" s="796"/>
      <c r="G243" s="796"/>
      <c r="H243" s="796"/>
      <c r="I243" s="796"/>
      <c r="J243" s="796"/>
      <c r="K243" s="796"/>
      <c r="L243" s="796"/>
      <c r="M243" s="796"/>
      <c r="N243" s="796"/>
      <c r="O243" s="796"/>
    </row>
    <row r="244" spans="4:15" x14ac:dyDescent="0.25">
      <c r="D244" s="204"/>
      <c r="F244" s="796"/>
      <c r="G244" s="796"/>
      <c r="H244" s="796"/>
      <c r="I244" s="796"/>
      <c r="J244" s="796"/>
      <c r="K244" s="796"/>
      <c r="L244" s="796"/>
      <c r="M244" s="796"/>
      <c r="N244" s="796"/>
      <c r="O244" s="796"/>
    </row>
    <row r="245" spans="4:15" x14ac:dyDescent="0.25">
      <c r="D245" s="204"/>
      <c r="F245" s="796"/>
      <c r="G245" s="796"/>
      <c r="H245" s="796"/>
      <c r="I245" s="796"/>
      <c r="J245" s="796"/>
      <c r="K245" s="796"/>
      <c r="L245" s="796"/>
      <c r="M245" s="796"/>
      <c r="N245" s="796"/>
      <c r="O245" s="796"/>
    </row>
    <row r="246" spans="4:15" x14ac:dyDescent="0.25">
      <c r="D246" s="204"/>
      <c r="F246" s="796"/>
      <c r="G246" s="796"/>
      <c r="H246" s="796"/>
      <c r="I246" s="796"/>
      <c r="J246" s="796"/>
      <c r="K246" s="796"/>
      <c r="L246" s="796"/>
      <c r="M246" s="796"/>
      <c r="N246" s="796"/>
      <c r="O246" s="796"/>
    </row>
    <row r="247" spans="4:15" x14ac:dyDescent="0.25">
      <c r="D247" s="204"/>
      <c r="F247" s="796"/>
      <c r="G247" s="796"/>
      <c r="H247" s="796"/>
      <c r="I247" s="796"/>
      <c r="J247" s="796"/>
      <c r="K247" s="796"/>
      <c r="L247" s="796"/>
      <c r="M247" s="796"/>
      <c r="N247" s="796"/>
      <c r="O247" s="796"/>
    </row>
    <row r="248" spans="4:15" x14ac:dyDescent="0.25">
      <c r="D248" s="204"/>
      <c r="F248" s="796"/>
      <c r="G248" s="796"/>
      <c r="H248" s="796"/>
      <c r="I248" s="796"/>
      <c r="J248" s="796"/>
      <c r="K248" s="796"/>
      <c r="L248" s="796"/>
      <c r="M248" s="796"/>
      <c r="N248" s="796"/>
      <c r="O248" s="796"/>
    </row>
    <row r="249" spans="4:15" x14ac:dyDescent="0.25">
      <c r="D249" s="204"/>
      <c r="F249" s="796"/>
      <c r="G249" s="796"/>
      <c r="H249" s="796"/>
      <c r="I249" s="796"/>
      <c r="J249" s="796"/>
      <c r="K249" s="796"/>
      <c r="L249" s="796"/>
      <c r="M249" s="796"/>
      <c r="N249" s="796"/>
      <c r="O249" s="796"/>
    </row>
    <row r="250" spans="4:15" x14ac:dyDescent="0.25">
      <c r="D250" s="204"/>
      <c r="F250" s="796"/>
      <c r="G250" s="796"/>
      <c r="H250" s="796"/>
      <c r="I250" s="796"/>
      <c r="J250" s="796"/>
      <c r="K250" s="796"/>
      <c r="L250" s="796"/>
      <c r="M250" s="796"/>
      <c r="N250" s="796"/>
      <c r="O250" s="796"/>
    </row>
    <row r="251" spans="4:15" x14ac:dyDescent="0.25">
      <c r="D251" s="204"/>
      <c r="F251" s="796"/>
      <c r="G251" s="796"/>
      <c r="H251" s="796"/>
      <c r="I251" s="796"/>
      <c r="J251" s="796"/>
      <c r="K251" s="796"/>
      <c r="L251" s="796"/>
      <c r="M251" s="796"/>
      <c r="N251" s="796"/>
      <c r="O251" s="796"/>
    </row>
    <row r="252" spans="4:15" x14ac:dyDescent="0.25">
      <c r="D252" s="204"/>
      <c r="F252" s="796"/>
      <c r="G252" s="796"/>
      <c r="H252" s="796"/>
      <c r="I252" s="796"/>
      <c r="J252" s="796"/>
      <c r="K252" s="796"/>
      <c r="L252" s="796"/>
      <c r="M252" s="796"/>
      <c r="N252" s="796"/>
      <c r="O252" s="796"/>
    </row>
    <row r="253" spans="4:15" x14ac:dyDescent="0.25">
      <c r="D253" s="204"/>
      <c r="F253" s="796"/>
      <c r="G253" s="796"/>
      <c r="H253" s="796"/>
      <c r="I253" s="796"/>
      <c r="J253" s="796"/>
      <c r="K253" s="796"/>
      <c r="L253" s="796"/>
      <c r="M253" s="796"/>
      <c r="N253" s="796"/>
      <c r="O253" s="796"/>
    </row>
    <row r="254" spans="4:15" x14ac:dyDescent="0.25">
      <c r="D254" s="204"/>
      <c r="F254" s="796"/>
      <c r="G254" s="796"/>
      <c r="H254" s="796"/>
      <c r="I254" s="796"/>
      <c r="J254" s="796"/>
      <c r="K254" s="796"/>
      <c r="L254" s="796"/>
      <c r="M254" s="796"/>
      <c r="N254" s="796"/>
      <c r="O254" s="796"/>
    </row>
    <row r="255" spans="4:15" x14ac:dyDescent="0.25">
      <c r="D255" s="204"/>
      <c r="F255" s="796"/>
      <c r="G255" s="796"/>
      <c r="H255" s="796"/>
      <c r="I255" s="796"/>
      <c r="J255" s="796"/>
      <c r="K255" s="796"/>
      <c r="L255" s="796"/>
      <c r="M255" s="796"/>
      <c r="N255" s="796"/>
      <c r="O255" s="796"/>
    </row>
    <row r="256" spans="4:15" x14ac:dyDescent="0.25">
      <c r="D256" s="204"/>
      <c r="F256" s="796"/>
      <c r="G256" s="796"/>
      <c r="H256" s="796"/>
      <c r="I256" s="796"/>
      <c r="J256" s="796"/>
      <c r="K256" s="796"/>
      <c r="L256" s="796"/>
      <c r="M256" s="796"/>
      <c r="N256" s="796"/>
      <c r="O256" s="796"/>
    </row>
    <row r="257" spans="4:15" x14ac:dyDescent="0.25">
      <c r="D257" s="204"/>
      <c r="F257" s="796"/>
      <c r="G257" s="796"/>
      <c r="H257" s="796"/>
      <c r="I257" s="796"/>
      <c r="J257" s="796"/>
      <c r="K257" s="796"/>
      <c r="L257" s="796"/>
      <c r="M257" s="796"/>
      <c r="N257" s="796"/>
      <c r="O257" s="796"/>
    </row>
    <row r="258" spans="4:15" x14ac:dyDescent="0.25">
      <c r="D258" s="204"/>
      <c r="F258" s="796"/>
      <c r="G258" s="796"/>
      <c r="H258" s="796"/>
      <c r="I258" s="796"/>
      <c r="J258" s="796"/>
      <c r="K258" s="796"/>
      <c r="L258" s="796"/>
      <c r="M258" s="796"/>
      <c r="N258" s="796"/>
      <c r="O258" s="796"/>
    </row>
    <row r="259" spans="4:15" x14ac:dyDescent="0.25">
      <c r="D259" s="204"/>
      <c r="F259" s="796"/>
      <c r="G259" s="796"/>
      <c r="H259" s="796"/>
      <c r="I259" s="796"/>
      <c r="J259" s="796"/>
      <c r="K259" s="796"/>
      <c r="L259" s="796"/>
      <c r="M259" s="796"/>
      <c r="N259" s="796"/>
      <c r="O259" s="796"/>
    </row>
    <row r="260" spans="4:15" x14ac:dyDescent="0.25">
      <c r="D260" s="204"/>
      <c r="F260" s="796"/>
      <c r="G260" s="796"/>
      <c r="H260" s="796"/>
      <c r="I260" s="796"/>
      <c r="J260" s="796"/>
      <c r="K260" s="796"/>
      <c r="L260" s="796"/>
      <c r="M260" s="796"/>
      <c r="N260" s="796"/>
      <c r="O260" s="796"/>
    </row>
    <row r="261" spans="4:15" x14ac:dyDescent="0.25">
      <c r="D261" s="204"/>
      <c r="F261" s="796"/>
      <c r="G261" s="796"/>
      <c r="H261" s="796"/>
      <c r="I261" s="796"/>
      <c r="J261" s="796"/>
      <c r="K261" s="796"/>
      <c r="L261" s="796"/>
      <c r="M261" s="796"/>
      <c r="N261" s="796"/>
      <c r="O261" s="796"/>
    </row>
    <row r="262" spans="4:15" x14ac:dyDescent="0.25">
      <c r="D262" s="204"/>
      <c r="F262" s="796"/>
      <c r="G262" s="796"/>
      <c r="H262" s="796"/>
      <c r="I262" s="796"/>
      <c r="J262" s="796"/>
      <c r="K262" s="796"/>
      <c r="L262" s="796"/>
      <c r="M262" s="796"/>
      <c r="N262" s="796"/>
      <c r="O262" s="796"/>
    </row>
    <row r="263" spans="4:15" x14ac:dyDescent="0.25">
      <c r="D263" s="204"/>
      <c r="F263" s="796"/>
      <c r="G263" s="796"/>
      <c r="H263" s="796"/>
      <c r="I263" s="796"/>
      <c r="J263" s="796"/>
      <c r="K263" s="796"/>
      <c r="L263" s="796"/>
      <c r="M263" s="796"/>
      <c r="N263" s="796"/>
      <c r="O263" s="796"/>
    </row>
    <row r="264" spans="4:15" x14ac:dyDescent="0.25">
      <c r="D264" s="204"/>
      <c r="F264" s="796"/>
      <c r="G264" s="796"/>
      <c r="H264" s="796"/>
      <c r="I264" s="796"/>
      <c r="J264" s="796"/>
      <c r="K264" s="796"/>
      <c r="L264" s="796"/>
      <c r="M264" s="796"/>
      <c r="N264" s="796"/>
      <c r="O264" s="796"/>
    </row>
    <row r="265" spans="4:15" x14ac:dyDescent="0.25">
      <c r="D265" s="204"/>
      <c r="F265" s="796"/>
      <c r="G265" s="796"/>
      <c r="H265" s="796"/>
      <c r="I265" s="796"/>
      <c r="J265" s="796"/>
      <c r="K265" s="796"/>
      <c r="L265" s="796"/>
      <c r="M265" s="796"/>
      <c r="N265" s="796"/>
      <c r="O265" s="796"/>
    </row>
    <row r="266" spans="4:15" x14ac:dyDescent="0.25">
      <c r="D266" s="204"/>
      <c r="F266" s="796"/>
      <c r="G266" s="796"/>
      <c r="H266" s="796"/>
      <c r="I266" s="796"/>
      <c r="J266" s="796"/>
      <c r="K266" s="796"/>
      <c r="L266" s="796"/>
      <c r="M266" s="796"/>
      <c r="N266" s="796"/>
      <c r="O266" s="796"/>
    </row>
    <row r="267" spans="4:15" x14ac:dyDescent="0.25">
      <c r="D267" s="204"/>
      <c r="F267" s="796"/>
      <c r="G267" s="796"/>
      <c r="H267" s="796"/>
      <c r="I267" s="796"/>
      <c r="J267" s="796"/>
      <c r="K267" s="796"/>
      <c r="L267" s="796"/>
      <c r="M267" s="796"/>
      <c r="N267" s="796"/>
      <c r="O267" s="796"/>
    </row>
    <row r="268" spans="4:15" x14ac:dyDescent="0.25">
      <c r="D268" s="204"/>
      <c r="F268" s="796"/>
      <c r="G268" s="796"/>
      <c r="H268" s="796"/>
      <c r="I268" s="796"/>
      <c r="J268" s="796"/>
      <c r="K268" s="796"/>
      <c r="L268" s="796"/>
      <c r="M268" s="796"/>
      <c r="N268" s="796"/>
      <c r="O268" s="796"/>
    </row>
    <row r="269" spans="4:15" x14ac:dyDescent="0.25">
      <c r="D269" s="204"/>
      <c r="F269" s="796"/>
      <c r="G269" s="796"/>
      <c r="H269" s="796"/>
      <c r="I269" s="796"/>
      <c r="J269" s="796"/>
      <c r="K269" s="796"/>
      <c r="L269" s="796"/>
      <c r="M269" s="796"/>
      <c r="N269" s="796"/>
      <c r="O269" s="796"/>
    </row>
    <row r="270" spans="4:15" x14ac:dyDescent="0.25">
      <c r="D270" s="204"/>
      <c r="F270" s="796"/>
      <c r="G270" s="796"/>
      <c r="H270" s="796"/>
      <c r="I270" s="796"/>
      <c r="J270" s="796"/>
      <c r="K270" s="796"/>
      <c r="L270" s="796"/>
      <c r="M270" s="796"/>
      <c r="N270" s="796"/>
      <c r="O270" s="796"/>
    </row>
    <row r="271" spans="4:15" x14ac:dyDescent="0.25">
      <c r="D271" s="204"/>
      <c r="F271" s="796"/>
      <c r="G271" s="796"/>
      <c r="H271" s="796"/>
      <c r="I271" s="796"/>
      <c r="J271" s="796"/>
      <c r="K271" s="796"/>
      <c r="L271" s="796"/>
      <c r="M271" s="796"/>
      <c r="N271" s="796"/>
      <c r="O271" s="796"/>
    </row>
    <row r="272" spans="4:15" x14ac:dyDescent="0.25">
      <c r="D272" s="204"/>
      <c r="F272" s="796"/>
      <c r="G272" s="796"/>
      <c r="H272" s="796"/>
      <c r="I272" s="796"/>
      <c r="J272" s="796"/>
      <c r="K272" s="796"/>
      <c r="L272" s="796"/>
      <c r="M272" s="796"/>
      <c r="N272" s="796"/>
      <c r="O272" s="796"/>
    </row>
    <row r="273" spans="4:15" x14ac:dyDescent="0.25">
      <c r="D273" s="204"/>
      <c r="F273" s="796"/>
      <c r="G273" s="796"/>
      <c r="H273" s="796"/>
      <c r="I273" s="796"/>
      <c r="J273" s="796"/>
      <c r="K273" s="796"/>
      <c r="L273" s="796"/>
      <c r="M273" s="796"/>
      <c r="N273" s="796"/>
      <c r="O273" s="796"/>
    </row>
    <row r="274" spans="4:15" x14ac:dyDescent="0.25">
      <c r="D274" s="204"/>
      <c r="F274" s="796"/>
      <c r="G274" s="796"/>
      <c r="H274" s="796"/>
      <c r="I274" s="796"/>
      <c r="J274" s="796"/>
      <c r="K274" s="796"/>
      <c r="L274" s="796"/>
      <c r="M274" s="796"/>
      <c r="N274" s="796"/>
      <c r="O274" s="796"/>
    </row>
    <row r="275" spans="4:15" x14ac:dyDescent="0.25">
      <c r="D275" s="204"/>
      <c r="F275" s="796"/>
      <c r="G275" s="796"/>
      <c r="H275" s="796"/>
      <c r="I275" s="796"/>
      <c r="J275" s="796"/>
      <c r="K275" s="796"/>
      <c r="L275" s="796"/>
      <c r="M275" s="796"/>
      <c r="N275" s="796"/>
      <c r="O275" s="796"/>
    </row>
    <row r="276" spans="4:15" x14ac:dyDescent="0.25">
      <c r="D276" s="204"/>
      <c r="F276" s="796"/>
      <c r="G276" s="796"/>
      <c r="H276" s="796"/>
      <c r="I276" s="796"/>
      <c r="J276" s="796"/>
      <c r="K276" s="796"/>
      <c r="L276" s="796"/>
      <c r="M276" s="796"/>
      <c r="N276" s="796"/>
      <c r="O276" s="796"/>
    </row>
    <row r="277" spans="4:15" x14ac:dyDescent="0.25">
      <c r="D277" s="204"/>
      <c r="F277" s="796"/>
      <c r="G277" s="796"/>
      <c r="H277" s="796"/>
      <c r="I277" s="796"/>
      <c r="J277" s="796"/>
      <c r="K277" s="796"/>
      <c r="L277" s="796"/>
      <c r="M277" s="796"/>
      <c r="N277" s="796"/>
      <c r="O277" s="796"/>
    </row>
    <row r="278" spans="4:15" x14ac:dyDescent="0.25">
      <c r="D278" s="204"/>
      <c r="F278" s="796"/>
      <c r="G278" s="796"/>
      <c r="H278" s="796"/>
      <c r="I278" s="796"/>
      <c r="J278" s="796"/>
      <c r="K278" s="796"/>
      <c r="L278" s="796"/>
      <c r="M278" s="796"/>
      <c r="N278" s="796"/>
      <c r="O278" s="796"/>
    </row>
    <row r="279" spans="4:15" x14ac:dyDescent="0.25">
      <c r="D279" s="204"/>
      <c r="F279" s="796"/>
      <c r="G279" s="796"/>
      <c r="H279" s="796"/>
      <c r="I279" s="796"/>
      <c r="J279" s="796"/>
      <c r="K279" s="796"/>
      <c r="L279" s="796"/>
      <c r="M279" s="796"/>
      <c r="N279" s="796"/>
      <c r="O279" s="796"/>
    </row>
    <row r="280" spans="4:15" x14ac:dyDescent="0.25">
      <c r="D280" s="204"/>
      <c r="F280" s="796"/>
      <c r="G280" s="796"/>
      <c r="H280" s="796"/>
      <c r="I280" s="796"/>
      <c r="J280" s="796"/>
      <c r="K280" s="796"/>
      <c r="L280" s="796"/>
      <c r="M280" s="796"/>
      <c r="N280" s="796"/>
      <c r="O280" s="796"/>
    </row>
    <row r="281" spans="4:15" x14ac:dyDescent="0.25">
      <c r="D281" s="204"/>
      <c r="F281" s="796"/>
      <c r="G281" s="796"/>
      <c r="H281" s="796"/>
      <c r="I281" s="796"/>
      <c r="J281" s="796"/>
      <c r="K281" s="796"/>
      <c r="L281" s="796"/>
      <c r="M281" s="796"/>
      <c r="N281" s="796"/>
      <c r="O281" s="796"/>
    </row>
    <row r="282" spans="4:15" x14ac:dyDescent="0.25">
      <c r="D282" s="204"/>
      <c r="F282" s="796"/>
      <c r="G282" s="796"/>
      <c r="H282" s="796"/>
      <c r="I282" s="796"/>
      <c r="J282" s="796"/>
      <c r="K282" s="796"/>
      <c r="L282" s="796"/>
      <c r="M282" s="796"/>
      <c r="N282" s="796"/>
      <c r="O282" s="796"/>
    </row>
    <row r="283" spans="4:15" x14ac:dyDescent="0.25">
      <c r="D283" s="204"/>
      <c r="F283" s="796"/>
      <c r="G283" s="796"/>
      <c r="H283" s="796"/>
      <c r="I283" s="796"/>
      <c r="J283" s="796"/>
      <c r="K283" s="796"/>
      <c r="L283" s="796"/>
      <c r="M283" s="796"/>
      <c r="N283" s="796"/>
      <c r="O283" s="796"/>
    </row>
    <row r="284" spans="4:15" x14ac:dyDescent="0.25">
      <c r="D284" s="204"/>
      <c r="F284" s="796"/>
      <c r="G284" s="796"/>
      <c r="H284" s="796"/>
      <c r="I284" s="796"/>
      <c r="J284" s="796"/>
      <c r="K284" s="796"/>
      <c r="L284" s="796"/>
      <c r="M284" s="796"/>
      <c r="N284" s="796"/>
      <c r="O284" s="796"/>
    </row>
    <row r="285" spans="4:15" x14ac:dyDescent="0.25">
      <c r="D285" s="204"/>
      <c r="F285" s="796"/>
      <c r="G285" s="796"/>
      <c r="H285" s="796"/>
      <c r="I285" s="796"/>
      <c r="J285" s="796"/>
      <c r="K285" s="796"/>
      <c r="L285" s="796"/>
      <c r="M285" s="796"/>
      <c r="N285" s="796"/>
      <c r="O285" s="796"/>
    </row>
    <row r="286" spans="4:15" x14ac:dyDescent="0.25">
      <c r="D286" s="204"/>
      <c r="F286" s="796"/>
      <c r="G286" s="796"/>
      <c r="H286" s="796"/>
      <c r="I286" s="796"/>
      <c r="J286" s="796"/>
      <c r="K286" s="796"/>
      <c r="L286" s="796"/>
      <c r="M286" s="796"/>
      <c r="N286" s="796"/>
      <c r="O286" s="796"/>
    </row>
    <row r="287" spans="4:15" x14ac:dyDescent="0.25">
      <c r="D287" s="204"/>
      <c r="F287" s="796"/>
      <c r="G287" s="796"/>
      <c r="H287" s="796"/>
      <c r="I287" s="796"/>
      <c r="J287" s="796"/>
      <c r="K287" s="796"/>
      <c r="L287" s="796"/>
      <c r="M287" s="796"/>
      <c r="N287" s="796"/>
      <c r="O287" s="796"/>
    </row>
    <row r="288" spans="4:15" x14ac:dyDescent="0.25">
      <c r="D288" s="204"/>
      <c r="F288" s="796"/>
      <c r="G288" s="796"/>
      <c r="H288" s="796"/>
      <c r="I288" s="796"/>
      <c r="J288" s="796"/>
      <c r="K288" s="796"/>
      <c r="L288" s="796"/>
      <c r="M288" s="796"/>
      <c r="N288" s="796"/>
      <c r="O288" s="796"/>
    </row>
    <row r="289" spans="4:15" x14ac:dyDescent="0.25">
      <c r="D289" s="204"/>
      <c r="F289" s="796"/>
      <c r="G289" s="796"/>
      <c r="H289" s="796"/>
      <c r="I289" s="796"/>
      <c r="J289" s="796"/>
      <c r="K289" s="796"/>
      <c r="L289" s="796"/>
      <c r="M289" s="796"/>
      <c r="N289" s="796"/>
      <c r="O289" s="796"/>
    </row>
    <row r="290" spans="4:15" x14ac:dyDescent="0.25">
      <c r="D290" s="204"/>
      <c r="F290" s="796"/>
      <c r="G290" s="796"/>
      <c r="H290" s="796"/>
      <c r="I290" s="796"/>
      <c r="J290" s="796"/>
      <c r="K290" s="796"/>
      <c r="L290" s="796"/>
      <c r="M290" s="796"/>
      <c r="N290" s="796"/>
      <c r="O290" s="796"/>
    </row>
    <row r="291" spans="4:15" x14ac:dyDescent="0.25">
      <c r="D291" s="204"/>
      <c r="F291" s="796"/>
      <c r="G291" s="796"/>
      <c r="H291" s="796"/>
      <c r="I291" s="796"/>
      <c r="J291" s="796"/>
      <c r="K291" s="796"/>
      <c r="L291" s="796"/>
      <c r="M291" s="796"/>
      <c r="N291" s="796"/>
      <c r="O291" s="796"/>
    </row>
    <row r="292" spans="4:15" x14ac:dyDescent="0.25">
      <c r="D292" s="204"/>
      <c r="F292" s="796"/>
      <c r="G292" s="796"/>
      <c r="H292" s="796"/>
      <c r="I292" s="796"/>
      <c r="J292" s="796"/>
      <c r="K292" s="796"/>
      <c r="L292" s="796"/>
      <c r="M292" s="796"/>
      <c r="N292" s="796"/>
      <c r="O292" s="796"/>
    </row>
    <row r="293" spans="4:15" x14ac:dyDescent="0.25">
      <c r="D293" s="204"/>
      <c r="F293" s="796"/>
      <c r="G293" s="796"/>
      <c r="H293" s="796"/>
      <c r="I293" s="796"/>
      <c r="J293" s="796"/>
      <c r="K293" s="796"/>
      <c r="L293" s="796"/>
      <c r="M293" s="796"/>
      <c r="N293" s="796"/>
      <c r="O293" s="796"/>
    </row>
    <row r="294" spans="4:15" x14ac:dyDescent="0.25">
      <c r="D294" s="204"/>
      <c r="F294" s="796"/>
      <c r="G294" s="796"/>
      <c r="H294" s="796"/>
      <c r="I294" s="796"/>
      <c r="J294" s="796"/>
      <c r="K294" s="796"/>
      <c r="L294" s="796"/>
      <c r="M294" s="796"/>
      <c r="N294" s="796"/>
      <c r="O294" s="796"/>
    </row>
    <row r="295" spans="4:15" x14ac:dyDescent="0.25">
      <c r="D295" s="204"/>
      <c r="F295" s="796"/>
      <c r="G295" s="796"/>
      <c r="H295" s="796"/>
      <c r="I295" s="796"/>
      <c r="J295" s="796"/>
      <c r="K295" s="796"/>
      <c r="L295" s="796"/>
      <c r="M295" s="796"/>
      <c r="N295" s="796"/>
      <c r="O295" s="796"/>
    </row>
    <row r="296" spans="4:15" x14ac:dyDescent="0.25">
      <c r="D296" s="204"/>
      <c r="F296" s="796"/>
      <c r="G296" s="796"/>
      <c r="H296" s="796"/>
      <c r="I296" s="796"/>
      <c r="J296" s="796"/>
      <c r="K296" s="796"/>
      <c r="L296" s="796"/>
      <c r="M296" s="796"/>
      <c r="N296" s="796"/>
      <c r="O296" s="796"/>
    </row>
    <row r="297" spans="4:15" x14ac:dyDescent="0.25">
      <c r="D297" s="204"/>
      <c r="F297" s="796"/>
      <c r="G297" s="796"/>
      <c r="H297" s="796"/>
      <c r="I297" s="796"/>
      <c r="J297" s="796"/>
      <c r="K297" s="796"/>
      <c r="L297" s="796"/>
      <c r="M297" s="796"/>
      <c r="N297" s="796"/>
      <c r="O297" s="796"/>
    </row>
    <row r="298" spans="4:15" x14ac:dyDescent="0.25">
      <c r="D298" s="204"/>
      <c r="F298" s="796"/>
      <c r="G298" s="796"/>
      <c r="H298" s="796"/>
      <c r="I298" s="796"/>
      <c r="J298" s="796"/>
      <c r="K298" s="796"/>
      <c r="L298" s="796"/>
      <c r="M298" s="796"/>
      <c r="N298" s="796"/>
      <c r="O298" s="796"/>
    </row>
    <row r="299" spans="4:15" x14ac:dyDescent="0.25">
      <c r="D299" s="204"/>
      <c r="F299" s="796"/>
      <c r="G299" s="796"/>
      <c r="H299" s="796"/>
      <c r="I299" s="796"/>
      <c r="J299" s="796"/>
      <c r="K299" s="796"/>
      <c r="L299" s="796"/>
      <c r="M299" s="796"/>
      <c r="N299" s="796"/>
      <c r="O299" s="796"/>
    </row>
    <row r="300" spans="4:15" x14ac:dyDescent="0.25">
      <c r="D300" s="204"/>
      <c r="F300" s="796"/>
      <c r="G300" s="796"/>
      <c r="H300" s="796"/>
      <c r="I300" s="796"/>
      <c r="J300" s="796"/>
      <c r="K300" s="796"/>
      <c r="L300" s="796"/>
      <c r="M300" s="796"/>
      <c r="N300" s="796"/>
      <c r="O300" s="796"/>
    </row>
    <row r="301" spans="4:15" x14ac:dyDescent="0.25">
      <c r="D301" s="204"/>
      <c r="F301" s="796"/>
      <c r="G301" s="796"/>
      <c r="H301" s="796"/>
      <c r="I301" s="796"/>
      <c r="J301" s="796"/>
      <c r="K301" s="796"/>
      <c r="L301" s="796"/>
      <c r="M301" s="796"/>
      <c r="N301" s="796"/>
      <c r="O301" s="796"/>
    </row>
    <row r="302" spans="4:15" x14ac:dyDescent="0.25">
      <c r="D302" s="204"/>
      <c r="F302" s="796"/>
      <c r="G302" s="796"/>
      <c r="H302" s="796"/>
      <c r="I302" s="796"/>
      <c r="J302" s="796"/>
      <c r="K302" s="796"/>
      <c r="L302" s="796"/>
      <c r="M302" s="796"/>
      <c r="N302" s="796"/>
      <c r="O302" s="796"/>
    </row>
    <row r="303" spans="4:15" x14ac:dyDescent="0.25">
      <c r="D303" s="204"/>
      <c r="F303" s="796"/>
      <c r="G303" s="796"/>
      <c r="H303" s="796"/>
      <c r="I303" s="796"/>
      <c r="J303" s="796"/>
      <c r="K303" s="796"/>
      <c r="L303" s="796"/>
      <c r="M303" s="796"/>
      <c r="N303" s="796"/>
      <c r="O303" s="796"/>
    </row>
    <row r="304" spans="4:15" x14ac:dyDescent="0.25">
      <c r="D304" s="204"/>
      <c r="F304" s="796"/>
      <c r="G304" s="796"/>
      <c r="H304" s="796"/>
      <c r="I304" s="796"/>
      <c r="J304" s="796"/>
      <c r="K304" s="796"/>
      <c r="L304" s="796"/>
      <c r="M304" s="796"/>
      <c r="N304" s="796"/>
      <c r="O304" s="796"/>
    </row>
    <row r="305" spans="4:15" x14ac:dyDescent="0.25">
      <c r="D305" s="204"/>
      <c r="F305" s="796"/>
      <c r="G305" s="796"/>
      <c r="H305" s="796"/>
      <c r="I305" s="796"/>
      <c r="J305" s="796"/>
      <c r="K305" s="796"/>
      <c r="L305" s="796"/>
      <c r="M305" s="796"/>
      <c r="N305" s="796"/>
      <c r="O305" s="796"/>
    </row>
    <row r="306" spans="4:15" x14ac:dyDescent="0.25">
      <c r="D306" s="204"/>
      <c r="F306" s="796"/>
      <c r="G306" s="796"/>
      <c r="H306" s="796"/>
      <c r="I306" s="796"/>
      <c r="J306" s="796"/>
      <c r="K306" s="796"/>
      <c r="L306" s="796"/>
      <c r="M306" s="796"/>
      <c r="N306" s="796"/>
      <c r="O306" s="796"/>
    </row>
    <row r="307" spans="4:15" x14ac:dyDescent="0.25">
      <c r="D307" s="204"/>
      <c r="F307" s="796"/>
      <c r="G307" s="796"/>
      <c r="H307" s="796"/>
      <c r="I307" s="796"/>
      <c r="J307" s="796"/>
      <c r="K307" s="796"/>
      <c r="L307" s="796"/>
      <c r="M307" s="796"/>
      <c r="N307" s="796"/>
      <c r="O307" s="796"/>
    </row>
    <row r="308" spans="4:15" x14ac:dyDescent="0.25">
      <c r="D308" s="204"/>
      <c r="F308" s="796"/>
      <c r="G308" s="796"/>
      <c r="H308" s="796"/>
      <c r="I308" s="796"/>
      <c r="J308" s="796"/>
      <c r="K308" s="796"/>
      <c r="L308" s="796"/>
      <c r="M308" s="796"/>
      <c r="N308" s="796"/>
      <c r="O308" s="796"/>
    </row>
    <row r="309" spans="4:15" x14ac:dyDescent="0.25">
      <c r="D309" s="204"/>
      <c r="F309" s="796"/>
      <c r="G309" s="796"/>
      <c r="H309" s="796"/>
      <c r="I309" s="796"/>
      <c r="J309" s="796"/>
      <c r="K309" s="796"/>
      <c r="L309" s="796"/>
      <c r="M309" s="796"/>
      <c r="N309" s="796"/>
      <c r="O309" s="796"/>
    </row>
    <row r="310" spans="4:15" x14ac:dyDescent="0.25">
      <c r="D310" s="204"/>
      <c r="F310" s="796"/>
      <c r="G310" s="796"/>
      <c r="H310" s="796"/>
      <c r="I310" s="796"/>
      <c r="J310" s="796"/>
      <c r="K310" s="796"/>
      <c r="L310" s="796"/>
      <c r="M310" s="796"/>
      <c r="N310" s="796"/>
      <c r="O310" s="796"/>
    </row>
    <row r="311" spans="4:15" x14ac:dyDescent="0.25">
      <c r="D311" s="204"/>
      <c r="F311" s="796"/>
      <c r="G311" s="796"/>
      <c r="H311" s="796"/>
      <c r="I311" s="796"/>
      <c r="J311" s="796"/>
      <c r="K311" s="796"/>
      <c r="L311" s="796"/>
      <c r="M311" s="796"/>
      <c r="N311" s="796"/>
      <c r="O311" s="796"/>
    </row>
    <row r="312" spans="4:15" x14ac:dyDescent="0.25">
      <c r="D312" s="204"/>
      <c r="F312" s="796"/>
      <c r="G312" s="796"/>
      <c r="H312" s="796"/>
      <c r="I312" s="796"/>
      <c r="J312" s="796"/>
      <c r="K312" s="796"/>
      <c r="L312" s="796"/>
      <c r="M312" s="796"/>
      <c r="N312" s="796"/>
      <c r="O312" s="796"/>
    </row>
    <row r="313" spans="4:15" x14ac:dyDescent="0.25">
      <c r="D313" s="204"/>
      <c r="F313" s="796"/>
      <c r="G313" s="796"/>
      <c r="H313" s="796"/>
      <c r="I313" s="796"/>
      <c r="J313" s="796"/>
      <c r="K313" s="796"/>
      <c r="L313" s="796"/>
      <c r="M313" s="796"/>
      <c r="N313" s="796"/>
      <c r="O313" s="796"/>
    </row>
    <row r="314" spans="4:15" x14ac:dyDescent="0.25">
      <c r="D314" s="204"/>
      <c r="F314" s="796"/>
      <c r="G314" s="796"/>
      <c r="H314" s="796"/>
      <c r="I314" s="796"/>
      <c r="J314" s="796"/>
      <c r="K314" s="796"/>
      <c r="L314" s="796"/>
      <c r="M314" s="796"/>
      <c r="N314" s="796"/>
      <c r="O314" s="796"/>
    </row>
    <row r="315" spans="4:15" x14ac:dyDescent="0.25">
      <c r="D315" s="204"/>
      <c r="F315" s="796"/>
      <c r="G315" s="796"/>
      <c r="H315" s="796"/>
      <c r="I315" s="796"/>
      <c r="J315" s="796"/>
      <c r="K315" s="796"/>
      <c r="L315" s="796"/>
      <c r="M315" s="796"/>
      <c r="N315" s="796"/>
      <c r="O315" s="796"/>
    </row>
    <row r="316" spans="4:15" x14ac:dyDescent="0.25">
      <c r="D316" s="204"/>
      <c r="F316" s="796"/>
      <c r="G316" s="796"/>
      <c r="H316" s="796"/>
      <c r="I316" s="796"/>
      <c r="J316" s="796"/>
      <c r="K316" s="796"/>
      <c r="L316" s="796"/>
      <c r="M316" s="796"/>
      <c r="N316" s="796"/>
      <c r="O316" s="796"/>
    </row>
    <row r="317" spans="4:15" x14ac:dyDescent="0.25">
      <c r="D317" s="204"/>
      <c r="F317" s="796"/>
      <c r="G317" s="796"/>
      <c r="H317" s="796"/>
      <c r="I317" s="796"/>
      <c r="J317" s="796"/>
      <c r="K317" s="796"/>
      <c r="L317" s="796"/>
      <c r="M317" s="796"/>
      <c r="N317" s="796"/>
      <c r="O317" s="796"/>
    </row>
    <row r="318" spans="4:15" x14ac:dyDescent="0.25">
      <c r="D318" s="204"/>
      <c r="F318" s="796"/>
      <c r="G318" s="796"/>
      <c r="H318" s="796"/>
      <c r="I318" s="796"/>
      <c r="J318" s="796"/>
      <c r="K318" s="796"/>
      <c r="L318" s="796"/>
      <c r="M318" s="796"/>
      <c r="N318" s="796"/>
      <c r="O318" s="796"/>
    </row>
    <row r="319" spans="4:15" x14ac:dyDescent="0.25">
      <c r="D319" s="204"/>
      <c r="F319" s="796"/>
      <c r="G319" s="796"/>
      <c r="H319" s="796"/>
      <c r="I319" s="796"/>
      <c r="J319" s="796"/>
      <c r="K319" s="796"/>
      <c r="L319" s="796"/>
      <c r="M319" s="796"/>
      <c r="N319" s="796"/>
      <c r="O319" s="796"/>
    </row>
    <row r="320" spans="4:15" x14ac:dyDescent="0.25">
      <c r="D320" s="204"/>
      <c r="F320" s="796"/>
      <c r="G320" s="796"/>
      <c r="H320" s="796"/>
      <c r="I320" s="796"/>
      <c r="J320" s="796"/>
      <c r="K320" s="796"/>
      <c r="L320" s="796"/>
      <c r="M320" s="796"/>
      <c r="N320" s="796"/>
      <c r="O320" s="796"/>
    </row>
    <row r="321" spans="4:15" x14ac:dyDescent="0.25">
      <c r="D321" s="204"/>
      <c r="F321" s="796"/>
      <c r="G321" s="796"/>
      <c r="H321" s="796"/>
      <c r="I321" s="796"/>
      <c r="J321" s="796"/>
      <c r="K321" s="796"/>
      <c r="L321" s="796"/>
      <c r="M321" s="796"/>
      <c r="N321" s="796"/>
      <c r="O321" s="796"/>
    </row>
    <row r="322" spans="4:15" x14ac:dyDescent="0.25">
      <c r="D322" s="204"/>
      <c r="F322" s="796"/>
      <c r="G322" s="796"/>
      <c r="H322" s="796"/>
      <c r="I322" s="796"/>
      <c r="J322" s="796"/>
      <c r="K322" s="796"/>
      <c r="L322" s="796"/>
      <c r="M322" s="796"/>
      <c r="N322" s="796"/>
      <c r="O322" s="79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2167-1E6B-4070-BA12-DE9F5230E792}">
  <sheetPr>
    <pageSetUpPr fitToPage="1"/>
  </sheetPr>
  <dimension ref="A1:AM133"/>
  <sheetViews>
    <sheetView zoomScale="75" zoomScaleNormal="75" workbookViewId="0">
      <pane xSplit="3" ySplit="3" topLeftCell="D86" activePane="bottomRight" state="frozen"/>
      <selection activeCell="B3" sqref="B3"/>
      <selection pane="topRight" activeCell="B3" sqref="B3"/>
      <selection pane="bottomLeft" activeCell="B3" sqref="B3"/>
      <selection pane="bottomRight" activeCell="C110" sqref="C110"/>
    </sheetView>
  </sheetViews>
  <sheetFormatPr baseColWidth="10" defaultColWidth="9.125" defaultRowHeight="15" outlineLevelCol="1" x14ac:dyDescent="0.25"/>
  <cols>
    <col min="1" max="1" width="5.625" style="4" customWidth="1"/>
    <col min="2" max="2" width="6" style="675" customWidth="1"/>
    <col min="3" max="3" width="46.625" style="4" customWidth="1"/>
    <col min="4" max="7" width="16.625" style="4" customWidth="1"/>
    <col min="8" max="8" width="16.625" style="43" customWidth="1"/>
    <col min="9" max="9" width="14.625" style="43" customWidth="1"/>
    <col min="10" max="10" width="17.125" style="43" customWidth="1"/>
    <col min="11" max="11" width="14.625" style="43" customWidth="1"/>
    <col min="12" max="12" width="16.625" style="43" customWidth="1"/>
    <col min="13" max="13" width="14.625" style="43" customWidth="1"/>
    <col min="14" max="14" width="16.625" style="43" customWidth="1"/>
    <col min="15" max="15" width="14.625" style="43" customWidth="1"/>
    <col min="16" max="16" width="17.125" style="43" customWidth="1"/>
    <col min="17" max="17" width="14.625" style="43" customWidth="1"/>
    <col min="18" max="18" width="16.125" style="43" customWidth="1"/>
    <col min="19" max="19" width="17.125" style="43" customWidth="1"/>
    <col min="20" max="20" width="15.625" style="43" customWidth="1"/>
    <col min="21" max="21" width="15.625" style="43" hidden="1" customWidth="1" outlineLevel="1"/>
    <col min="22" max="22" width="15.625" style="4" hidden="1" customWidth="1" outlineLevel="1"/>
    <col min="23" max="23" width="4.875" style="4" hidden="1" customWidth="1" outlineLevel="1"/>
    <col min="24" max="36" width="15.625" style="4" hidden="1" customWidth="1" outlineLevel="1"/>
    <col min="37" max="37" width="13.125" style="781" hidden="1" customWidth="1" outlineLevel="1"/>
    <col min="38" max="38" width="9.125" style="4" collapsed="1"/>
    <col min="39" max="16384" width="9.125" style="4"/>
  </cols>
  <sheetData>
    <row r="1" spans="1:39" ht="32.25" customHeight="1" x14ac:dyDescent="0.3">
      <c r="A1" s="1413" t="s">
        <v>7</v>
      </c>
      <c r="B1" s="1416" t="s">
        <v>8</v>
      </c>
      <c r="C1" s="593">
        <f ca="1">+'1.1_Previous expenses'!D1</f>
        <v>46084.746449652775</v>
      </c>
      <c r="D1" s="1404" t="s">
        <v>375</v>
      </c>
      <c r="E1" s="1404"/>
      <c r="F1" s="1404" t="s">
        <v>276</v>
      </c>
      <c r="G1" s="1404"/>
      <c r="H1" s="1404">
        <f ca="1">+$C1</f>
        <v>46084.746449652775</v>
      </c>
      <c r="I1" s="1404"/>
      <c r="J1" s="1415">
        <f ca="1">+$C1</f>
        <v>46084.746449652775</v>
      </c>
      <c r="K1" s="1415"/>
      <c r="L1" s="1411">
        <f ca="1">+$C1</f>
        <v>46084.746449652775</v>
      </c>
      <c r="M1" s="1411"/>
      <c r="N1" s="1412">
        <f ca="1">+$C1</f>
        <v>46084.746449652775</v>
      </c>
      <c r="O1" s="1412"/>
      <c r="P1" s="1408">
        <f ca="1">+$C1</f>
        <v>46084.746449652775</v>
      </c>
      <c r="Q1" s="1408"/>
      <c r="R1" s="1409" t="s">
        <v>9</v>
      </c>
      <c r="S1" s="1410"/>
      <c r="T1" s="3"/>
      <c r="U1" s="663"/>
      <c r="V1" s="664"/>
      <c r="W1" s="860"/>
      <c r="X1" s="1344" t="s">
        <v>375</v>
      </c>
      <c r="Y1" s="665" t="s">
        <v>10</v>
      </c>
      <c r="Z1" s="1344" t="s">
        <v>276</v>
      </c>
      <c r="AA1" s="665" t="s">
        <v>10</v>
      </c>
      <c r="AB1" s="664" t="s">
        <v>185</v>
      </c>
      <c r="AC1" s="665" t="s">
        <v>10</v>
      </c>
      <c r="AD1" s="664" t="s">
        <v>186</v>
      </c>
      <c r="AE1" s="665" t="s">
        <v>10</v>
      </c>
      <c r="AF1" s="664" t="s">
        <v>187</v>
      </c>
      <c r="AG1" s="665" t="s">
        <v>10</v>
      </c>
      <c r="AH1" s="664" t="s">
        <v>188</v>
      </c>
      <c r="AI1" s="665" t="s">
        <v>10</v>
      </c>
      <c r="AJ1" s="664" t="s">
        <v>189</v>
      </c>
      <c r="AK1" s="665" t="s">
        <v>10</v>
      </c>
      <c r="AL1" s="666"/>
      <c r="AM1" s="667"/>
    </row>
    <row r="2" spans="1:39" ht="15.75" customHeight="1" x14ac:dyDescent="0.3">
      <c r="A2" s="1414"/>
      <c r="B2" s="1417"/>
      <c r="C2" s="7"/>
      <c r="D2" s="8" t="s">
        <v>11</v>
      </c>
      <c r="E2" s="668" t="s">
        <v>172</v>
      </c>
      <c r="F2" s="668"/>
      <c r="G2" s="668"/>
      <c r="H2" s="8" t="s">
        <v>11</v>
      </c>
      <c r="I2" s="668" t="s">
        <v>172</v>
      </c>
      <c r="J2" s="8" t="s">
        <v>11</v>
      </c>
      <c r="K2" s="668" t="s">
        <v>172</v>
      </c>
      <c r="L2" s="8" t="s">
        <v>11</v>
      </c>
      <c r="M2" s="668" t="s">
        <v>172</v>
      </c>
      <c r="N2" s="8" t="s">
        <v>11</v>
      </c>
      <c r="O2" s="668" t="s">
        <v>172</v>
      </c>
      <c r="P2" s="8" t="s">
        <v>11</v>
      </c>
      <c r="Q2" s="668" t="s">
        <v>172</v>
      </c>
      <c r="R2" s="1406" t="s">
        <v>11</v>
      </c>
      <c r="S2" s="1407"/>
      <c r="T2" s="669" t="s">
        <v>11</v>
      </c>
      <c r="U2" s="8" t="s">
        <v>11</v>
      </c>
      <c r="V2" s="670"/>
      <c r="W2" s="861"/>
      <c r="X2" s="670" t="s">
        <v>12</v>
      </c>
      <c r="Y2" s="671" t="s">
        <v>12</v>
      </c>
      <c r="Z2" s="670" t="s">
        <v>12</v>
      </c>
      <c r="AA2" s="671" t="s">
        <v>12</v>
      </c>
      <c r="AB2" s="670" t="s">
        <v>12</v>
      </c>
      <c r="AC2" s="671" t="s">
        <v>12</v>
      </c>
      <c r="AD2" s="670" t="s">
        <v>12</v>
      </c>
      <c r="AE2" s="671" t="s">
        <v>12</v>
      </c>
      <c r="AF2" s="670" t="s">
        <v>12</v>
      </c>
      <c r="AG2" s="671" t="s">
        <v>12</v>
      </c>
      <c r="AH2" s="670" t="s">
        <v>12</v>
      </c>
      <c r="AI2" s="672" t="s">
        <v>12</v>
      </c>
      <c r="AJ2" s="673" t="s">
        <v>12</v>
      </c>
      <c r="AK2" s="671" t="s">
        <v>12</v>
      </c>
      <c r="AL2" s="666"/>
      <c r="AM2" s="667"/>
    </row>
    <row r="3" spans="1:39" ht="23.25" customHeight="1" x14ac:dyDescent="0.3">
      <c r="A3" s="674"/>
      <c r="C3" s="842" t="s">
        <v>261</v>
      </c>
      <c r="D3" s="12" t="s">
        <v>16</v>
      </c>
      <c r="E3" s="13" t="s">
        <v>17</v>
      </c>
      <c r="F3" s="13"/>
      <c r="G3" s="13"/>
      <c r="H3" s="12" t="s">
        <v>16</v>
      </c>
      <c r="I3" s="13" t="s">
        <v>17</v>
      </c>
      <c r="J3" s="12" t="s">
        <v>16</v>
      </c>
      <c r="K3" s="13" t="s">
        <v>17</v>
      </c>
      <c r="L3" s="12" t="s">
        <v>16</v>
      </c>
      <c r="M3" s="13" t="s">
        <v>17</v>
      </c>
      <c r="N3" s="12" t="s">
        <v>16</v>
      </c>
      <c r="O3" s="13" t="s">
        <v>17</v>
      </c>
      <c r="P3" s="12" t="s">
        <v>16</v>
      </c>
      <c r="Q3" s="13" t="s">
        <v>17</v>
      </c>
      <c r="R3" s="12" t="s">
        <v>16</v>
      </c>
      <c r="S3" s="13" t="s">
        <v>10</v>
      </c>
      <c r="T3" s="676" t="s">
        <v>6</v>
      </c>
      <c r="U3" s="677" t="s">
        <v>171</v>
      </c>
      <c r="V3" s="782"/>
      <c r="W3" s="15"/>
      <c r="X3" s="678"/>
      <c r="Y3" s="15"/>
      <c r="Z3" s="678"/>
      <c r="AA3" s="15"/>
      <c r="AB3" s="678"/>
      <c r="AC3" s="15"/>
      <c r="AD3" s="678"/>
      <c r="AE3" s="15"/>
      <c r="AF3" s="678"/>
      <c r="AG3" s="15"/>
      <c r="AH3" s="678"/>
      <c r="AI3" s="16"/>
      <c r="AJ3" s="679"/>
      <c r="AK3" s="15"/>
      <c r="AL3" s="666"/>
      <c r="AM3" s="667"/>
    </row>
    <row r="4" spans="1:39" s="1326" customFormat="1" ht="18.75" x14ac:dyDescent="0.3">
      <c r="A4" s="1139">
        <v>1</v>
      </c>
      <c r="B4" s="1320"/>
      <c r="C4" s="1321" t="s">
        <v>18</v>
      </c>
      <c r="D4" s="1141">
        <f>SUM(D5:D7)</f>
        <v>0</v>
      </c>
      <c r="E4" s="1142"/>
      <c r="F4" s="1141">
        <f t="shared" ref="F4:H4" si="0">SUM(F5:F7)</f>
        <v>0</v>
      </c>
      <c r="G4" s="892"/>
      <c r="H4" s="1141">
        <f t="shared" si="0"/>
        <v>0</v>
      </c>
      <c r="I4" s="1142"/>
      <c r="J4" s="1141">
        <f t="shared" ref="J4:P4" si="1">SUM(J5:J7)</f>
        <v>0</v>
      </c>
      <c r="K4" s="1142"/>
      <c r="L4" s="1141">
        <f t="shared" si="1"/>
        <v>0</v>
      </c>
      <c r="M4" s="1142"/>
      <c r="N4" s="1141">
        <f t="shared" si="1"/>
        <v>0</v>
      </c>
      <c r="O4" s="1142"/>
      <c r="P4" s="1141">
        <f t="shared" si="1"/>
        <v>0</v>
      </c>
      <c r="Q4" s="1142"/>
      <c r="R4" s="1314">
        <f>SUM(D4,F4,H4,J4,L4,N4,P4)</f>
        <v>0</v>
      </c>
      <c r="S4" s="1142"/>
      <c r="T4" s="839"/>
      <c r="U4" s="1322"/>
      <c r="V4" s="1323"/>
      <c r="W4" s="1324"/>
      <c r="X4" s="1318"/>
      <c r="Y4" s="1324"/>
      <c r="Z4" s="1318"/>
      <c r="AA4" s="1324"/>
      <c r="AB4" s="1318"/>
      <c r="AC4" s="1324"/>
      <c r="AD4" s="1318"/>
      <c r="AE4" s="1324"/>
      <c r="AF4" s="1318"/>
      <c r="AG4" s="1324"/>
      <c r="AH4" s="1318"/>
      <c r="AI4" s="1325"/>
      <c r="AJ4" s="1319"/>
      <c r="AK4" s="1324"/>
      <c r="AL4" s="666"/>
      <c r="AM4" s="667"/>
    </row>
    <row r="5" spans="1:39" s="21" customFormat="1" ht="18.75" x14ac:dyDescent="0.3">
      <c r="A5" s="686"/>
      <c r="B5" s="680" t="s">
        <v>24</v>
      </c>
      <c r="C5" s="687" t="s">
        <v>19</v>
      </c>
      <c r="D5" s="688">
        <f>+'1.1_Previous expenses'!E18</f>
        <v>0</v>
      </c>
      <c r="E5" s="689">
        <f>+'1.1_Previous expenses'!G18</f>
        <v>0</v>
      </c>
      <c r="F5" s="891"/>
      <c r="G5" s="892"/>
      <c r="H5" s="18"/>
      <c r="I5" s="681"/>
      <c r="J5" s="18"/>
      <c r="K5" s="681"/>
      <c r="L5" s="18"/>
      <c r="M5" s="681"/>
      <c r="N5" s="18"/>
      <c r="O5" s="681"/>
      <c r="P5" s="18"/>
      <c r="Q5" s="681"/>
      <c r="R5" s="688">
        <f>SUM(D5,F5,H5,J5,L5,N5,P5)</f>
        <v>0</v>
      </c>
      <c r="S5" s="689">
        <f>SUM(E5,I5,K5,M5,O5,Q5)</f>
        <v>0</v>
      </c>
      <c r="T5" s="690">
        <f t="shared" ref="T5:T99" si="2">SUM(R5:S5)</f>
        <v>0</v>
      </c>
      <c r="U5" s="691">
        <f>SUM(X5:AK5)</f>
        <v>0</v>
      </c>
      <c r="V5" s="783"/>
      <c r="W5" s="706"/>
      <c r="X5" s="734">
        <f>+'1.1_Previous expenses'!I18</f>
        <v>0</v>
      </c>
      <c r="Y5" s="882"/>
      <c r="Z5" s="720"/>
      <c r="AA5" s="882"/>
      <c r="AB5" s="693"/>
      <c r="AC5" s="693"/>
      <c r="AD5" s="693"/>
      <c r="AE5" s="693"/>
      <c r="AF5" s="693"/>
      <c r="AG5" s="693"/>
      <c r="AH5" s="693"/>
      <c r="AI5" s="694"/>
      <c r="AJ5" s="695"/>
      <c r="AK5" s="693"/>
      <c r="AL5" s="666"/>
      <c r="AM5" s="667"/>
    </row>
    <row r="6" spans="1:39" s="710" customFormat="1" ht="18.75" x14ac:dyDescent="0.3">
      <c r="A6" s="696"/>
      <c r="B6" s="680" t="s">
        <v>1</v>
      </c>
      <c r="C6" s="697" t="s">
        <v>20</v>
      </c>
      <c r="D6" s="698">
        <f>+'1.2_Non eligible'!E18*0</f>
        <v>0</v>
      </c>
      <c r="E6" s="699"/>
      <c r="F6" s="891"/>
      <c r="G6" s="892"/>
      <c r="H6" s="700"/>
      <c r="I6" s="701"/>
      <c r="J6" s="700"/>
      <c r="K6" s="701"/>
      <c r="L6" s="700"/>
      <c r="M6" s="701"/>
      <c r="N6" s="700"/>
      <c r="O6" s="701"/>
      <c r="P6" s="700"/>
      <c r="Q6" s="701"/>
      <c r="R6" s="702">
        <f>SUM(D6,H6,J6,L6,N6,P6)</f>
        <v>0</v>
      </c>
      <c r="S6" s="703"/>
      <c r="T6" s="704">
        <f t="shared" si="2"/>
        <v>0</v>
      </c>
      <c r="U6" s="1353">
        <f>SUM(X6:AK6)</f>
        <v>0</v>
      </c>
      <c r="V6" s="783"/>
      <c r="W6" s="706"/>
      <c r="X6" s="881"/>
      <c r="Y6" s="882"/>
      <c r="Z6" s="720"/>
      <c r="AA6" s="882"/>
      <c r="AB6" s="707"/>
      <c r="AC6" s="707"/>
      <c r="AD6" s="707"/>
      <c r="AE6" s="707"/>
      <c r="AF6" s="707"/>
      <c r="AG6" s="707"/>
      <c r="AH6" s="707"/>
      <c r="AI6" s="708"/>
      <c r="AJ6" s="709"/>
      <c r="AK6" s="707"/>
      <c r="AL6" s="666"/>
      <c r="AM6" s="667"/>
    </row>
    <row r="7" spans="1:39" s="21" customFormat="1" ht="18.75" x14ac:dyDescent="0.3">
      <c r="A7" s="686"/>
      <c r="B7" s="680" t="s">
        <v>25</v>
      </c>
      <c r="C7" s="687" t="s">
        <v>22</v>
      </c>
      <c r="D7" s="18"/>
      <c r="E7" s="681"/>
      <c r="F7" s="688">
        <f>+'1.3_General non Techn'!E26</f>
        <v>0</v>
      </c>
      <c r="G7" s="689">
        <f>+'1.3_General non Techn'!G26-'1.3_General non Techn'!G21</f>
        <v>0</v>
      </c>
      <c r="H7" s="688">
        <f>+'1.3_General non Techn'!H26</f>
        <v>0</v>
      </c>
      <c r="I7" s="689">
        <f>+'1.3_General non Techn'!J26-'1.3_General non Techn'!J21</f>
        <v>0</v>
      </c>
      <c r="J7" s="688">
        <f>+'1.3_General non Techn'!K26</f>
        <v>0</v>
      </c>
      <c r="K7" s="689">
        <f>+'1.3_General non Techn'!M26-'1.3_General non Techn'!M21</f>
        <v>0</v>
      </c>
      <c r="L7" s="688">
        <f>+'1.3_General non Techn'!N26</f>
        <v>0</v>
      </c>
      <c r="M7" s="689">
        <f>+'1.3_General non Techn'!P26-'1.3_General non Techn'!P21</f>
        <v>0</v>
      </c>
      <c r="N7" s="688">
        <f>+'1.3_General non Techn'!Q26</f>
        <v>0</v>
      </c>
      <c r="O7" s="689">
        <f>+'1.3_General non Techn'!S26-'1.3_General non Techn'!S21</f>
        <v>0</v>
      </c>
      <c r="P7" s="688">
        <f>+'1.3_General non Techn'!T26</f>
        <v>0</v>
      </c>
      <c r="Q7" s="689">
        <f>+'1.3_General non Techn'!V26-'1.3_General non Techn'!V21</f>
        <v>0</v>
      </c>
      <c r="R7" s="688">
        <f>SUM(F7,H7,J7,L7,N7,P7)</f>
        <v>0</v>
      </c>
      <c r="S7" s="689">
        <f>SUM(G7,I7,K7,M7,O7,Q7)</f>
        <v>0</v>
      </c>
      <c r="T7" s="690">
        <f t="shared" si="2"/>
        <v>0</v>
      </c>
      <c r="U7" s="691">
        <f>SUM(X7:AK7)</f>
        <v>0</v>
      </c>
      <c r="V7" s="783"/>
      <c r="W7" s="706"/>
      <c r="X7" s="881"/>
      <c r="Y7" s="882"/>
      <c r="Z7" s="711">
        <f>'1.3_General non Techn'!X26</f>
        <v>0</v>
      </c>
      <c r="AA7" s="692">
        <f>'1.3_General non Techn'!Z26-'1.3_General non Techn'!Z21</f>
        <v>0</v>
      </c>
      <c r="AB7" s="711">
        <f>'1.3_General non Techn'!AA26</f>
        <v>0</v>
      </c>
      <c r="AC7" s="692">
        <f>'1.3_General non Techn'!AC26-'1.3_General non Techn'!AC21</f>
        <v>0</v>
      </c>
      <c r="AD7" s="711">
        <f>'1.3_General non Techn'!AD26</f>
        <v>0</v>
      </c>
      <c r="AE7" s="692">
        <f>'1.3_General non Techn'!AF26-'1.3_General non Techn'!AF21</f>
        <v>0</v>
      </c>
      <c r="AF7" s="711">
        <f>'1.3_General non Techn'!AG26</f>
        <v>0</v>
      </c>
      <c r="AG7" s="692">
        <f>'1.3_General non Techn'!AI26-'1.3_General non Techn'!AI21</f>
        <v>0</v>
      </c>
      <c r="AH7" s="711">
        <f>'1.3_General non Techn'!AJ26</f>
        <v>0</v>
      </c>
      <c r="AI7" s="22">
        <f>'1.3_General non Techn'!AL26-'1.3_General non Techn'!AL21</f>
        <v>0</v>
      </c>
      <c r="AJ7" s="712">
        <f>'1.3_General non Techn'!AM26</f>
        <v>0</v>
      </c>
      <c r="AK7" s="692">
        <f>'1.3_General non Techn'!AO26-'1.3_General non Techn'!AO21</f>
        <v>0</v>
      </c>
      <c r="AL7" s="666"/>
      <c r="AM7" s="667"/>
    </row>
    <row r="8" spans="1:39" s="722" customFormat="1" ht="18.75" x14ac:dyDescent="0.3">
      <c r="A8" s="713"/>
      <c r="B8" s="680" t="s">
        <v>26</v>
      </c>
      <c r="C8" s="714" t="s">
        <v>23</v>
      </c>
      <c r="D8" s="18"/>
      <c r="E8" s="716"/>
      <c r="F8" s="717"/>
      <c r="G8" s="716">
        <f>+'1.3_General non Techn'!G21</f>
        <v>0</v>
      </c>
      <c r="H8" s="717"/>
      <c r="I8" s="716">
        <f>+'1.3_General non Techn'!J21</f>
        <v>0</v>
      </c>
      <c r="J8" s="717"/>
      <c r="K8" s="716">
        <f>+'1.3_General non Techn'!M21</f>
        <v>0</v>
      </c>
      <c r="L8" s="717"/>
      <c r="M8" s="716">
        <f>+'1.3_General non Techn'!P21</f>
        <v>0</v>
      </c>
      <c r="N8" s="717"/>
      <c r="O8" s="716">
        <f>+'1.3_General non Techn'!S21</f>
        <v>0</v>
      </c>
      <c r="P8" s="715"/>
      <c r="Q8" s="716">
        <f>+'1.3_General non Techn'!V21</f>
        <v>0</v>
      </c>
      <c r="R8" s="715"/>
      <c r="S8" s="716">
        <f>SUM(G8,I8,K8,M8,O8,Q8)</f>
        <v>0</v>
      </c>
      <c r="T8" s="718"/>
      <c r="U8" s="719"/>
      <c r="V8" s="783"/>
      <c r="W8" s="706"/>
      <c r="X8" s="1355"/>
      <c r="Y8" s="706"/>
      <c r="Z8" s="1356"/>
      <c r="AA8" s="1357">
        <f>+'1.3_General non Techn'!Z21</f>
        <v>0</v>
      </c>
      <c r="AB8" s="1356"/>
      <c r="AC8" s="1357">
        <f>+'1.3_General non Techn'!AC21</f>
        <v>0</v>
      </c>
      <c r="AD8" s="1356"/>
      <c r="AE8" s="1357">
        <f>+'1.3_General non Techn'!AF21</f>
        <v>0</v>
      </c>
      <c r="AF8" s="1356"/>
      <c r="AG8" s="1357">
        <f>+'1.3_General non Techn'!AI21</f>
        <v>0</v>
      </c>
      <c r="AH8" s="1356"/>
      <c r="AI8" s="1358">
        <f>+'1.3_General non Techn'!AL21</f>
        <v>0</v>
      </c>
      <c r="AJ8" s="1359"/>
      <c r="AK8" s="1357">
        <f>+'1.3_General non Techn'!AO21</f>
        <v>0</v>
      </c>
      <c r="AL8" s="666"/>
      <c r="AM8" s="667"/>
    </row>
    <row r="9" spans="1:39" ht="18.75" x14ac:dyDescent="0.3">
      <c r="A9" s="723"/>
      <c r="B9" s="724"/>
      <c r="C9" s="725"/>
      <c r="D9" s="18"/>
      <c r="E9" s="681"/>
      <c r="F9" s="891"/>
      <c r="G9" s="892"/>
      <c r="H9" s="24"/>
      <c r="I9" s="726"/>
      <c r="J9" s="24"/>
      <c r="K9" s="726"/>
      <c r="L9" s="24"/>
      <c r="M9" s="726"/>
      <c r="N9" s="24"/>
      <c r="O9" s="726"/>
      <c r="P9" s="24"/>
      <c r="Q9" s="726"/>
      <c r="R9" s="727"/>
      <c r="S9" s="728"/>
      <c r="T9" s="690"/>
      <c r="U9" s="691"/>
      <c r="V9" s="783"/>
      <c r="W9" s="706"/>
      <c r="X9" s="881"/>
      <c r="Y9" s="882"/>
      <c r="Z9" s="720"/>
      <c r="AA9" s="882"/>
      <c r="AB9" s="881"/>
      <c r="AC9" s="882"/>
      <c r="AD9" s="720"/>
      <c r="AE9" s="882"/>
      <c r="AF9" s="720"/>
      <c r="AG9" s="882"/>
      <c r="AH9" s="720"/>
      <c r="AI9" s="157"/>
      <c r="AJ9" s="721"/>
      <c r="AK9" s="882"/>
      <c r="AL9" s="666"/>
      <c r="AM9" s="667"/>
    </row>
    <row r="10" spans="1:39" s="667" customFormat="1" ht="18.75" x14ac:dyDescent="0.3">
      <c r="A10" s="1139">
        <v>2</v>
      </c>
      <c r="B10" s="759"/>
      <c r="C10" s="760" t="s">
        <v>268</v>
      </c>
      <c r="D10" s="24"/>
      <c r="E10" s="726"/>
      <c r="F10" s="1141">
        <f>F11+F21+F31</f>
        <v>0</v>
      </c>
      <c r="G10" s="1142">
        <f>G11+G21+G31</f>
        <v>0</v>
      </c>
      <c r="H10" s="761"/>
      <c r="I10" s="762"/>
      <c r="J10" s="761"/>
      <c r="K10" s="762"/>
      <c r="L10" s="761"/>
      <c r="M10" s="762"/>
      <c r="N10" s="761"/>
      <c r="O10" s="762"/>
      <c r="P10" s="761"/>
      <c r="Q10" s="762"/>
      <c r="R10" s="1314"/>
      <c r="S10" s="1142"/>
      <c r="T10" s="1315"/>
      <c r="U10" s="1316"/>
      <c r="V10" s="897"/>
      <c r="W10" s="898"/>
      <c r="X10" s="881"/>
      <c r="Y10" s="882"/>
      <c r="Z10" s="720"/>
      <c r="AA10" s="882"/>
      <c r="AB10" s="1317"/>
      <c r="AC10" s="898"/>
      <c r="AD10" s="1318"/>
      <c r="AE10" s="898"/>
      <c r="AF10" s="1318"/>
      <c r="AG10" s="898"/>
      <c r="AH10" s="1318"/>
      <c r="AI10" s="772"/>
      <c r="AJ10" s="1319"/>
      <c r="AK10" s="898"/>
      <c r="AL10" s="666"/>
    </row>
    <row r="11" spans="1:39" s="378" customFormat="1" ht="15.75" x14ac:dyDescent="0.25">
      <c r="A11" s="1140" t="s">
        <v>2</v>
      </c>
      <c r="B11" s="724"/>
      <c r="C11" s="729" t="s">
        <v>269</v>
      </c>
      <c r="D11" s="24"/>
      <c r="E11" s="726"/>
      <c r="F11" s="18">
        <f>'2.1_Prosp_campaign_1'!E55</f>
        <v>0</v>
      </c>
      <c r="G11" s="681">
        <f>'2.1_Prosp_campaign_1'!G55</f>
        <v>0</v>
      </c>
      <c r="H11" s="24"/>
      <c r="I11" s="726"/>
      <c r="J11" s="24"/>
      <c r="K11" s="726"/>
      <c r="L11" s="24"/>
      <c r="M11" s="726"/>
      <c r="N11" s="24"/>
      <c r="O11" s="726"/>
      <c r="P11" s="24"/>
      <c r="Q11" s="726"/>
      <c r="R11" s="18">
        <f t="shared" ref="R11:R18" si="3">SUM(F11,H11,J11,L11,N11,P11)</f>
        <v>0</v>
      </c>
      <c r="S11" s="681"/>
      <c r="T11" s="690"/>
      <c r="U11" s="691"/>
      <c r="V11" s="783"/>
      <c r="W11" s="746"/>
      <c r="X11" s="881"/>
      <c r="Y11" s="882"/>
      <c r="Z11" s="720"/>
      <c r="AA11" s="882"/>
      <c r="AB11" s="705"/>
      <c r="AC11" s="746"/>
      <c r="AD11" s="684"/>
      <c r="AE11" s="746"/>
      <c r="AF11" s="684"/>
      <c r="AG11" s="746"/>
      <c r="AH11" s="684"/>
      <c r="AI11" s="878"/>
      <c r="AJ11" s="685"/>
      <c r="AK11" s="746"/>
      <c r="AL11" s="880"/>
    </row>
    <row r="12" spans="1:39" ht="27" x14ac:dyDescent="0.3">
      <c r="A12" s="33"/>
      <c r="B12" s="724" t="s">
        <v>215</v>
      </c>
      <c r="C12" s="687" t="s">
        <v>280</v>
      </c>
      <c r="D12" s="24"/>
      <c r="E12" s="726"/>
      <c r="F12" s="688">
        <f>'2.1_Prosp_campaign_1'!E6</f>
        <v>0</v>
      </c>
      <c r="G12" s="689">
        <f>'2.1_Prosp_campaign_1'!G6</f>
        <v>0</v>
      </c>
      <c r="H12" s="24"/>
      <c r="I12" s="726"/>
      <c r="J12" s="24"/>
      <c r="K12" s="726"/>
      <c r="L12" s="24"/>
      <c r="M12" s="726"/>
      <c r="N12" s="24"/>
      <c r="O12" s="726"/>
      <c r="P12" s="24"/>
      <c r="Q12" s="726"/>
      <c r="R12" s="688">
        <f t="shared" si="3"/>
        <v>0</v>
      </c>
      <c r="S12" s="689">
        <f t="shared" ref="S12:S19" si="4">SUM(G12,I12,K12,M12,O12,Q12)</f>
        <v>0</v>
      </c>
      <c r="T12" s="690">
        <f t="shared" si="2"/>
        <v>0</v>
      </c>
      <c r="U12" s="691">
        <f t="shared" ref="U12:U18" si="5">SUM(X12:AK12)</f>
        <v>0</v>
      </c>
      <c r="V12" s="783"/>
      <c r="W12" s="706"/>
      <c r="X12" s="881"/>
      <c r="Y12" s="882"/>
      <c r="Z12" s="711">
        <f>'2.1_Prosp_campaign_1'!I$6</f>
        <v>0</v>
      </c>
      <c r="AA12" s="692">
        <f>'2.1_Prosp_campaign_1'!K$6</f>
        <v>0</v>
      </c>
      <c r="AB12" s="881"/>
      <c r="AC12" s="882"/>
      <c r="AD12" s="720"/>
      <c r="AE12" s="882"/>
      <c r="AF12" s="720"/>
      <c r="AG12" s="882"/>
      <c r="AH12" s="720"/>
      <c r="AI12" s="157"/>
      <c r="AJ12" s="721"/>
      <c r="AK12" s="882"/>
      <c r="AL12" s="666"/>
      <c r="AM12" s="667"/>
    </row>
    <row r="13" spans="1:39" ht="18.75" x14ac:dyDescent="0.3">
      <c r="A13" s="33"/>
      <c r="B13" s="724" t="s">
        <v>216</v>
      </c>
      <c r="C13" s="687" t="s">
        <v>285</v>
      </c>
      <c r="D13" s="24"/>
      <c r="E13" s="726"/>
      <c r="F13" s="688">
        <f>'2.1_Prosp_campaign_1'!E12</f>
        <v>0</v>
      </c>
      <c r="G13" s="689">
        <f>'2.1_Prosp_campaign_1'!G12</f>
        <v>0</v>
      </c>
      <c r="H13" s="24"/>
      <c r="I13" s="726"/>
      <c r="J13" s="24"/>
      <c r="K13" s="726"/>
      <c r="L13" s="24"/>
      <c r="M13" s="726"/>
      <c r="N13" s="24"/>
      <c r="O13" s="726"/>
      <c r="P13" s="24"/>
      <c r="Q13" s="726"/>
      <c r="R13" s="688">
        <f t="shared" si="3"/>
        <v>0</v>
      </c>
      <c r="S13" s="689">
        <f t="shared" si="4"/>
        <v>0</v>
      </c>
      <c r="T13" s="690">
        <f t="shared" si="2"/>
        <v>0</v>
      </c>
      <c r="U13" s="691">
        <f t="shared" si="5"/>
        <v>0</v>
      </c>
      <c r="V13" s="783"/>
      <c r="W13" s="706"/>
      <c r="X13" s="881"/>
      <c r="Y13" s="882"/>
      <c r="Z13" s="711">
        <f>'2.1_Prosp_campaign_1'!I$12</f>
        <v>0</v>
      </c>
      <c r="AA13" s="882">
        <f>'2.1_Prosp_campaign_1'!K$12</f>
        <v>0</v>
      </c>
      <c r="AB13" s="881"/>
      <c r="AC13" s="882"/>
      <c r="AD13" s="720"/>
      <c r="AE13" s="882"/>
      <c r="AF13" s="720"/>
      <c r="AG13" s="882"/>
      <c r="AH13" s="720"/>
      <c r="AI13" s="157"/>
      <c r="AJ13" s="721"/>
      <c r="AK13" s="882"/>
      <c r="AL13" s="666"/>
      <c r="AM13" s="667"/>
    </row>
    <row r="14" spans="1:39" ht="18.75" x14ac:dyDescent="0.3">
      <c r="A14" s="33"/>
      <c r="B14" s="724" t="s">
        <v>217</v>
      </c>
      <c r="C14" s="687" t="s">
        <v>291</v>
      </c>
      <c r="D14" s="24"/>
      <c r="E14" s="726"/>
      <c r="F14" s="688">
        <f>'2.1_Prosp_campaign_1'!E19</f>
        <v>0</v>
      </c>
      <c r="G14" s="689">
        <f>'2.1_Prosp_campaign_1'!G19</f>
        <v>0</v>
      </c>
      <c r="H14" s="24"/>
      <c r="I14" s="726"/>
      <c r="J14" s="24"/>
      <c r="K14" s="726"/>
      <c r="L14" s="24"/>
      <c r="M14" s="726"/>
      <c r="N14" s="24"/>
      <c r="O14" s="726"/>
      <c r="P14" s="24"/>
      <c r="Q14" s="726"/>
      <c r="R14" s="688">
        <f t="shared" si="3"/>
        <v>0</v>
      </c>
      <c r="S14" s="689">
        <f t="shared" si="4"/>
        <v>0</v>
      </c>
      <c r="T14" s="690">
        <f t="shared" si="2"/>
        <v>0</v>
      </c>
      <c r="U14" s="691">
        <f t="shared" si="5"/>
        <v>0</v>
      </c>
      <c r="V14" s="783"/>
      <c r="W14" s="706"/>
      <c r="X14" s="881"/>
      <c r="Y14" s="882"/>
      <c r="Z14" s="711">
        <f>'2.1_Prosp_campaign_1'!I$19</f>
        <v>0</v>
      </c>
      <c r="AA14" s="882">
        <f>'2.1_Prosp_campaign_1'!K$19</f>
        <v>0</v>
      </c>
      <c r="AB14" s="881"/>
      <c r="AC14" s="882"/>
      <c r="AD14" s="720"/>
      <c r="AE14" s="882"/>
      <c r="AF14" s="720"/>
      <c r="AG14" s="882"/>
      <c r="AH14" s="720"/>
      <c r="AI14" s="157"/>
      <c r="AJ14" s="721"/>
      <c r="AK14" s="882"/>
      <c r="AL14" s="666"/>
      <c r="AM14" s="667"/>
    </row>
    <row r="15" spans="1:39" ht="18.75" x14ac:dyDescent="0.3">
      <c r="A15" s="33"/>
      <c r="B15" s="724" t="s">
        <v>218</v>
      </c>
      <c r="C15" s="687" t="s">
        <v>296</v>
      </c>
      <c r="D15" s="24"/>
      <c r="E15" s="726"/>
      <c r="F15" s="688">
        <f>'2.1_Prosp_campaign_1'!E25</f>
        <v>0</v>
      </c>
      <c r="G15" s="689">
        <f>'2.1_Prosp_campaign_1'!G25</f>
        <v>0</v>
      </c>
      <c r="H15" s="24"/>
      <c r="I15" s="726"/>
      <c r="J15" s="24"/>
      <c r="K15" s="726"/>
      <c r="L15" s="24"/>
      <c r="M15" s="726"/>
      <c r="N15" s="24"/>
      <c r="O15" s="726"/>
      <c r="P15" s="24"/>
      <c r="Q15" s="726"/>
      <c r="R15" s="688">
        <f t="shared" si="3"/>
        <v>0</v>
      </c>
      <c r="S15" s="689">
        <f t="shared" si="4"/>
        <v>0</v>
      </c>
      <c r="T15" s="690">
        <f t="shared" si="2"/>
        <v>0</v>
      </c>
      <c r="U15" s="691">
        <f t="shared" si="5"/>
        <v>0</v>
      </c>
      <c r="V15" s="783"/>
      <c r="W15" s="706"/>
      <c r="X15" s="881"/>
      <c r="Y15" s="882"/>
      <c r="Z15" s="711">
        <f>'2.1_Prosp_campaign_1'!I$25</f>
        <v>0</v>
      </c>
      <c r="AA15" s="882">
        <f>'2.1_Prosp_campaign_1'!K$25</f>
        <v>0</v>
      </c>
      <c r="AB15" s="881"/>
      <c r="AC15" s="882"/>
      <c r="AD15" s="720"/>
      <c r="AE15" s="882"/>
      <c r="AF15" s="720"/>
      <c r="AG15" s="882"/>
      <c r="AH15" s="720"/>
      <c r="AI15" s="157"/>
      <c r="AJ15" s="721"/>
      <c r="AK15" s="882"/>
      <c r="AL15" s="666"/>
      <c r="AM15" s="667"/>
    </row>
    <row r="16" spans="1:39" ht="18.75" x14ac:dyDescent="0.3">
      <c r="A16" s="736"/>
      <c r="B16" s="724" t="s">
        <v>219</v>
      </c>
      <c r="C16" s="687" t="s">
        <v>298</v>
      </c>
      <c r="D16" s="24"/>
      <c r="E16" s="726"/>
      <c r="F16" s="688">
        <f>'2.1_Prosp_campaign_1'!E31</f>
        <v>0</v>
      </c>
      <c r="G16" s="689">
        <f>'2.1_Prosp_campaign_1'!G31</f>
        <v>0</v>
      </c>
      <c r="H16" s="24"/>
      <c r="I16" s="726"/>
      <c r="J16" s="24"/>
      <c r="K16" s="726"/>
      <c r="L16" s="24"/>
      <c r="M16" s="726"/>
      <c r="N16" s="24"/>
      <c r="O16" s="726"/>
      <c r="P16" s="24"/>
      <c r="Q16" s="726"/>
      <c r="R16" s="688">
        <f t="shared" si="3"/>
        <v>0</v>
      </c>
      <c r="S16" s="689">
        <f t="shared" si="4"/>
        <v>0</v>
      </c>
      <c r="T16" s="690">
        <f t="shared" si="2"/>
        <v>0</v>
      </c>
      <c r="U16" s="691">
        <f t="shared" si="5"/>
        <v>0</v>
      </c>
      <c r="V16" s="783"/>
      <c r="W16" s="706"/>
      <c r="X16" s="881"/>
      <c r="Y16" s="882"/>
      <c r="Z16" s="711">
        <f>'2.1_Prosp_campaign_1'!I$31</f>
        <v>0</v>
      </c>
      <c r="AA16" s="882">
        <f>'2.1_Prosp_campaign_1'!K$31</f>
        <v>0</v>
      </c>
      <c r="AB16" s="881"/>
      <c r="AC16" s="882"/>
      <c r="AD16" s="720"/>
      <c r="AE16" s="882"/>
      <c r="AF16" s="720"/>
      <c r="AG16" s="882"/>
      <c r="AH16" s="720"/>
      <c r="AI16" s="157"/>
      <c r="AJ16" s="721"/>
      <c r="AK16" s="882"/>
      <c r="AL16" s="666"/>
      <c r="AM16" s="667"/>
    </row>
    <row r="17" spans="1:39" ht="18.75" x14ac:dyDescent="0.3">
      <c r="A17" s="723"/>
      <c r="B17" s="724" t="s">
        <v>270</v>
      </c>
      <c r="C17" s="687" t="s">
        <v>304</v>
      </c>
      <c r="D17" s="24"/>
      <c r="E17" s="726"/>
      <c r="F17" s="688">
        <f>'2.1_Prosp_campaign_1'!E38</f>
        <v>0</v>
      </c>
      <c r="G17" s="689">
        <f>'2.1_Prosp_campaign_1'!G38</f>
        <v>0</v>
      </c>
      <c r="H17" s="24"/>
      <c r="I17" s="726"/>
      <c r="J17" s="24"/>
      <c r="K17" s="726"/>
      <c r="L17" s="24"/>
      <c r="M17" s="726"/>
      <c r="N17" s="24"/>
      <c r="O17" s="726"/>
      <c r="P17" s="24"/>
      <c r="Q17" s="726"/>
      <c r="R17" s="688">
        <f t="shared" si="3"/>
        <v>0</v>
      </c>
      <c r="S17" s="689">
        <f t="shared" si="4"/>
        <v>0</v>
      </c>
      <c r="T17" s="690">
        <f t="shared" si="2"/>
        <v>0</v>
      </c>
      <c r="U17" s="691">
        <f t="shared" si="5"/>
        <v>0</v>
      </c>
      <c r="V17" s="783"/>
      <c r="W17" s="706"/>
      <c r="X17" s="881"/>
      <c r="Y17" s="882"/>
      <c r="Z17" s="711">
        <f>'2.1_Prosp_campaign_1'!I$38</f>
        <v>0</v>
      </c>
      <c r="AA17" s="882">
        <f>'2.1_Prosp_campaign_1'!K$38</f>
        <v>0</v>
      </c>
      <c r="AB17" s="881"/>
      <c r="AC17" s="882"/>
      <c r="AD17" s="720"/>
      <c r="AE17" s="882"/>
      <c r="AF17" s="720"/>
      <c r="AG17" s="882"/>
      <c r="AH17" s="720"/>
      <c r="AI17" s="157"/>
      <c r="AJ17" s="721"/>
      <c r="AK17" s="882"/>
      <c r="AL17" s="666"/>
      <c r="AM17" s="667"/>
    </row>
    <row r="18" spans="1:39" ht="18.75" x14ac:dyDescent="0.3">
      <c r="A18" s="723"/>
      <c r="B18" s="724" t="s">
        <v>271</v>
      </c>
      <c r="C18" s="687" t="s">
        <v>309</v>
      </c>
      <c r="D18" s="24"/>
      <c r="E18" s="726"/>
      <c r="F18" s="688">
        <f>'2.1_Prosp_campaign_1'!E44</f>
        <v>0</v>
      </c>
      <c r="G18" s="689">
        <f>'2.1_Prosp_campaign_1'!G44</f>
        <v>0</v>
      </c>
      <c r="H18" s="24"/>
      <c r="I18" s="726"/>
      <c r="J18" s="24"/>
      <c r="K18" s="726"/>
      <c r="L18" s="24"/>
      <c r="M18" s="726"/>
      <c r="N18" s="24"/>
      <c r="O18" s="726"/>
      <c r="P18" s="24"/>
      <c r="Q18" s="726"/>
      <c r="R18" s="688">
        <f t="shared" si="3"/>
        <v>0</v>
      </c>
      <c r="S18" s="689">
        <f t="shared" si="4"/>
        <v>0</v>
      </c>
      <c r="T18" s="690">
        <f t="shared" si="2"/>
        <v>0</v>
      </c>
      <c r="U18" s="691">
        <f t="shared" si="5"/>
        <v>0</v>
      </c>
      <c r="V18" s="783"/>
      <c r="W18" s="706"/>
      <c r="X18" s="881"/>
      <c r="Y18" s="882"/>
      <c r="Z18" s="711">
        <f>'2.1_Prosp_campaign_1'!I$44</f>
        <v>0</v>
      </c>
      <c r="AA18" s="882">
        <f>'2.1_Prosp_campaign_1'!K$44</f>
        <v>0</v>
      </c>
      <c r="AB18" s="881"/>
      <c r="AC18" s="882"/>
      <c r="AD18" s="720"/>
      <c r="AE18" s="882"/>
      <c r="AF18" s="720"/>
      <c r="AG18" s="882"/>
      <c r="AH18" s="720"/>
      <c r="AI18" s="157"/>
      <c r="AJ18" s="721"/>
      <c r="AK18" s="882"/>
      <c r="AL18" s="666"/>
      <c r="AM18" s="667"/>
    </row>
    <row r="19" spans="1:39" ht="18.75" x14ac:dyDescent="0.3">
      <c r="A19" s="723"/>
      <c r="B19" s="724" t="s">
        <v>272</v>
      </c>
      <c r="C19" s="714" t="s">
        <v>105</v>
      </c>
      <c r="D19" s="24"/>
      <c r="E19" s="726"/>
      <c r="F19" s="891"/>
      <c r="G19" s="716">
        <f>'2.1_Prosp_campaign_1'!G50</f>
        <v>0</v>
      </c>
      <c r="H19" s="24"/>
      <c r="I19" s="726"/>
      <c r="J19" s="24"/>
      <c r="K19" s="726"/>
      <c r="L19" s="24"/>
      <c r="M19" s="726"/>
      <c r="N19" s="24"/>
      <c r="O19" s="726"/>
      <c r="P19" s="24"/>
      <c r="Q19" s="726"/>
      <c r="R19" s="727"/>
      <c r="S19" s="716">
        <f t="shared" si="4"/>
        <v>0</v>
      </c>
      <c r="T19" s="690"/>
      <c r="U19" s="691"/>
      <c r="V19" s="783"/>
      <c r="W19" s="706"/>
      <c r="X19" s="1355"/>
      <c r="Y19" s="706"/>
      <c r="Z19" s="1360"/>
      <c r="AA19" s="1361">
        <f>'2.1_Prosp_campaign_1'!K$50</f>
        <v>0</v>
      </c>
      <c r="AB19" s="1355"/>
      <c r="AC19" s="706"/>
      <c r="AD19" s="1356"/>
      <c r="AE19" s="706"/>
      <c r="AF19" s="1356"/>
      <c r="AG19" s="706"/>
      <c r="AH19" s="1356"/>
      <c r="AI19" s="1362"/>
      <c r="AJ19" s="1359"/>
      <c r="AK19" s="706"/>
      <c r="AL19" s="666"/>
      <c r="AM19" s="667"/>
    </row>
    <row r="20" spans="1:39" ht="18.75" x14ac:dyDescent="0.3">
      <c r="A20" s="723"/>
      <c r="B20" s="724"/>
      <c r="C20" s="725"/>
      <c r="D20" s="24"/>
      <c r="E20" s="726"/>
      <c r="F20" s="891"/>
      <c r="G20" s="892"/>
      <c r="H20" s="24"/>
      <c r="I20" s="726"/>
      <c r="J20" s="24"/>
      <c r="K20" s="726"/>
      <c r="L20" s="24"/>
      <c r="M20" s="726"/>
      <c r="N20" s="24"/>
      <c r="O20" s="726"/>
      <c r="P20" s="24"/>
      <c r="Q20" s="726"/>
      <c r="R20" s="727"/>
      <c r="S20" s="728"/>
      <c r="T20" s="690"/>
      <c r="U20" s="691"/>
      <c r="V20" s="783"/>
      <c r="W20" s="706"/>
      <c r="X20" s="881"/>
      <c r="Y20" s="882"/>
      <c r="Z20" s="720"/>
      <c r="AA20" s="882"/>
      <c r="AB20" s="881"/>
      <c r="AC20" s="882"/>
      <c r="AD20" s="720"/>
      <c r="AE20" s="882"/>
      <c r="AF20" s="720"/>
      <c r="AG20" s="882"/>
      <c r="AH20" s="720"/>
      <c r="AI20" s="157"/>
      <c r="AJ20" s="721"/>
      <c r="AK20" s="882"/>
      <c r="AL20" s="666"/>
      <c r="AM20" s="667"/>
    </row>
    <row r="21" spans="1:39" ht="18.75" x14ac:dyDescent="0.3">
      <c r="A21" s="1140">
        <v>2.2000000000000002</v>
      </c>
      <c r="B21" s="724"/>
      <c r="C21" s="729" t="s">
        <v>273</v>
      </c>
      <c r="D21" s="24"/>
      <c r="E21" s="726"/>
      <c r="F21" s="18">
        <f>'2.2_Prosp_campaign_2'!E55</f>
        <v>0</v>
      </c>
      <c r="G21" s="681">
        <f>'2.2_Prosp_campaign_2'!G55</f>
        <v>0</v>
      </c>
      <c r="H21" s="24"/>
      <c r="I21" s="726"/>
      <c r="J21" s="24"/>
      <c r="K21" s="726"/>
      <c r="L21" s="24"/>
      <c r="M21" s="726"/>
      <c r="N21" s="24"/>
      <c r="O21" s="726"/>
      <c r="P21" s="24"/>
      <c r="Q21" s="726"/>
      <c r="R21" s="18">
        <f t="shared" ref="R21:S28" si="6">SUM(F21,H21,J21,L21,N21,P21)</f>
        <v>0</v>
      </c>
      <c r="S21" s="681"/>
      <c r="T21" s="690"/>
      <c r="U21" s="691"/>
      <c r="V21" s="783"/>
      <c r="W21" s="706"/>
      <c r="X21" s="881"/>
      <c r="Y21" s="882"/>
      <c r="Z21" s="720"/>
      <c r="AA21" s="882"/>
      <c r="AB21" s="881"/>
      <c r="AC21" s="882"/>
      <c r="AD21" s="720"/>
      <c r="AE21" s="882"/>
      <c r="AF21" s="720"/>
      <c r="AG21" s="882"/>
      <c r="AH21" s="720"/>
      <c r="AI21" s="157"/>
      <c r="AJ21" s="721"/>
      <c r="AK21" s="882"/>
      <c r="AL21" s="666"/>
      <c r="AM21" s="667"/>
    </row>
    <row r="22" spans="1:39" ht="27" x14ac:dyDescent="0.3">
      <c r="A22" s="33"/>
      <c r="B22" s="724" t="s">
        <v>220</v>
      </c>
      <c r="C22" s="687" t="s">
        <v>280</v>
      </c>
      <c r="D22" s="24"/>
      <c r="E22" s="726"/>
      <c r="F22" s="688">
        <f>'2.2_Prosp_campaign_2'!E6</f>
        <v>0</v>
      </c>
      <c r="G22" s="689">
        <f>'2.2_Prosp_campaign_2'!G6</f>
        <v>0</v>
      </c>
      <c r="H22" s="24"/>
      <c r="I22" s="726"/>
      <c r="J22" s="24"/>
      <c r="K22" s="726"/>
      <c r="L22" s="24"/>
      <c r="M22" s="726"/>
      <c r="N22" s="24"/>
      <c r="O22" s="726"/>
      <c r="P22" s="24"/>
      <c r="Q22" s="726"/>
      <c r="R22" s="688">
        <f t="shared" si="6"/>
        <v>0</v>
      </c>
      <c r="S22" s="689">
        <f t="shared" si="6"/>
        <v>0</v>
      </c>
      <c r="T22" s="690">
        <f t="shared" si="2"/>
        <v>0</v>
      </c>
      <c r="U22" s="691">
        <f t="shared" ref="U22:U28" si="7">SUM(X22:AK22)</f>
        <v>0</v>
      </c>
      <c r="V22" s="783"/>
      <c r="W22" s="706"/>
      <c r="X22" s="881"/>
      <c r="Y22" s="882"/>
      <c r="Z22" s="711">
        <f>'2.2_Prosp_campaign_2'!I$6</f>
        <v>0</v>
      </c>
      <c r="AA22" s="692">
        <f>'2.2_Prosp_campaign_2'!K$6</f>
        <v>0</v>
      </c>
      <c r="AB22" s="881"/>
      <c r="AC22" s="882"/>
      <c r="AD22" s="720"/>
      <c r="AE22" s="882"/>
      <c r="AF22" s="720"/>
      <c r="AG22" s="882"/>
      <c r="AH22" s="720"/>
      <c r="AI22" s="157"/>
      <c r="AJ22" s="721"/>
      <c r="AK22" s="882"/>
      <c r="AL22" s="666"/>
      <c r="AM22" s="667"/>
    </row>
    <row r="23" spans="1:39" ht="18.75" x14ac:dyDescent="0.3">
      <c r="A23" s="33"/>
      <c r="B23" s="724" t="s">
        <v>221</v>
      </c>
      <c r="C23" s="687" t="s">
        <v>285</v>
      </c>
      <c r="D23" s="24"/>
      <c r="E23" s="726"/>
      <c r="F23" s="688">
        <f>'2.2_Prosp_campaign_2'!E12</f>
        <v>0</v>
      </c>
      <c r="G23" s="689">
        <f>'2.2_Prosp_campaign_2'!G12</f>
        <v>0</v>
      </c>
      <c r="H23" s="24"/>
      <c r="I23" s="726"/>
      <c r="J23" s="24"/>
      <c r="K23" s="726"/>
      <c r="L23" s="24"/>
      <c r="M23" s="726"/>
      <c r="N23" s="24"/>
      <c r="O23" s="726"/>
      <c r="P23" s="24"/>
      <c r="Q23" s="726"/>
      <c r="R23" s="688">
        <f t="shared" si="6"/>
        <v>0</v>
      </c>
      <c r="S23" s="689">
        <f t="shared" si="6"/>
        <v>0</v>
      </c>
      <c r="T23" s="690">
        <f t="shared" si="2"/>
        <v>0</v>
      </c>
      <c r="U23" s="691">
        <f t="shared" si="7"/>
        <v>0</v>
      </c>
      <c r="V23" s="783"/>
      <c r="W23" s="706"/>
      <c r="X23" s="881"/>
      <c r="Y23" s="882"/>
      <c r="Z23" s="711">
        <f>'2.2_Prosp_campaign_2'!I$12</f>
        <v>0</v>
      </c>
      <c r="AA23" s="882">
        <f>'2.2_Prosp_campaign_2'!K$12</f>
        <v>0</v>
      </c>
      <c r="AB23" s="881"/>
      <c r="AC23" s="882"/>
      <c r="AD23" s="720"/>
      <c r="AE23" s="882"/>
      <c r="AF23" s="720"/>
      <c r="AG23" s="882"/>
      <c r="AH23" s="720"/>
      <c r="AI23" s="157"/>
      <c r="AJ23" s="721"/>
      <c r="AK23" s="882"/>
      <c r="AL23" s="666"/>
      <c r="AM23" s="667"/>
    </row>
    <row r="24" spans="1:39" ht="18.75" x14ac:dyDescent="0.3">
      <c r="A24" s="33"/>
      <c r="B24" s="724" t="s">
        <v>222</v>
      </c>
      <c r="C24" s="687" t="s">
        <v>291</v>
      </c>
      <c r="D24" s="24"/>
      <c r="E24" s="726"/>
      <c r="F24" s="688">
        <f>'2.2_Prosp_campaign_2'!E19</f>
        <v>0</v>
      </c>
      <c r="G24" s="689">
        <f>'2.2_Prosp_campaign_2'!G19</f>
        <v>0</v>
      </c>
      <c r="H24" s="24"/>
      <c r="I24" s="726"/>
      <c r="J24" s="24"/>
      <c r="K24" s="726"/>
      <c r="L24" s="24"/>
      <c r="M24" s="726"/>
      <c r="N24" s="24"/>
      <c r="O24" s="726"/>
      <c r="P24" s="24"/>
      <c r="Q24" s="726"/>
      <c r="R24" s="688">
        <f t="shared" si="6"/>
        <v>0</v>
      </c>
      <c r="S24" s="689">
        <f t="shared" si="6"/>
        <v>0</v>
      </c>
      <c r="T24" s="690">
        <f t="shared" si="2"/>
        <v>0</v>
      </c>
      <c r="U24" s="691">
        <f t="shared" si="7"/>
        <v>0</v>
      </c>
      <c r="V24" s="783"/>
      <c r="W24" s="706"/>
      <c r="X24" s="881"/>
      <c r="Y24" s="882"/>
      <c r="Z24" s="711">
        <f>'2.2_Prosp_campaign_2'!I$19</f>
        <v>0</v>
      </c>
      <c r="AA24" s="882">
        <f>'2.2_Prosp_campaign_2'!K$19</f>
        <v>0</v>
      </c>
      <c r="AB24" s="881"/>
      <c r="AC24" s="882"/>
      <c r="AD24" s="720"/>
      <c r="AE24" s="882"/>
      <c r="AF24" s="720"/>
      <c r="AG24" s="882"/>
      <c r="AH24" s="720"/>
      <c r="AI24" s="157"/>
      <c r="AJ24" s="721"/>
      <c r="AK24" s="882"/>
      <c r="AL24" s="666"/>
      <c r="AM24" s="667"/>
    </row>
    <row r="25" spans="1:39" ht="18.75" x14ac:dyDescent="0.3">
      <c r="A25" s="33"/>
      <c r="B25" s="724" t="s">
        <v>223</v>
      </c>
      <c r="C25" s="687" t="s">
        <v>296</v>
      </c>
      <c r="D25" s="24"/>
      <c r="E25" s="726"/>
      <c r="F25" s="688">
        <f>'2.2_Prosp_campaign_2'!E25</f>
        <v>0</v>
      </c>
      <c r="G25" s="689">
        <f>'2.2_Prosp_campaign_2'!G25</f>
        <v>0</v>
      </c>
      <c r="H25" s="24"/>
      <c r="I25" s="726"/>
      <c r="J25" s="24"/>
      <c r="K25" s="726"/>
      <c r="L25" s="24"/>
      <c r="M25" s="726"/>
      <c r="N25" s="24"/>
      <c r="O25" s="726"/>
      <c r="P25" s="24"/>
      <c r="Q25" s="726"/>
      <c r="R25" s="688">
        <f t="shared" si="6"/>
        <v>0</v>
      </c>
      <c r="S25" s="689">
        <f t="shared" si="6"/>
        <v>0</v>
      </c>
      <c r="T25" s="690">
        <f t="shared" si="2"/>
        <v>0</v>
      </c>
      <c r="U25" s="691">
        <f t="shared" si="7"/>
        <v>0</v>
      </c>
      <c r="V25" s="783"/>
      <c r="W25" s="706"/>
      <c r="X25" s="881"/>
      <c r="Y25" s="882"/>
      <c r="Z25" s="711">
        <f>'2.2_Prosp_campaign_2'!I$25</f>
        <v>0</v>
      </c>
      <c r="AA25" s="882">
        <f>'2.2_Prosp_campaign_2'!K$25</f>
        <v>0</v>
      </c>
      <c r="AB25" s="881"/>
      <c r="AC25" s="882"/>
      <c r="AD25" s="720"/>
      <c r="AE25" s="882"/>
      <c r="AF25" s="720"/>
      <c r="AG25" s="882"/>
      <c r="AH25" s="720"/>
      <c r="AI25" s="157"/>
      <c r="AJ25" s="721"/>
      <c r="AK25" s="882"/>
      <c r="AL25" s="666"/>
      <c r="AM25" s="667"/>
    </row>
    <row r="26" spans="1:39" ht="18.75" x14ac:dyDescent="0.3">
      <c r="A26" s="736"/>
      <c r="B26" s="724" t="s">
        <v>224</v>
      </c>
      <c r="C26" s="687" t="s">
        <v>298</v>
      </c>
      <c r="D26" s="24"/>
      <c r="E26" s="726"/>
      <c r="F26" s="688">
        <f>'2.2_Prosp_campaign_2'!E31</f>
        <v>0</v>
      </c>
      <c r="G26" s="689">
        <f>'2.2_Prosp_campaign_2'!G31</f>
        <v>0</v>
      </c>
      <c r="H26" s="24"/>
      <c r="I26" s="726"/>
      <c r="J26" s="24"/>
      <c r="K26" s="726"/>
      <c r="L26" s="24"/>
      <c r="M26" s="726"/>
      <c r="N26" s="24"/>
      <c r="O26" s="726"/>
      <c r="P26" s="24"/>
      <c r="Q26" s="726"/>
      <c r="R26" s="688">
        <f t="shared" si="6"/>
        <v>0</v>
      </c>
      <c r="S26" s="689">
        <f t="shared" si="6"/>
        <v>0</v>
      </c>
      <c r="T26" s="690">
        <f t="shared" si="2"/>
        <v>0</v>
      </c>
      <c r="U26" s="691">
        <f t="shared" si="7"/>
        <v>0</v>
      </c>
      <c r="V26" s="783"/>
      <c r="W26" s="706"/>
      <c r="X26" s="881"/>
      <c r="Y26" s="882"/>
      <c r="Z26" s="711">
        <f>'2.2_Prosp_campaign_2'!I$31</f>
        <v>0</v>
      </c>
      <c r="AA26" s="882">
        <f>'2.2_Prosp_campaign_2'!K$31</f>
        <v>0</v>
      </c>
      <c r="AB26" s="881"/>
      <c r="AC26" s="882"/>
      <c r="AD26" s="720"/>
      <c r="AE26" s="882"/>
      <c r="AF26" s="720"/>
      <c r="AG26" s="882"/>
      <c r="AH26" s="720"/>
      <c r="AI26" s="157"/>
      <c r="AJ26" s="721"/>
      <c r="AK26" s="882"/>
      <c r="AL26" s="666"/>
      <c r="AM26" s="667"/>
    </row>
    <row r="27" spans="1:39" ht="18.75" x14ac:dyDescent="0.3">
      <c r="A27" s="723"/>
      <c r="B27" s="724" t="s">
        <v>225</v>
      </c>
      <c r="C27" s="687" t="s">
        <v>304</v>
      </c>
      <c r="D27" s="24"/>
      <c r="E27" s="726"/>
      <c r="F27" s="688">
        <f>'2.2_Prosp_campaign_2'!E38</f>
        <v>0</v>
      </c>
      <c r="G27" s="689">
        <f>'2.2_Prosp_campaign_2'!G38</f>
        <v>0</v>
      </c>
      <c r="H27" s="24"/>
      <c r="I27" s="726"/>
      <c r="J27" s="24"/>
      <c r="K27" s="726"/>
      <c r="L27" s="24"/>
      <c r="M27" s="726"/>
      <c r="N27" s="24"/>
      <c r="O27" s="726"/>
      <c r="P27" s="24"/>
      <c r="Q27" s="726"/>
      <c r="R27" s="688">
        <f t="shared" si="6"/>
        <v>0</v>
      </c>
      <c r="S27" s="689">
        <f t="shared" si="6"/>
        <v>0</v>
      </c>
      <c r="T27" s="690">
        <f t="shared" si="2"/>
        <v>0</v>
      </c>
      <c r="U27" s="691">
        <f t="shared" si="7"/>
        <v>0</v>
      </c>
      <c r="V27" s="783"/>
      <c r="W27" s="706"/>
      <c r="X27" s="881"/>
      <c r="Y27" s="882"/>
      <c r="Z27" s="711">
        <f>'2.2_Prosp_campaign_2'!I$38</f>
        <v>0</v>
      </c>
      <c r="AA27" s="882">
        <f>'2.2_Prosp_campaign_2'!K$38</f>
        <v>0</v>
      </c>
      <c r="AB27" s="881"/>
      <c r="AC27" s="882"/>
      <c r="AD27" s="720"/>
      <c r="AE27" s="882"/>
      <c r="AF27" s="720"/>
      <c r="AG27" s="882"/>
      <c r="AH27" s="720"/>
      <c r="AI27" s="157"/>
      <c r="AJ27" s="721"/>
      <c r="AK27" s="882"/>
      <c r="AL27" s="666"/>
      <c r="AM27" s="667"/>
    </row>
    <row r="28" spans="1:39" ht="18.75" x14ac:dyDescent="0.3">
      <c r="A28" s="723"/>
      <c r="B28" s="724" t="s">
        <v>254</v>
      </c>
      <c r="C28" s="687" t="s">
        <v>309</v>
      </c>
      <c r="D28" s="24"/>
      <c r="E28" s="726"/>
      <c r="F28" s="688">
        <f>'2.2_Prosp_campaign_2'!E44</f>
        <v>0</v>
      </c>
      <c r="G28" s="689">
        <f>'2.2_Prosp_campaign_2'!G44</f>
        <v>0</v>
      </c>
      <c r="H28" s="24"/>
      <c r="I28" s="726"/>
      <c r="J28" s="24"/>
      <c r="K28" s="726"/>
      <c r="L28" s="24"/>
      <c r="M28" s="726"/>
      <c r="N28" s="24"/>
      <c r="O28" s="726"/>
      <c r="P28" s="24"/>
      <c r="Q28" s="726"/>
      <c r="R28" s="688">
        <f t="shared" si="6"/>
        <v>0</v>
      </c>
      <c r="S28" s="689">
        <f t="shared" si="6"/>
        <v>0</v>
      </c>
      <c r="T28" s="690">
        <f t="shared" si="2"/>
        <v>0</v>
      </c>
      <c r="U28" s="691">
        <f t="shared" si="7"/>
        <v>0</v>
      </c>
      <c r="V28" s="783"/>
      <c r="W28" s="706"/>
      <c r="X28" s="881"/>
      <c r="Y28" s="882"/>
      <c r="Z28" s="711">
        <f>'2.2_Prosp_campaign_2'!I$44</f>
        <v>0</v>
      </c>
      <c r="AA28" s="882">
        <f>'2.2_Prosp_campaign_2'!K$44</f>
        <v>0</v>
      </c>
      <c r="AB28" s="881"/>
      <c r="AC28" s="882"/>
      <c r="AD28" s="720"/>
      <c r="AE28" s="882"/>
      <c r="AF28" s="720"/>
      <c r="AG28" s="882"/>
      <c r="AH28" s="720"/>
      <c r="AI28" s="157"/>
      <c r="AJ28" s="721"/>
      <c r="AK28" s="882"/>
      <c r="AL28" s="666"/>
      <c r="AM28" s="667"/>
    </row>
    <row r="29" spans="1:39" ht="18.75" x14ac:dyDescent="0.3">
      <c r="A29" s="723"/>
      <c r="B29" s="724" t="s">
        <v>255</v>
      </c>
      <c r="C29" s="714" t="s">
        <v>105</v>
      </c>
      <c r="D29" s="24"/>
      <c r="E29" s="726"/>
      <c r="F29" s="891"/>
      <c r="G29" s="716">
        <f>'2.2_Prosp_campaign_2'!G50</f>
        <v>0</v>
      </c>
      <c r="H29" s="24"/>
      <c r="I29" s="726"/>
      <c r="J29" s="24"/>
      <c r="K29" s="726"/>
      <c r="L29" s="24"/>
      <c r="M29" s="726"/>
      <c r="N29" s="24"/>
      <c r="O29" s="726"/>
      <c r="P29" s="24"/>
      <c r="Q29" s="726"/>
      <c r="R29" s="727"/>
      <c r="S29" s="716">
        <f>SUM(G29,I29,K29,M29,O29,Q29)</f>
        <v>0</v>
      </c>
      <c r="T29" s="690"/>
      <c r="U29" s="691"/>
      <c r="V29" s="783"/>
      <c r="W29" s="706"/>
      <c r="X29" s="1355"/>
      <c r="Y29" s="706"/>
      <c r="Z29" s="1360"/>
      <c r="AA29" s="1361">
        <f>'2.2_Prosp_campaign_2'!K$50</f>
        <v>0</v>
      </c>
      <c r="AB29" s="1355"/>
      <c r="AC29" s="706"/>
      <c r="AD29" s="1356"/>
      <c r="AE29" s="706"/>
      <c r="AF29" s="1356"/>
      <c r="AG29" s="706"/>
      <c r="AH29" s="1356"/>
      <c r="AI29" s="1362"/>
      <c r="AJ29" s="1359"/>
      <c r="AK29" s="706"/>
      <c r="AL29" s="666"/>
      <c r="AM29" s="667"/>
    </row>
    <row r="30" spans="1:39" ht="18.75" x14ac:dyDescent="0.3">
      <c r="A30" s="723"/>
      <c r="B30" s="724"/>
      <c r="C30" s="714"/>
      <c r="D30" s="24"/>
      <c r="E30" s="726"/>
      <c r="F30" s="891"/>
      <c r="G30" s="892"/>
      <c r="H30" s="24"/>
      <c r="I30" s="726"/>
      <c r="J30" s="24"/>
      <c r="K30" s="726"/>
      <c r="L30" s="24"/>
      <c r="M30" s="726"/>
      <c r="N30" s="24"/>
      <c r="O30" s="726"/>
      <c r="P30" s="24"/>
      <c r="Q30" s="726"/>
      <c r="R30" s="727"/>
      <c r="S30" s="728"/>
      <c r="T30" s="690"/>
      <c r="U30" s="691"/>
      <c r="V30" s="783"/>
      <c r="W30" s="706"/>
      <c r="X30" s="881"/>
      <c r="Y30" s="882"/>
      <c r="Z30" s="720"/>
      <c r="AA30" s="882"/>
      <c r="AB30" s="881"/>
      <c r="AC30" s="882"/>
      <c r="AD30" s="720"/>
      <c r="AE30" s="882"/>
      <c r="AF30" s="720"/>
      <c r="AG30" s="882"/>
      <c r="AH30" s="720"/>
      <c r="AI30" s="157"/>
      <c r="AJ30" s="721"/>
      <c r="AK30" s="882"/>
      <c r="AL30" s="666"/>
      <c r="AM30" s="667"/>
    </row>
    <row r="31" spans="1:39" ht="18.75" x14ac:dyDescent="0.3">
      <c r="A31" s="1140">
        <v>2.2999999999999998</v>
      </c>
      <c r="B31" s="724"/>
      <c r="C31" s="729" t="s">
        <v>274</v>
      </c>
      <c r="D31" s="24"/>
      <c r="E31" s="726"/>
      <c r="F31" s="18">
        <f>'2.3_Prosp_campaign_3'!E55</f>
        <v>0</v>
      </c>
      <c r="G31" s="681">
        <f>'2.3_Prosp_campaign_3'!G55</f>
        <v>0</v>
      </c>
      <c r="H31" s="24"/>
      <c r="I31" s="726"/>
      <c r="J31" s="24"/>
      <c r="K31" s="726"/>
      <c r="L31" s="24"/>
      <c r="M31" s="726"/>
      <c r="N31" s="24"/>
      <c r="O31" s="726"/>
      <c r="P31" s="24"/>
      <c r="Q31" s="726"/>
      <c r="R31" s="18">
        <f t="shared" ref="R31:S38" si="8">SUM(F31,H31,J31,L31,N31,P31)</f>
        <v>0</v>
      </c>
      <c r="S31" s="681"/>
      <c r="T31" s="690"/>
      <c r="U31" s="691"/>
      <c r="V31" s="783"/>
      <c r="W31" s="706"/>
      <c r="X31" s="881"/>
      <c r="Y31" s="882"/>
      <c r="Z31" s="720"/>
      <c r="AA31" s="882"/>
      <c r="AB31" s="881"/>
      <c r="AC31" s="882"/>
      <c r="AD31" s="720"/>
      <c r="AE31" s="882"/>
      <c r="AF31" s="720"/>
      <c r="AG31" s="882"/>
      <c r="AH31" s="720"/>
      <c r="AI31" s="157"/>
      <c r="AJ31" s="721"/>
      <c r="AK31" s="882"/>
      <c r="AL31" s="666"/>
      <c r="AM31" s="667"/>
    </row>
    <row r="32" spans="1:39" ht="27" x14ac:dyDescent="0.3">
      <c r="A32" s="33"/>
      <c r="B32" s="724" t="s">
        <v>226</v>
      </c>
      <c r="C32" s="687" t="s">
        <v>280</v>
      </c>
      <c r="D32" s="24"/>
      <c r="E32" s="726"/>
      <c r="F32" s="688">
        <f>'2.3_Prosp_campaign_3'!E6</f>
        <v>0</v>
      </c>
      <c r="G32" s="689">
        <f>'2.3_Prosp_campaign_3'!G6</f>
        <v>0</v>
      </c>
      <c r="H32" s="24"/>
      <c r="I32" s="726"/>
      <c r="J32" s="24"/>
      <c r="K32" s="726"/>
      <c r="L32" s="24"/>
      <c r="M32" s="726"/>
      <c r="N32" s="24"/>
      <c r="O32" s="726"/>
      <c r="P32" s="24"/>
      <c r="Q32" s="726"/>
      <c r="R32" s="688">
        <f t="shared" si="8"/>
        <v>0</v>
      </c>
      <c r="S32" s="689">
        <f t="shared" si="8"/>
        <v>0</v>
      </c>
      <c r="T32" s="690">
        <f t="shared" si="2"/>
        <v>0</v>
      </c>
      <c r="U32" s="691">
        <f t="shared" ref="U32:U38" si="9">SUM(X32:AK32)</f>
        <v>0</v>
      </c>
      <c r="V32" s="783"/>
      <c r="W32" s="706"/>
      <c r="X32" s="881"/>
      <c r="Y32" s="882"/>
      <c r="Z32" s="711">
        <f>'2.3_Prosp_campaign_3'!I$6</f>
        <v>0</v>
      </c>
      <c r="AA32" s="692">
        <f>'2.3_Prosp_campaign_3'!K$6</f>
        <v>0</v>
      </c>
      <c r="AB32" s="881"/>
      <c r="AC32" s="882"/>
      <c r="AD32" s="720"/>
      <c r="AE32" s="882"/>
      <c r="AF32" s="720"/>
      <c r="AG32" s="882"/>
      <c r="AH32" s="720"/>
      <c r="AI32" s="157"/>
      <c r="AJ32" s="721"/>
      <c r="AK32" s="882"/>
      <c r="AL32" s="666"/>
      <c r="AM32" s="667"/>
    </row>
    <row r="33" spans="1:39" ht="18.75" x14ac:dyDescent="0.3">
      <c r="A33" s="33"/>
      <c r="B33" s="724" t="s">
        <v>227</v>
      </c>
      <c r="C33" s="687" t="s">
        <v>285</v>
      </c>
      <c r="D33" s="24"/>
      <c r="E33" s="726"/>
      <c r="F33" s="688">
        <f>'2.3_Prosp_campaign_3'!E12</f>
        <v>0</v>
      </c>
      <c r="G33" s="689">
        <f>'2.3_Prosp_campaign_3'!G12</f>
        <v>0</v>
      </c>
      <c r="H33" s="24"/>
      <c r="I33" s="726"/>
      <c r="J33" s="24"/>
      <c r="K33" s="726"/>
      <c r="L33" s="24"/>
      <c r="M33" s="726"/>
      <c r="N33" s="24"/>
      <c r="O33" s="726"/>
      <c r="P33" s="24"/>
      <c r="Q33" s="726"/>
      <c r="R33" s="688">
        <f t="shared" si="8"/>
        <v>0</v>
      </c>
      <c r="S33" s="689">
        <f t="shared" si="8"/>
        <v>0</v>
      </c>
      <c r="T33" s="690">
        <f t="shared" si="2"/>
        <v>0</v>
      </c>
      <c r="U33" s="691">
        <f t="shared" si="9"/>
        <v>0</v>
      </c>
      <c r="V33" s="783"/>
      <c r="W33" s="706"/>
      <c r="X33" s="881"/>
      <c r="Y33" s="882"/>
      <c r="Z33" s="711">
        <f>'2.3_Prosp_campaign_3'!I$12</f>
        <v>0</v>
      </c>
      <c r="AA33" s="882">
        <f>'2.3_Prosp_campaign_3'!K$12</f>
        <v>0</v>
      </c>
      <c r="AB33" s="881"/>
      <c r="AC33" s="882"/>
      <c r="AD33" s="720"/>
      <c r="AE33" s="882"/>
      <c r="AF33" s="720"/>
      <c r="AG33" s="882"/>
      <c r="AH33" s="720"/>
      <c r="AI33" s="157"/>
      <c r="AJ33" s="721"/>
      <c r="AK33" s="882"/>
      <c r="AL33" s="666"/>
      <c r="AM33" s="667"/>
    </row>
    <row r="34" spans="1:39" ht="18.75" x14ac:dyDescent="0.3">
      <c r="A34" s="33"/>
      <c r="B34" s="724" t="s">
        <v>228</v>
      </c>
      <c r="C34" s="687" t="s">
        <v>291</v>
      </c>
      <c r="D34" s="24"/>
      <c r="E34" s="726"/>
      <c r="F34" s="688">
        <f>'2.3_Prosp_campaign_3'!E19</f>
        <v>0</v>
      </c>
      <c r="G34" s="689">
        <f>'2.3_Prosp_campaign_3'!G19</f>
        <v>0</v>
      </c>
      <c r="H34" s="24"/>
      <c r="I34" s="726"/>
      <c r="J34" s="24"/>
      <c r="K34" s="726"/>
      <c r="L34" s="24"/>
      <c r="M34" s="726"/>
      <c r="N34" s="24"/>
      <c r="O34" s="726"/>
      <c r="P34" s="24"/>
      <c r="Q34" s="726"/>
      <c r="R34" s="688">
        <f t="shared" si="8"/>
        <v>0</v>
      </c>
      <c r="S34" s="689">
        <f t="shared" si="8"/>
        <v>0</v>
      </c>
      <c r="T34" s="690">
        <f t="shared" si="2"/>
        <v>0</v>
      </c>
      <c r="U34" s="691">
        <f t="shared" si="9"/>
        <v>0</v>
      </c>
      <c r="V34" s="783"/>
      <c r="W34" s="706"/>
      <c r="X34" s="881"/>
      <c r="Y34" s="882"/>
      <c r="Z34" s="711">
        <f>'2.3_Prosp_campaign_3'!I$19</f>
        <v>0</v>
      </c>
      <c r="AA34" s="882">
        <f>'2.3_Prosp_campaign_3'!K$19</f>
        <v>0</v>
      </c>
      <c r="AB34" s="881"/>
      <c r="AC34" s="882"/>
      <c r="AD34" s="720"/>
      <c r="AE34" s="882"/>
      <c r="AF34" s="720"/>
      <c r="AG34" s="882"/>
      <c r="AH34" s="720"/>
      <c r="AI34" s="157"/>
      <c r="AJ34" s="721"/>
      <c r="AK34" s="882"/>
      <c r="AL34" s="666"/>
      <c r="AM34" s="667"/>
    </row>
    <row r="35" spans="1:39" ht="18.75" x14ac:dyDescent="0.3">
      <c r="A35" s="33"/>
      <c r="B35" s="724" t="s">
        <v>229</v>
      </c>
      <c r="C35" s="687" t="s">
        <v>296</v>
      </c>
      <c r="D35" s="24"/>
      <c r="E35" s="726"/>
      <c r="F35" s="688">
        <f>'2.3_Prosp_campaign_3'!E25</f>
        <v>0</v>
      </c>
      <c r="G35" s="689">
        <f>'2.3_Prosp_campaign_3'!G25</f>
        <v>0</v>
      </c>
      <c r="H35" s="24"/>
      <c r="I35" s="726"/>
      <c r="J35" s="24"/>
      <c r="K35" s="726"/>
      <c r="L35" s="24"/>
      <c r="M35" s="726"/>
      <c r="N35" s="24"/>
      <c r="O35" s="726"/>
      <c r="P35" s="24"/>
      <c r="Q35" s="726"/>
      <c r="R35" s="688">
        <f t="shared" si="8"/>
        <v>0</v>
      </c>
      <c r="S35" s="689">
        <f t="shared" si="8"/>
        <v>0</v>
      </c>
      <c r="T35" s="690">
        <f t="shared" si="2"/>
        <v>0</v>
      </c>
      <c r="U35" s="691">
        <f t="shared" si="9"/>
        <v>0</v>
      </c>
      <c r="V35" s="783"/>
      <c r="W35" s="706"/>
      <c r="X35" s="881"/>
      <c r="Y35" s="882"/>
      <c r="Z35" s="711">
        <f>'2.3_Prosp_campaign_3'!I$25</f>
        <v>0</v>
      </c>
      <c r="AA35" s="882">
        <f>'2.3_Prosp_campaign_3'!K$25</f>
        <v>0</v>
      </c>
      <c r="AB35" s="881"/>
      <c r="AC35" s="882"/>
      <c r="AD35" s="720"/>
      <c r="AE35" s="882"/>
      <c r="AF35" s="720"/>
      <c r="AG35" s="882"/>
      <c r="AH35" s="720"/>
      <c r="AI35" s="157"/>
      <c r="AJ35" s="721"/>
      <c r="AK35" s="882"/>
      <c r="AL35" s="666"/>
      <c r="AM35" s="667"/>
    </row>
    <row r="36" spans="1:39" ht="18.75" x14ac:dyDescent="0.3">
      <c r="A36" s="736"/>
      <c r="B36" s="724" t="s">
        <v>230</v>
      </c>
      <c r="C36" s="687" t="s">
        <v>298</v>
      </c>
      <c r="D36" s="24"/>
      <c r="E36" s="726"/>
      <c r="F36" s="688">
        <f>'2.3_Prosp_campaign_3'!E31</f>
        <v>0</v>
      </c>
      <c r="G36" s="689">
        <f>'2.3_Prosp_campaign_3'!G31</f>
        <v>0</v>
      </c>
      <c r="H36" s="24"/>
      <c r="I36" s="726"/>
      <c r="J36" s="24"/>
      <c r="K36" s="726"/>
      <c r="L36" s="24"/>
      <c r="M36" s="726"/>
      <c r="N36" s="24"/>
      <c r="O36" s="726"/>
      <c r="P36" s="24"/>
      <c r="Q36" s="726"/>
      <c r="R36" s="688">
        <f t="shared" si="8"/>
        <v>0</v>
      </c>
      <c r="S36" s="689">
        <f t="shared" si="8"/>
        <v>0</v>
      </c>
      <c r="T36" s="690">
        <f t="shared" si="2"/>
        <v>0</v>
      </c>
      <c r="U36" s="691">
        <f t="shared" si="9"/>
        <v>0</v>
      </c>
      <c r="V36" s="783"/>
      <c r="W36" s="706"/>
      <c r="X36" s="881"/>
      <c r="Y36" s="882"/>
      <c r="Z36" s="711">
        <f>'2.3_Prosp_campaign_3'!I$31</f>
        <v>0</v>
      </c>
      <c r="AA36" s="882">
        <f>'2.3_Prosp_campaign_3'!K$31</f>
        <v>0</v>
      </c>
      <c r="AB36" s="881"/>
      <c r="AC36" s="882"/>
      <c r="AD36" s="720"/>
      <c r="AE36" s="882"/>
      <c r="AF36" s="720"/>
      <c r="AG36" s="882"/>
      <c r="AH36" s="720"/>
      <c r="AI36" s="157"/>
      <c r="AJ36" s="721"/>
      <c r="AK36" s="882"/>
      <c r="AL36" s="666"/>
      <c r="AM36" s="667"/>
    </row>
    <row r="37" spans="1:39" ht="18.75" x14ac:dyDescent="0.3">
      <c r="A37" s="723"/>
      <c r="B37" s="724" t="s">
        <v>231</v>
      </c>
      <c r="C37" s="687" t="s">
        <v>304</v>
      </c>
      <c r="D37" s="24"/>
      <c r="E37" s="726"/>
      <c r="F37" s="688">
        <f>'2.3_Prosp_campaign_3'!E38</f>
        <v>0</v>
      </c>
      <c r="G37" s="689">
        <f>'2.3_Prosp_campaign_3'!G38</f>
        <v>0</v>
      </c>
      <c r="H37" s="24"/>
      <c r="I37" s="726"/>
      <c r="J37" s="24"/>
      <c r="K37" s="726"/>
      <c r="L37" s="24"/>
      <c r="M37" s="726"/>
      <c r="N37" s="24"/>
      <c r="O37" s="726"/>
      <c r="P37" s="24"/>
      <c r="Q37" s="726"/>
      <c r="R37" s="688">
        <f t="shared" si="8"/>
        <v>0</v>
      </c>
      <c r="S37" s="689">
        <f t="shared" si="8"/>
        <v>0</v>
      </c>
      <c r="T37" s="690">
        <f t="shared" si="2"/>
        <v>0</v>
      </c>
      <c r="U37" s="691">
        <f t="shared" si="9"/>
        <v>0</v>
      </c>
      <c r="V37" s="783"/>
      <c r="W37" s="706"/>
      <c r="X37" s="881"/>
      <c r="Y37" s="882"/>
      <c r="Z37" s="711">
        <f>'2.3_Prosp_campaign_3'!I$38</f>
        <v>0</v>
      </c>
      <c r="AA37" s="882">
        <f>'2.3_Prosp_campaign_3'!K$38</f>
        <v>0</v>
      </c>
      <c r="AB37" s="881"/>
      <c r="AC37" s="882"/>
      <c r="AD37" s="720"/>
      <c r="AE37" s="882"/>
      <c r="AF37" s="720"/>
      <c r="AG37" s="882"/>
      <c r="AH37" s="720"/>
      <c r="AI37" s="157"/>
      <c r="AJ37" s="721"/>
      <c r="AK37" s="882"/>
      <c r="AL37" s="666"/>
      <c r="AM37" s="667"/>
    </row>
    <row r="38" spans="1:39" ht="18.75" x14ac:dyDescent="0.3">
      <c r="A38" s="723"/>
      <c r="B38" s="724" t="s">
        <v>232</v>
      </c>
      <c r="C38" s="687" t="s">
        <v>309</v>
      </c>
      <c r="D38" s="24"/>
      <c r="E38" s="726"/>
      <c r="F38" s="688">
        <f>'2.3_Prosp_campaign_3'!E44</f>
        <v>0</v>
      </c>
      <c r="G38" s="689">
        <f>'2.3_Prosp_campaign_3'!G44</f>
        <v>0</v>
      </c>
      <c r="H38" s="24"/>
      <c r="I38" s="726"/>
      <c r="J38" s="24"/>
      <c r="K38" s="726"/>
      <c r="L38" s="24"/>
      <c r="M38" s="726"/>
      <c r="N38" s="24"/>
      <c r="O38" s="726"/>
      <c r="P38" s="24"/>
      <c r="Q38" s="726"/>
      <c r="R38" s="688">
        <f t="shared" si="8"/>
        <v>0</v>
      </c>
      <c r="S38" s="689">
        <f t="shared" si="8"/>
        <v>0</v>
      </c>
      <c r="T38" s="690">
        <f t="shared" si="2"/>
        <v>0</v>
      </c>
      <c r="U38" s="691">
        <f t="shared" si="9"/>
        <v>0</v>
      </c>
      <c r="V38" s="783"/>
      <c r="W38" s="706"/>
      <c r="X38" s="881"/>
      <c r="Y38" s="882"/>
      <c r="Z38" s="711">
        <f>'2.3_Prosp_campaign_3'!I$44</f>
        <v>0</v>
      </c>
      <c r="AA38" s="882">
        <f>'2.3_Prosp_campaign_3'!K$44</f>
        <v>0</v>
      </c>
      <c r="AB38" s="881"/>
      <c r="AC38" s="882"/>
      <c r="AD38" s="720"/>
      <c r="AE38" s="882"/>
      <c r="AF38" s="720"/>
      <c r="AG38" s="882"/>
      <c r="AH38" s="720"/>
      <c r="AI38" s="157"/>
      <c r="AJ38" s="721"/>
      <c r="AK38" s="882"/>
      <c r="AL38" s="666"/>
      <c r="AM38" s="667"/>
    </row>
    <row r="39" spans="1:39" ht="18.75" x14ac:dyDescent="0.3">
      <c r="A39" s="723"/>
      <c r="B39" s="724" t="s">
        <v>233</v>
      </c>
      <c r="C39" s="714" t="s">
        <v>105</v>
      </c>
      <c r="D39" s="24"/>
      <c r="E39" s="726"/>
      <c r="F39" s="891"/>
      <c r="G39" s="716">
        <f>'2.3_Prosp_campaign_3'!G50</f>
        <v>0</v>
      </c>
      <c r="H39" s="24"/>
      <c r="I39" s="726"/>
      <c r="J39" s="24"/>
      <c r="K39" s="726"/>
      <c r="L39" s="24"/>
      <c r="M39" s="726"/>
      <c r="N39" s="24"/>
      <c r="O39" s="726"/>
      <c r="P39" s="24"/>
      <c r="Q39" s="726"/>
      <c r="R39" s="727"/>
      <c r="S39" s="716">
        <f>SUM(G39,I39,K39,M39,O39,Q39)</f>
        <v>0</v>
      </c>
      <c r="T39" s="690"/>
      <c r="U39" s="691"/>
      <c r="V39" s="783"/>
      <c r="W39" s="706"/>
      <c r="X39" s="1355"/>
      <c r="Y39" s="706"/>
      <c r="Z39" s="1360"/>
      <c r="AA39" s="1361">
        <f>'2.3_Prosp_campaign_3'!K$50</f>
        <v>0</v>
      </c>
      <c r="AB39" s="1355"/>
      <c r="AC39" s="706"/>
      <c r="AD39" s="1356"/>
      <c r="AE39" s="706"/>
      <c r="AF39" s="1356"/>
      <c r="AG39" s="706"/>
      <c r="AH39" s="1356"/>
      <c r="AI39" s="1362"/>
      <c r="AJ39" s="1359"/>
      <c r="AK39" s="706"/>
      <c r="AL39" s="666"/>
      <c r="AM39" s="667"/>
    </row>
    <row r="40" spans="1:39" ht="18.75" x14ac:dyDescent="0.3">
      <c r="A40" s="723"/>
      <c r="B40" s="724"/>
      <c r="C40" s="725"/>
      <c r="D40" s="24"/>
      <c r="E40" s="726"/>
      <c r="F40" s="24"/>
      <c r="G40" s="726"/>
      <c r="H40" s="24"/>
      <c r="I40" s="726"/>
      <c r="J40" s="24"/>
      <c r="K40" s="726"/>
      <c r="L40" s="24"/>
      <c r="M40" s="726"/>
      <c r="N40" s="24"/>
      <c r="O40" s="726"/>
      <c r="P40" s="24"/>
      <c r="Q40" s="726"/>
      <c r="R40" s="727"/>
      <c r="S40" s="728"/>
      <c r="T40" s="690"/>
      <c r="U40" s="691"/>
      <c r="V40" s="783"/>
      <c r="W40" s="706"/>
      <c r="X40" s="881"/>
      <c r="Y40" s="882"/>
      <c r="Z40" s="720"/>
      <c r="AA40" s="882"/>
      <c r="AB40" s="881"/>
      <c r="AC40" s="882"/>
      <c r="AD40" s="720"/>
      <c r="AE40" s="882"/>
      <c r="AF40" s="720"/>
      <c r="AG40" s="882"/>
      <c r="AH40" s="720"/>
      <c r="AI40" s="157"/>
      <c r="AJ40" s="721"/>
      <c r="AK40" s="882"/>
      <c r="AL40" s="666"/>
      <c r="AM40" s="667"/>
    </row>
    <row r="41" spans="1:39" s="667" customFormat="1" ht="18.75" x14ac:dyDescent="0.3">
      <c r="A41" s="1327">
        <v>3</v>
      </c>
      <c r="B41" s="759"/>
      <c r="C41" s="760" t="s">
        <v>29</v>
      </c>
      <c r="D41" s="761"/>
      <c r="E41" s="762"/>
      <c r="F41" s="24"/>
      <c r="G41" s="726"/>
      <c r="H41" s="761"/>
      <c r="I41" s="762"/>
      <c r="J41" s="761"/>
      <c r="K41" s="762"/>
      <c r="L41" s="761"/>
      <c r="M41" s="762"/>
      <c r="N41" s="761"/>
      <c r="O41" s="762"/>
      <c r="P41" s="761"/>
      <c r="Q41" s="762"/>
      <c r="R41" s="1328"/>
      <c r="S41" s="1329"/>
      <c r="T41" s="1315"/>
      <c r="U41" s="1316"/>
      <c r="V41" s="897"/>
      <c r="W41" s="898"/>
      <c r="X41" s="881"/>
      <c r="Y41" s="882"/>
      <c r="Z41" s="720"/>
      <c r="AA41" s="882"/>
      <c r="AB41" s="1317"/>
      <c r="AC41" s="898"/>
      <c r="AD41" s="1317"/>
      <c r="AE41" s="898"/>
      <c r="AF41" s="1317"/>
      <c r="AG41" s="898"/>
      <c r="AH41" s="1317"/>
      <c r="AI41" s="772"/>
      <c r="AJ41" s="1330"/>
      <c r="AK41" s="898"/>
      <c r="AL41" s="666"/>
    </row>
    <row r="42" spans="1:39" s="32" customFormat="1" ht="18" customHeight="1" x14ac:dyDescent="0.25">
      <c r="A42" s="730" t="s">
        <v>383</v>
      </c>
      <c r="B42" s="724"/>
      <c r="C42" s="510" t="s">
        <v>30</v>
      </c>
      <c r="D42" s="24"/>
      <c r="E42" s="726"/>
      <c r="F42" s="24"/>
      <c r="G42" s="726"/>
      <c r="H42" s="18">
        <f>+'3.1_FutGenExp'!E25</f>
        <v>0</v>
      </c>
      <c r="I42" s="681"/>
      <c r="J42" s="18">
        <f>+'3.1_FutGenExp'!H25</f>
        <v>0</v>
      </c>
      <c r="K42" s="681"/>
      <c r="L42" s="18">
        <f>+'3.1_FutGenExp'!K25</f>
        <v>0</v>
      </c>
      <c r="M42" s="681"/>
      <c r="N42" s="18">
        <f>+'3.1_FutGenExp'!N25</f>
        <v>0</v>
      </c>
      <c r="O42" s="681"/>
      <c r="P42" s="18">
        <f>+'3.1_FutGenExp'!Q25</f>
        <v>0</v>
      </c>
      <c r="Q42" s="681"/>
      <c r="R42" s="682">
        <f>SUM(H42,J42,L42,N42,P42)</f>
        <v>0</v>
      </c>
      <c r="S42" s="681"/>
      <c r="T42" s="683"/>
      <c r="U42" s="677"/>
      <c r="V42" s="783"/>
      <c r="W42" s="746"/>
      <c r="X42" s="881"/>
      <c r="Y42" s="882"/>
      <c r="Z42" s="720"/>
      <c r="AA42" s="882"/>
      <c r="AB42" s="731"/>
      <c r="AC42" s="31"/>
      <c r="AD42" s="731"/>
      <c r="AE42" s="31"/>
      <c r="AF42" s="731"/>
      <c r="AG42" s="31"/>
      <c r="AH42" s="731"/>
      <c r="AI42" s="878"/>
      <c r="AJ42" s="732"/>
      <c r="AK42" s="31"/>
      <c r="AL42" s="880"/>
      <c r="AM42" s="378"/>
    </row>
    <row r="43" spans="1:39" ht="18.75" x14ac:dyDescent="0.3">
      <c r="A43" s="33"/>
      <c r="B43" s="724" t="s">
        <v>384</v>
      </c>
      <c r="C43" s="888" t="s">
        <v>102</v>
      </c>
      <c r="D43" s="24"/>
      <c r="E43" s="726"/>
      <c r="F43" s="24"/>
      <c r="G43" s="726"/>
      <c r="H43" s="688">
        <f>'3.1_FutGenExp'!E5</f>
        <v>0</v>
      </c>
      <c r="I43" s="689">
        <f>'3.1_FutGenExp'!G5</f>
        <v>0</v>
      </c>
      <c r="J43" s="688">
        <f>'3.1_FutGenExp'!H5</f>
        <v>0</v>
      </c>
      <c r="K43" s="689">
        <f>'3.1_FutGenExp'!J5</f>
        <v>0</v>
      </c>
      <c r="L43" s="688">
        <f>'3.1_FutGenExp'!K5</f>
        <v>0</v>
      </c>
      <c r="M43" s="689">
        <f>'3.1_FutGenExp'!M5</f>
        <v>0</v>
      </c>
      <c r="N43" s="688">
        <f>'3.1_FutGenExp'!N5</f>
        <v>0</v>
      </c>
      <c r="O43" s="689">
        <f>'3.1_FutGenExp'!P5</f>
        <v>0</v>
      </c>
      <c r="P43" s="688">
        <f>'3.1_FutGenExp'!Q5</f>
        <v>0</v>
      </c>
      <c r="Q43" s="689">
        <f>'3.1_FutGenExp'!S5</f>
        <v>0</v>
      </c>
      <c r="R43" s="733">
        <f t="shared" ref="R43:R99" si="10">SUM(H43,J43,L43,N43,P43)</f>
        <v>0</v>
      </c>
      <c r="S43" s="689">
        <f t="shared" ref="S43:S100" si="11">SUM(I43,K43,M43,O43,Q43)</f>
        <v>0</v>
      </c>
      <c r="T43" s="690">
        <f t="shared" si="2"/>
        <v>0</v>
      </c>
      <c r="U43" s="691">
        <f t="shared" ref="U43:U46" si="12">SUM(AB43:AK43)</f>
        <v>0</v>
      </c>
      <c r="V43" s="783"/>
      <c r="W43" s="706"/>
      <c r="X43" s="881"/>
      <c r="Y43" s="882"/>
      <c r="Z43" s="720"/>
      <c r="AA43" s="882"/>
      <c r="AB43" s="734">
        <f>'3.1_FutGenExp'!U5</f>
        <v>0</v>
      </c>
      <c r="AC43" s="882">
        <f>'3.1_FutGenExp'!W5</f>
        <v>0</v>
      </c>
      <c r="AD43" s="734">
        <f>'3.1_FutGenExp'!X5</f>
        <v>0</v>
      </c>
      <c r="AE43" s="882">
        <f>'3.1_FutGenExp'!Z5</f>
        <v>0</v>
      </c>
      <c r="AF43" s="734">
        <f>'3.1_FutGenExp'!AA5</f>
        <v>0</v>
      </c>
      <c r="AG43" s="882">
        <f>'3.1_FutGenExp'!AC5</f>
        <v>0</v>
      </c>
      <c r="AH43" s="734">
        <f>'3.1_FutGenExp'!AD5</f>
        <v>0</v>
      </c>
      <c r="AI43" s="157">
        <f>'3.1_FutGenExp'!AF5</f>
        <v>0</v>
      </c>
      <c r="AJ43" s="735">
        <f>'3.1_FutGenExp'!AG5</f>
        <v>0</v>
      </c>
      <c r="AK43" s="882">
        <f>'3.1_FutGenExp'!AI5</f>
        <v>0</v>
      </c>
      <c r="AL43" s="666"/>
      <c r="AM43" s="667"/>
    </row>
    <row r="44" spans="1:39" ht="18.75" x14ac:dyDescent="0.3">
      <c r="A44" s="33"/>
      <c r="B44" s="724" t="s">
        <v>385</v>
      </c>
      <c r="C44" s="888" t="s">
        <v>31</v>
      </c>
      <c r="D44" s="24"/>
      <c r="E44" s="726"/>
      <c r="F44" s="24"/>
      <c r="G44" s="726"/>
      <c r="H44" s="688">
        <f>'3.1_FutGenExp'!E6</f>
        <v>0</v>
      </c>
      <c r="I44" s="689">
        <f>'3.1_FutGenExp'!G6</f>
        <v>0</v>
      </c>
      <c r="J44" s="688">
        <f>'3.1_FutGenExp'!H6</f>
        <v>0</v>
      </c>
      <c r="K44" s="689">
        <f>'3.1_FutGenExp'!J6</f>
        <v>0</v>
      </c>
      <c r="L44" s="688">
        <f>'3.1_FutGenExp'!K6</f>
        <v>0</v>
      </c>
      <c r="M44" s="689">
        <f>'3.1_FutGenExp'!M6</f>
        <v>0</v>
      </c>
      <c r="N44" s="688">
        <f>'3.1_FutGenExp'!N6</f>
        <v>0</v>
      </c>
      <c r="O44" s="689">
        <f>'3.1_FutGenExp'!P6</f>
        <v>0</v>
      </c>
      <c r="P44" s="688">
        <f>'3.1_FutGenExp'!Q6</f>
        <v>0</v>
      </c>
      <c r="Q44" s="689">
        <f>'3.1_FutGenExp'!S6</f>
        <v>0</v>
      </c>
      <c r="R44" s="733">
        <f t="shared" si="10"/>
        <v>0</v>
      </c>
      <c r="S44" s="689">
        <f t="shared" si="11"/>
        <v>0</v>
      </c>
      <c r="T44" s="690">
        <f t="shared" si="2"/>
        <v>0</v>
      </c>
      <c r="U44" s="691">
        <f t="shared" si="12"/>
        <v>0</v>
      </c>
      <c r="V44" s="783"/>
      <c r="W44" s="706"/>
      <c r="X44" s="881"/>
      <c r="Y44" s="882"/>
      <c r="Z44" s="720"/>
      <c r="AA44" s="882"/>
      <c r="AB44" s="734">
        <f>'3.1_FutGenExp'!U6</f>
        <v>0</v>
      </c>
      <c r="AC44" s="882">
        <f>'3.1_FutGenExp'!W6</f>
        <v>0</v>
      </c>
      <c r="AD44" s="734">
        <f>'3.1_FutGenExp'!X6</f>
        <v>0</v>
      </c>
      <c r="AE44" s="882">
        <f>'3.1_FutGenExp'!Z6</f>
        <v>0</v>
      </c>
      <c r="AF44" s="734">
        <f>'3.1_FutGenExp'!AA6</f>
        <v>0</v>
      </c>
      <c r="AG44" s="882">
        <f>'3.1_FutGenExp'!AC6</f>
        <v>0</v>
      </c>
      <c r="AH44" s="734">
        <f>'3.1_FutGenExp'!AD6</f>
        <v>0</v>
      </c>
      <c r="AI44" s="157">
        <f>'3.1_FutGenExp'!AF6</f>
        <v>0</v>
      </c>
      <c r="AJ44" s="735">
        <f>'3.1_FutGenExp'!AG6</f>
        <v>0</v>
      </c>
      <c r="AK44" s="882">
        <f>'3.1_FutGenExp'!AI6</f>
        <v>0</v>
      </c>
      <c r="AL44" s="666"/>
      <c r="AM44" s="667"/>
    </row>
    <row r="45" spans="1:39" ht="18.75" x14ac:dyDescent="0.3">
      <c r="A45" s="33"/>
      <c r="B45" s="724" t="s">
        <v>386</v>
      </c>
      <c r="C45" s="888" t="s">
        <v>32</v>
      </c>
      <c r="D45" s="24"/>
      <c r="E45" s="726"/>
      <c r="F45" s="24"/>
      <c r="G45" s="726"/>
      <c r="H45" s="688">
        <f>'3.1_FutGenExp'!E7</f>
        <v>0</v>
      </c>
      <c r="I45" s="689">
        <f>'3.1_FutGenExp'!G7</f>
        <v>0</v>
      </c>
      <c r="J45" s="688">
        <f>'3.1_FutGenExp'!H7</f>
        <v>0</v>
      </c>
      <c r="K45" s="689">
        <f>'3.1_FutGenExp'!J7</f>
        <v>0</v>
      </c>
      <c r="L45" s="688">
        <f>'3.1_FutGenExp'!K7</f>
        <v>0</v>
      </c>
      <c r="M45" s="689">
        <f>'3.1_FutGenExp'!M7</f>
        <v>0</v>
      </c>
      <c r="N45" s="688">
        <f>'3.1_FutGenExp'!N7</f>
        <v>0</v>
      </c>
      <c r="O45" s="689">
        <f>'3.1_FutGenExp'!P7</f>
        <v>0</v>
      </c>
      <c r="P45" s="688">
        <f>'3.1_FutGenExp'!Q7</f>
        <v>0</v>
      </c>
      <c r="Q45" s="689">
        <f>'3.1_FutGenExp'!S7</f>
        <v>0</v>
      </c>
      <c r="R45" s="733">
        <f t="shared" si="10"/>
        <v>0</v>
      </c>
      <c r="S45" s="689">
        <f t="shared" si="11"/>
        <v>0</v>
      </c>
      <c r="T45" s="690">
        <f t="shared" si="2"/>
        <v>0</v>
      </c>
      <c r="U45" s="691">
        <f t="shared" si="12"/>
        <v>0</v>
      </c>
      <c r="V45" s="783"/>
      <c r="W45" s="706"/>
      <c r="X45" s="881"/>
      <c r="Y45" s="882"/>
      <c r="Z45" s="720"/>
      <c r="AA45" s="882"/>
      <c r="AB45" s="734">
        <f>'3.1_FutGenExp'!U7</f>
        <v>0</v>
      </c>
      <c r="AC45" s="882">
        <f>'3.1_FutGenExp'!W7</f>
        <v>0</v>
      </c>
      <c r="AD45" s="734">
        <f>'3.1_FutGenExp'!X7</f>
        <v>0</v>
      </c>
      <c r="AE45" s="882">
        <f>'3.1_FutGenExp'!Z7</f>
        <v>0</v>
      </c>
      <c r="AF45" s="734">
        <f>'3.1_FutGenExp'!AA7</f>
        <v>0</v>
      </c>
      <c r="AG45" s="882">
        <f>'3.1_FutGenExp'!AC7</f>
        <v>0</v>
      </c>
      <c r="AH45" s="734">
        <f>'3.1_FutGenExp'!AD7</f>
        <v>0</v>
      </c>
      <c r="AI45" s="157">
        <f>'3.1_FutGenExp'!AF7</f>
        <v>0</v>
      </c>
      <c r="AJ45" s="735">
        <f>'3.1_FutGenExp'!AG7</f>
        <v>0</v>
      </c>
      <c r="AK45" s="882">
        <f>'3.1_FutGenExp'!AI7</f>
        <v>0</v>
      </c>
      <c r="AL45" s="666"/>
      <c r="AM45" s="667"/>
    </row>
    <row r="46" spans="1:39" ht="18.75" x14ac:dyDescent="0.3">
      <c r="A46" s="33"/>
      <c r="B46" s="724" t="s">
        <v>387</v>
      </c>
      <c r="C46" s="888" t="s">
        <v>33</v>
      </c>
      <c r="D46" s="24"/>
      <c r="E46" s="726"/>
      <c r="F46" s="24"/>
      <c r="G46" s="726"/>
      <c r="H46" s="688">
        <f>'3.1_FutGenExp'!E8</f>
        <v>0</v>
      </c>
      <c r="I46" s="689">
        <f>'3.1_FutGenExp'!G8</f>
        <v>0</v>
      </c>
      <c r="J46" s="688">
        <f>'3.1_FutGenExp'!H8</f>
        <v>0</v>
      </c>
      <c r="K46" s="689">
        <f>'3.1_FutGenExp'!J8</f>
        <v>0</v>
      </c>
      <c r="L46" s="688">
        <f>'3.1_FutGenExp'!K8</f>
        <v>0</v>
      </c>
      <c r="M46" s="689">
        <f>'3.1_FutGenExp'!M8</f>
        <v>0</v>
      </c>
      <c r="N46" s="688">
        <f>'3.1_FutGenExp'!N8</f>
        <v>0</v>
      </c>
      <c r="O46" s="689">
        <f>'3.1_FutGenExp'!P8</f>
        <v>0</v>
      </c>
      <c r="P46" s="688">
        <f>'3.1_FutGenExp'!Q8</f>
        <v>0</v>
      </c>
      <c r="Q46" s="689">
        <f>'3.1_FutGenExp'!S8</f>
        <v>0</v>
      </c>
      <c r="R46" s="733">
        <f t="shared" si="10"/>
        <v>0</v>
      </c>
      <c r="S46" s="689">
        <f t="shared" si="11"/>
        <v>0</v>
      </c>
      <c r="T46" s="690">
        <f t="shared" si="2"/>
        <v>0</v>
      </c>
      <c r="U46" s="691">
        <f t="shared" si="12"/>
        <v>0</v>
      </c>
      <c r="V46" s="783"/>
      <c r="W46" s="706"/>
      <c r="X46" s="881"/>
      <c r="Y46" s="882"/>
      <c r="Z46" s="720"/>
      <c r="AA46" s="882"/>
      <c r="AB46" s="734">
        <f>'3.1_FutGenExp'!U8</f>
        <v>0</v>
      </c>
      <c r="AC46" s="882">
        <f>'3.1_FutGenExp'!W8</f>
        <v>0</v>
      </c>
      <c r="AD46" s="734">
        <f>'3.1_FutGenExp'!X8</f>
        <v>0</v>
      </c>
      <c r="AE46" s="882">
        <f>'3.1_FutGenExp'!Z8</f>
        <v>0</v>
      </c>
      <c r="AF46" s="734">
        <f>'3.1_FutGenExp'!AA8</f>
        <v>0</v>
      </c>
      <c r="AG46" s="882">
        <f>'3.1_FutGenExp'!AC8</f>
        <v>0</v>
      </c>
      <c r="AH46" s="734">
        <f>'3.1_FutGenExp'!AD8</f>
        <v>0</v>
      </c>
      <c r="AI46" s="157">
        <f>'3.1_FutGenExp'!AF8</f>
        <v>0</v>
      </c>
      <c r="AJ46" s="735">
        <f>'3.1_FutGenExp'!AG8</f>
        <v>0</v>
      </c>
      <c r="AK46" s="882">
        <f>'3.1_FutGenExp'!AI8</f>
        <v>0</v>
      </c>
      <c r="AL46" s="666"/>
      <c r="AM46" s="667"/>
    </row>
    <row r="47" spans="1:39" s="738" customFormat="1" ht="18.75" x14ac:dyDescent="0.3">
      <c r="A47" s="736"/>
      <c r="B47" s="724" t="s">
        <v>398</v>
      </c>
      <c r="C47" s="889" t="s">
        <v>23</v>
      </c>
      <c r="D47" s="24"/>
      <c r="E47" s="726"/>
      <c r="F47" s="24"/>
      <c r="G47" s="726"/>
      <c r="H47" s="717"/>
      <c r="I47" s="716">
        <f>+'3.1_FutGenExp'!G20</f>
        <v>0</v>
      </c>
      <c r="J47" s="737"/>
      <c r="K47" s="890">
        <f>+'3.1_FutGenExp'!J20</f>
        <v>0</v>
      </c>
      <c r="L47" s="737"/>
      <c r="M47" s="890">
        <f>+'3.1_FutGenExp'!M20</f>
        <v>0</v>
      </c>
      <c r="N47" s="737"/>
      <c r="O47" s="890">
        <f>+'3.1_FutGenExp'!P20</f>
        <v>0</v>
      </c>
      <c r="P47" s="737"/>
      <c r="Q47" s="890">
        <f>+'3.1_FutGenExp'!S20</f>
        <v>0</v>
      </c>
      <c r="R47" s="737"/>
      <c r="S47" s="716">
        <f t="shared" si="11"/>
        <v>0</v>
      </c>
      <c r="T47" s="718"/>
      <c r="U47" s="719"/>
      <c r="V47" s="783"/>
      <c r="W47" s="706"/>
      <c r="X47" s="1355"/>
      <c r="Y47" s="706"/>
      <c r="Z47" s="1356"/>
      <c r="AA47" s="706"/>
      <c r="AB47" s="1363"/>
      <c r="AC47" s="1361">
        <f>+'3.1_FutGenExp'!W20</f>
        <v>0</v>
      </c>
      <c r="AD47" s="1363"/>
      <c r="AE47" s="1361">
        <f>+'3.1_FutGenExp'!Z20</f>
        <v>0</v>
      </c>
      <c r="AF47" s="1363"/>
      <c r="AG47" s="1361">
        <f>+'3.1_FutGenExp'!AC20</f>
        <v>0</v>
      </c>
      <c r="AH47" s="1363"/>
      <c r="AI47" s="1354">
        <f>+'3.1_FutGenExp'!AF20</f>
        <v>0</v>
      </c>
      <c r="AJ47" s="1364"/>
      <c r="AK47" s="1361">
        <f>+'3.1_FutGenExp'!AI20</f>
        <v>0</v>
      </c>
      <c r="AL47" s="666"/>
      <c r="AM47" s="667"/>
    </row>
    <row r="48" spans="1:39" ht="18.75" x14ac:dyDescent="0.3">
      <c r="A48" s="723"/>
      <c r="B48" s="724"/>
      <c r="C48" s="590"/>
      <c r="D48" s="24"/>
      <c r="E48" s="726"/>
      <c r="F48" s="24"/>
      <c r="G48" s="726"/>
      <c r="H48" s="891"/>
      <c r="I48" s="892"/>
      <c r="J48" s="891"/>
      <c r="K48" s="892"/>
      <c r="L48" s="891"/>
      <c r="M48" s="892"/>
      <c r="N48" s="891"/>
      <c r="O48" s="892"/>
      <c r="P48" s="891"/>
      <c r="Q48" s="892"/>
      <c r="R48" s="733"/>
      <c r="S48" s="689"/>
      <c r="T48" s="690"/>
      <c r="U48" s="691"/>
      <c r="V48" s="783"/>
      <c r="W48" s="706"/>
      <c r="X48" s="881"/>
      <c r="Y48" s="882"/>
      <c r="Z48" s="720"/>
      <c r="AA48" s="882"/>
      <c r="AB48" s="881"/>
      <c r="AC48" s="882"/>
      <c r="AD48" s="881"/>
      <c r="AE48" s="882"/>
      <c r="AF48" s="881"/>
      <c r="AG48" s="882"/>
      <c r="AH48" s="881"/>
      <c r="AI48" s="157"/>
      <c r="AJ48" s="883"/>
      <c r="AK48" s="882"/>
      <c r="AL48" s="666"/>
      <c r="AM48" s="667"/>
    </row>
    <row r="49" spans="1:39" s="32" customFormat="1" ht="15.75" x14ac:dyDescent="0.25">
      <c r="A49" s="730" t="s">
        <v>551</v>
      </c>
      <c r="B49" s="724"/>
      <c r="C49" s="510" t="s">
        <v>34</v>
      </c>
      <c r="D49" s="24"/>
      <c r="E49" s="726"/>
      <c r="F49" s="24"/>
      <c r="G49" s="726"/>
      <c r="H49" s="18">
        <f>'3.2_Platform'!E29</f>
        <v>0</v>
      </c>
      <c r="I49" s="681"/>
      <c r="J49" s="18">
        <f>'3.2_Platform'!H29</f>
        <v>0</v>
      </c>
      <c r="K49" s="681"/>
      <c r="L49" s="18">
        <f>'3.2_Platform'!K29</f>
        <v>0</v>
      </c>
      <c r="M49" s="681"/>
      <c r="N49" s="18">
        <f>'3.2_Platform'!N29</f>
        <v>0</v>
      </c>
      <c r="O49" s="681"/>
      <c r="P49" s="18">
        <f>'3.2_Platform'!Q29</f>
        <v>0</v>
      </c>
      <c r="Q49" s="681"/>
      <c r="R49" s="682">
        <f t="shared" si="10"/>
        <v>0</v>
      </c>
      <c r="S49" s="681"/>
      <c r="T49" s="683"/>
      <c r="U49" s="677"/>
      <c r="V49" s="783"/>
      <c r="W49" s="746"/>
      <c r="X49" s="881"/>
      <c r="Y49" s="882"/>
      <c r="Z49" s="720"/>
      <c r="AA49" s="882"/>
      <c r="AB49" s="731"/>
      <c r="AC49" s="31"/>
      <c r="AD49" s="731"/>
      <c r="AE49" s="31"/>
      <c r="AF49" s="731"/>
      <c r="AG49" s="31"/>
      <c r="AH49" s="731"/>
      <c r="AI49" s="879"/>
      <c r="AJ49" s="732"/>
      <c r="AK49" s="31"/>
      <c r="AL49" s="880"/>
      <c r="AM49" s="378"/>
    </row>
    <row r="50" spans="1:39" ht="18.75" x14ac:dyDescent="0.3">
      <c r="B50" s="724" t="s">
        <v>552</v>
      </c>
      <c r="C50" s="888" t="s">
        <v>35</v>
      </c>
      <c r="D50" s="24"/>
      <c r="E50" s="726"/>
      <c r="F50" s="24"/>
      <c r="G50" s="726"/>
      <c r="H50" s="688">
        <f>+'3.2_Platform'!E5</f>
        <v>0</v>
      </c>
      <c r="I50" s="689">
        <f>+'3.2_Platform'!G5</f>
        <v>0</v>
      </c>
      <c r="J50" s="688">
        <f>+'3.2_Platform'!H5</f>
        <v>0</v>
      </c>
      <c r="K50" s="689">
        <f>+'3.2_Platform'!J5</f>
        <v>0</v>
      </c>
      <c r="L50" s="688">
        <f>+'3.2_Platform'!K5</f>
        <v>0</v>
      </c>
      <c r="M50" s="689">
        <f>+'3.2_Platform'!M5</f>
        <v>0</v>
      </c>
      <c r="N50" s="688">
        <f>+'3.2_Platform'!N5</f>
        <v>0</v>
      </c>
      <c r="O50" s="689">
        <f>+'3.2_Platform'!P5</f>
        <v>0</v>
      </c>
      <c r="P50" s="688">
        <f>+'3.2_Platform'!Q5</f>
        <v>0</v>
      </c>
      <c r="Q50" s="689">
        <f>+'3.2_Platform'!S5</f>
        <v>0</v>
      </c>
      <c r="R50" s="733">
        <f t="shared" si="10"/>
        <v>0</v>
      </c>
      <c r="S50" s="689">
        <f t="shared" si="11"/>
        <v>0</v>
      </c>
      <c r="T50" s="690">
        <f t="shared" si="2"/>
        <v>0</v>
      </c>
      <c r="U50" s="691">
        <f t="shared" ref="U50:U54" si="13">SUM(AB50:AK50)</f>
        <v>0</v>
      </c>
      <c r="V50" s="783"/>
      <c r="W50" s="706"/>
      <c r="X50" s="881"/>
      <c r="Y50" s="882"/>
      <c r="Z50" s="720"/>
      <c r="AA50" s="882"/>
      <c r="AB50" s="734">
        <f>+'3.2_Platform'!U5</f>
        <v>0</v>
      </c>
      <c r="AC50" s="882">
        <f>+'3.2_Platform'!W5</f>
        <v>0</v>
      </c>
      <c r="AD50" s="734">
        <f>+'3.2_Platform'!X5</f>
        <v>0</v>
      </c>
      <c r="AE50" s="882">
        <f>+'3.2_Platform'!Z5</f>
        <v>0</v>
      </c>
      <c r="AF50" s="734">
        <f>+'3.2_Platform'!AA5</f>
        <v>0</v>
      </c>
      <c r="AG50" s="882">
        <f>+'3.2_Platform'!AC5</f>
        <v>0</v>
      </c>
      <c r="AH50" s="734">
        <f>+'3.2_Platform'!AD5</f>
        <v>0</v>
      </c>
      <c r="AI50" s="157">
        <f>+'3.2_Platform'!AF5</f>
        <v>0</v>
      </c>
      <c r="AJ50" s="735">
        <f>+'3.2_Platform'!AG5</f>
        <v>0</v>
      </c>
      <c r="AK50" s="882">
        <f>+'3.2_Platform'!AI5</f>
        <v>0</v>
      </c>
      <c r="AL50" s="666"/>
      <c r="AM50" s="667"/>
    </row>
    <row r="51" spans="1:39" ht="18.75" x14ac:dyDescent="0.3">
      <c r="B51" s="724" t="s">
        <v>553</v>
      </c>
      <c r="C51" s="888" t="s">
        <v>36</v>
      </c>
      <c r="D51" s="24"/>
      <c r="E51" s="726"/>
      <c r="F51" s="24"/>
      <c r="G51" s="726"/>
      <c r="H51" s="688">
        <f>SUM('3.2_Platform'!E6:E9)</f>
        <v>0</v>
      </c>
      <c r="I51" s="689">
        <f>SUM('3.2_Platform'!G6:G9)</f>
        <v>0</v>
      </c>
      <c r="J51" s="688">
        <f>SUM('3.2_Platform'!H6:H9)</f>
        <v>0</v>
      </c>
      <c r="K51" s="689">
        <f>SUM('3.2_Platform'!J6:J9)</f>
        <v>0</v>
      </c>
      <c r="L51" s="688">
        <f>SUM('3.2_Platform'!K6:K9)</f>
        <v>0</v>
      </c>
      <c r="M51" s="689">
        <f>SUM('3.2_Platform'!M6:M9)</f>
        <v>0</v>
      </c>
      <c r="N51" s="688">
        <f>SUM('3.2_Platform'!N6:N9)</f>
        <v>0</v>
      </c>
      <c r="O51" s="689">
        <f>SUM('3.2_Platform'!P6:P9)</f>
        <v>0</v>
      </c>
      <c r="P51" s="688">
        <f>SUM('3.2_Platform'!Q6:Q9)</f>
        <v>0</v>
      </c>
      <c r="Q51" s="689">
        <f>SUM('3.2_Platform'!S6:S9)</f>
        <v>0</v>
      </c>
      <c r="R51" s="733">
        <f t="shared" si="10"/>
        <v>0</v>
      </c>
      <c r="S51" s="689">
        <f t="shared" si="11"/>
        <v>0</v>
      </c>
      <c r="T51" s="690">
        <f t="shared" si="2"/>
        <v>0</v>
      </c>
      <c r="U51" s="691">
        <f t="shared" si="13"/>
        <v>0</v>
      </c>
      <c r="V51" s="783"/>
      <c r="W51" s="706"/>
      <c r="X51" s="881"/>
      <c r="Y51" s="882"/>
      <c r="Z51" s="720"/>
      <c r="AA51" s="882"/>
      <c r="AB51" s="734">
        <f>SUM('3.2_Platform'!U6:U9)</f>
        <v>0</v>
      </c>
      <c r="AC51" s="882">
        <f>SUM('3.2_Platform'!W6:W9)</f>
        <v>0</v>
      </c>
      <c r="AD51" s="734">
        <f>SUM('3.2_Platform'!X6:X9)</f>
        <v>0</v>
      </c>
      <c r="AE51" s="882">
        <f>SUM('3.2_Platform'!Z6:Z9)</f>
        <v>0</v>
      </c>
      <c r="AF51" s="734">
        <f>SUM('3.2_Platform'!AA6:AA9)</f>
        <v>0</v>
      </c>
      <c r="AG51" s="882">
        <f>SUM('3.2_Platform'!AC6:AC9)</f>
        <v>0</v>
      </c>
      <c r="AH51" s="734">
        <f>SUM('3.2_Platform'!AD6:AD9)</f>
        <v>0</v>
      </c>
      <c r="AI51" s="157">
        <f>SUM('3.2_Platform'!AF6:AF9)</f>
        <v>0</v>
      </c>
      <c r="AJ51" s="735">
        <f>SUM('3.2_Platform'!AG6:AG9)</f>
        <v>0</v>
      </c>
      <c r="AK51" s="882">
        <f>SUM('3.2_Platform'!AI6:AI9)</f>
        <v>0</v>
      </c>
      <c r="AL51" s="666"/>
      <c r="AM51" s="667"/>
    </row>
    <row r="52" spans="1:39" ht="18.75" x14ac:dyDescent="0.3">
      <c r="B52" s="724" t="s">
        <v>554</v>
      </c>
      <c r="C52" s="888" t="s">
        <v>109</v>
      </c>
      <c r="D52" s="24"/>
      <c r="E52" s="726"/>
      <c r="F52" s="24"/>
      <c r="G52" s="726"/>
      <c r="H52" s="688">
        <f>'3.2_Platform'!E10</f>
        <v>0</v>
      </c>
      <c r="I52" s="689">
        <f>'3.2_Platform'!G10</f>
        <v>0</v>
      </c>
      <c r="J52" s="688">
        <f>'3.2_Platform'!H10</f>
        <v>0</v>
      </c>
      <c r="K52" s="689">
        <f>'3.2_Platform'!J10</f>
        <v>0</v>
      </c>
      <c r="L52" s="688">
        <f>'3.2_Platform'!K10</f>
        <v>0</v>
      </c>
      <c r="M52" s="689">
        <f>'3.2_Platform'!M10</f>
        <v>0</v>
      </c>
      <c r="N52" s="688">
        <f>'3.2_Platform'!N10</f>
        <v>0</v>
      </c>
      <c r="O52" s="689">
        <f>'3.2_Platform'!P10</f>
        <v>0</v>
      </c>
      <c r="P52" s="688">
        <f>'3.2_Platform'!Q10</f>
        <v>0</v>
      </c>
      <c r="Q52" s="689">
        <f>'3.2_Platform'!S10</f>
        <v>0</v>
      </c>
      <c r="R52" s="733">
        <f t="shared" si="10"/>
        <v>0</v>
      </c>
      <c r="S52" s="689">
        <f t="shared" si="11"/>
        <v>0</v>
      </c>
      <c r="T52" s="690">
        <f t="shared" si="2"/>
        <v>0</v>
      </c>
      <c r="U52" s="691">
        <f t="shared" si="13"/>
        <v>0</v>
      </c>
      <c r="V52" s="783"/>
      <c r="W52" s="706"/>
      <c r="X52" s="881"/>
      <c r="Y52" s="882"/>
      <c r="Z52" s="720"/>
      <c r="AA52" s="882"/>
      <c r="AB52" s="734">
        <f>'3.2_Platform'!U10</f>
        <v>0</v>
      </c>
      <c r="AC52" s="882">
        <f>'3.2_Platform'!W10</f>
        <v>0</v>
      </c>
      <c r="AD52" s="734">
        <f>'3.2_Platform'!X10</f>
        <v>0</v>
      </c>
      <c r="AE52" s="882">
        <f>'3.2_Platform'!Z10</f>
        <v>0</v>
      </c>
      <c r="AF52" s="734">
        <f>'3.2_Platform'!AA10</f>
        <v>0</v>
      </c>
      <c r="AG52" s="882">
        <f>'3.2_Platform'!AC10</f>
        <v>0</v>
      </c>
      <c r="AH52" s="734">
        <f>'3.2_Platform'!AD10</f>
        <v>0</v>
      </c>
      <c r="AI52" s="157">
        <f>'3.2_Platform'!AF10</f>
        <v>0</v>
      </c>
      <c r="AJ52" s="735">
        <f>'3.2_Platform'!AG10</f>
        <v>0</v>
      </c>
      <c r="AK52" s="882">
        <f>'3.2_Platform'!AI10</f>
        <v>0</v>
      </c>
      <c r="AL52" s="666"/>
      <c r="AM52" s="667"/>
    </row>
    <row r="53" spans="1:39" ht="18.75" x14ac:dyDescent="0.3">
      <c r="B53" s="724" t="s">
        <v>555</v>
      </c>
      <c r="C53" s="888" t="s">
        <v>37</v>
      </c>
      <c r="D53" s="24"/>
      <c r="E53" s="726"/>
      <c r="F53" s="24"/>
      <c r="G53" s="726"/>
      <c r="H53" s="688">
        <f>'3.2_Platform'!E11</f>
        <v>0</v>
      </c>
      <c r="I53" s="689">
        <f>'3.2_Platform'!G11</f>
        <v>0</v>
      </c>
      <c r="J53" s="688">
        <f>'3.2_Platform'!H11</f>
        <v>0</v>
      </c>
      <c r="K53" s="689">
        <f>'3.2_Platform'!J11</f>
        <v>0</v>
      </c>
      <c r="L53" s="688">
        <f>'3.2_Platform'!K11</f>
        <v>0</v>
      </c>
      <c r="M53" s="689">
        <f>'3.2_Platform'!M11</f>
        <v>0</v>
      </c>
      <c r="N53" s="688">
        <f>'3.2_Platform'!N11</f>
        <v>0</v>
      </c>
      <c r="O53" s="689">
        <f>'3.2_Platform'!P11</f>
        <v>0</v>
      </c>
      <c r="P53" s="688">
        <f>'3.2_Platform'!Q11</f>
        <v>0</v>
      </c>
      <c r="Q53" s="689">
        <f>'3.2_Platform'!S11</f>
        <v>0</v>
      </c>
      <c r="R53" s="733">
        <f t="shared" si="10"/>
        <v>0</v>
      </c>
      <c r="S53" s="689">
        <f t="shared" si="11"/>
        <v>0</v>
      </c>
      <c r="T53" s="690">
        <f t="shared" si="2"/>
        <v>0</v>
      </c>
      <c r="U53" s="691">
        <f t="shared" si="13"/>
        <v>0</v>
      </c>
      <c r="V53" s="783"/>
      <c r="W53" s="706"/>
      <c r="X53" s="881"/>
      <c r="Y53" s="882"/>
      <c r="Z53" s="720"/>
      <c r="AA53" s="882"/>
      <c r="AB53" s="734">
        <f>'3.2_Platform'!U11</f>
        <v>0</v>
      </c>
      <c r="AC53" s="882">
        <f>'3.2_Platform'!W11</f>
        <v>0</v>
      </c>
      <c r="AD53" s="734">
        <f>'3.2_Platform'!X11</f>
        <v>0</v>
      </c>
      <c r="AE53" s="882">
        <f>'3.2_Platform'!Z11</f>
        <v>0</v>
      </c>
      <c r="AF53" s="734">
        <f>'3.2_Platform'!AA11</f>
        <v>0</v>
      </c>
      <c r="AG53" s="882">
        <f>'3.2_Platform'!AC11</f>
        <v>0</v>
      </c>
      <c r="AH53" s="734">
        <f>'3.2_Platform'!AD11</f>
        <v>0</v>
      </c>
      <c r="AI53" s="157">
        <f>'3.2_Platform'!AF11</f>
        <v>0</v>
      </c>
      <c r="AJ53" s="735">
        <f>'3.2_Platform'!AG11</f>
        <v>0</v>
      </c>
      <c r="AK53" s="882">
        <f>'3.2_Platform'!AI11</f>
        <v>0</v>
      </c>
      <c r="AL53" s="666"/>
      <c r="AM53" s="667"/>
    </row>
    <row r="54" spans="1:39" ht="18.75" x14ac:dyDescent="0.3">
      <c r="B54" s="724" t="s">
        <v>556</v>
      </c>
      <c r="C54" s="887" t="s">
        <v>33</v>
      </c>
      <c r="D54" s="24"/>
      <c r="E54" s="726"/>
      <c r="F54" s="24"/>
      <c r="G54" s="726"/>
      <c r="H54" s="688">
        <f>'3.2_Platform'!E12</f>
        <v>0</v>
      </c>
      <c r="I54" s="689">
        <f>'3.2_Platform'!G12</f>
        <v>0</v>
      </c>
      <c r="J54" s="688">
        <f>'3.2_Platform'!H12</f>
        <v>0</v>
      </c>
      <c r="K54" s="689">
        <f>'3.2_Platform'!J12</f>
        <v>0</v>
      </c>
      <c r="L54" s="688">
        <f>'3.2_Platform'!K12</f>
        <v>0</v>
      </c>
      <c r="M54" s="689">
        <f>'3.2_Platform'!M12</f>
        <v>0</v>
      </c>
      <c r="N54" s="688">
        <f>'3.2_Platform'!N12</f>
        <v>0</v>
      </c>
      <c r="O54" s="689">
        <f>'3.2_Platform'!P12</f>
        <v>0</v>
      </c>
      <c r="P54" s="688">
        <f>'3.2_Platform'!Q12</f>
        <v>0</v>
      </c>
      <c r="Q54" s="689">
        <f>'3.2_Platform'!S12</f>
        <v>0</v>
      </c>
      <c r="R54" s="733">
        <f t="shared" si="10"/>
        <v>0</v>
      </c>
      <c r="S54" s="689">
        <f t="shared" si="11"/>
        <v>0</v>
      </c>
      <c r="T54" s="690">
        <f t="shared" si="2"/>
        <v>0</v>
      </c>
      <c r="U54" s="691">
        <f t="shared" si="13"/>
        <v>0</v>
      </c>
      <c r="V54" s="783"/>
      <c r="W54" s="706"/>
      <c r="X54" s="881"/>
      <c r="Y54" s="882"/>
      <c r="Z54" s="720"/>
      <c r="AA54" s="882"/>
      <c r="AB54" s="734">
        <f>'3.2_Platform'!U12</f>
        <v>0</v>
      </c>
      <c r="AC54" s="882">
        <f>'3.2_Platform'!W12</f>
        <v>0</v>
      </c>
      <c r="AD54" s="734">
        <f>'3.2_Platform'!X12</f>
        <v>0</v>
      </c>
      <c r="AE54" s="882">
        <f>'3.2_Platform'!Z12</f>
        <v>0</v>
      </c>
      <c r="AF54" s="734">
        <f>'3.2_Platform'!AA12</f>
        <v>0</v>
      </c>
      <c r="AG54" s="882">
        <f>'3.2_Platform'!AC12</f>
        <v>0</v>
      </c>
      <c r="AH54" s="734">
        <f>'3.2_Platform'!AD12</f>
        <v>0</v>
      </c>
      <c r="AI54" s="157">
        <f>'3.2_Platform'!AF12</f>
        <v>0</v>
      </c>
      <c r="AJ54" s="735">
        <f>'3.2_Platform'!AG12</f>
        <v>0</v>
      </c>
      <c r="AK54" s="882">
        <f>'3.2_Platform'!AI12</f>
        <v>0</v>
      </c>
      <c r="AL54" s="666"/>
      <c r="AM54" s="667"/>
    </row>
    <row r="55" spans="1:39" s="738" customFormat="1" ht="18.75" x14ac:dyDescent="0.3">
      <c r="B55" s="724" t="s">
        <v>557</v>
      </c>
      <c r="C55" s="889" t="s">
        <v>23</v>
      </c>
      <c r="D55" s="24"/>
      <c r="E55" s="726"/>
      <c r="F55" s="24"/>
      <c r="G55" s="726"/>
      <c r="H55" s="715"/>
      <c r="I55" s="716">
        <f>+'3.2_Platform'!G24</f>
        <v>0</v>
      </c>
      <c r="J55" s="715"/>
      <c r="K55" s="716">
        <f>+'3.2_Platform'!J24</f>
        <v>0</v>
      </c>
      <c r="L55" s="715"/>
      <c r="M55" s="716">
        <f>+'3.2_Platform'!M24</f>
        <v>0</v>
      </c>
      <c r="N55" s="715"/>
      <c r="O55" s="716">
        <f>+'3.2_Platform'!P24</f>
        <v>0</v>
      </c>
      <c r="P55" s="715"/>
      <c r="Q55" s="716">
        <f>+'3.2_Platform'!S24</f>
        <v>0</v>
      </c>
      <c r="R55" s="715"/>
      <c r="S55" s="716">
        <f t="shared" si="11"/>
        <v>0</v>
      </c>
      <c r="T55" s="718"/>
      <c r="U55" s="719"/>
      <c r="V55" s="783"/>
      <c r="W55" s="706"/>
      <c r="X55" s="1355"/>
      <c r="Y55" s="706"/>
      <c r="Z55" s="1356"/>
      <c r="AA55" s="706"/>
      <c r="AB55" s="1363"/>
      <c r="AC55" s="1357">
        <f>+'3.2_Platform'!W24</f>
        <v>0</v>
      </c>
      <c r="AD55" s="1363"/>
      <c r="AE55" s="1357">
        <f>+'3.2_Platform'!Z24</f>
        <v>0</v>
      </c>
      <c r="AF55" s="1363"/>
      <c r="AG55" s="1357">
        <f>+'3.2_Platform'!AC24</f>
        <v>0</v>
      </c>
      <c r="AH55" s="1363"/>
      <c r="AI55" s="1362">
        <f>+'3.2_Platform'!AF24</f>
        <v>0</v>
      </c>
      <c r="AJ55" s="1364"/>
      <c r="AK55" s="1357">
        <f>+'3.2_Platform'!AI24</f>
        <v>0</v>
      </c>
      <c r="AL55" s="666"/>
      <c r="AM55" s="667"/>
    </row>
    <row r="56" spans="1:39" ht="18.75" x14ac:dyDescent="0.3">
      <c r="A56" s="723"/>
      <c r="B56" s="724"/>
      <c r="C56" s="590"/>
      <c r="D56" s="24"/>
      <c r="E56" s="726"/>
      <c r="F56" s="24"/>
      <c r="G56" s="726"/>
      <c r="H56" s="18"/>
      <c r="I56" s="681"/>
      <c r="J56" s="18"/>
      <c r="K56" s="681"/>
      <c r="L56" s="18"/>
      <c r="M56" s="681"/>
      <c r="N56" s="18"/>
      <c r="O56" s="681"/>
      <c r="P56" s="18"/>
      <c r="Q56" s="681"/>
      <c r="R56" s="733"/>
      <c r="S56" s="689"/>
      <c r="T56" s="690"/>
      <c r="U56" s="691"/>
      <c r="V56" s="783"/>
      <c r="W56" s="706"/>
      <c r="X56" s="881"/>
      <c r="Y56" s="882"/>
      <c r="Z56" s="720"/>
      <c r="AA56" s="882"/>
      <c r="AB56" s="881"/>
      <c r="AC56" s="882"/>
      <c r="AD56" s="881"/>
      <c r="AE56" s="882"/>
      <c r="AF56" s="881"/>
      <c r="AG56" s="882"/>
      <c r="AH56" s="881"/>
      <c r="AI56" s="157"/>
      <c r="AJ56" s="883"/>
      <c r="AK56" s="882"/>
      <c r="AL56" s="666"/>
      <c r="AM56" s="667"/>
    </row>
    <row r="57" spans="1:39" s="32" customFormat="1" ht="15.75" x14ac:dyDescent="0.25">
      <c r="A57" s="730" t="s">
        <v>515</v>
      </c>
      <c r="B57" s="739"/>
      <c r="C57" s="510" t="s">
        <v>38</v>
      </c>
      <c r="D57" s="24"/>
      <c r="E57" s="726"/>
      <c r="F57" s="24"/>
      <c r="G57" s="726"/>
      <c r="H57" s="18">
        <f>'3.3_Drilling'!E45</f>
        <v>0</v>
      </c>
      <c r="I57" s="681"/>
      <c r="J57" s="18">
        <f>'3.3_Drilling'!H45</f>
        <v>0</v>
      </c>
      <c r="K57" s="681"/>
      <c r="L57" s="18">
        <f>'3.3_Drilling'!K45</f>
        <v>0</v>
      </c>
      <c r="M57" s="681"/>
      <c r="N57" s="18">
        <f>'3.3_Drilling'!N45</f>
        <v>0</v>
      </c>
      <c r="O57" s="681"/>
      <c r="P57" s="18">
        <f>'3.3_Drilling'!Q45</f>
        <v>0</v>
      </c>
      <c r="Q57" s="681"/>
      <c r="R57" s="682">
        <f t="shared" si="10"/>
        <v>0</v>
      </c>
      <c r="S57" s="681"/>
      <c r="T57" s="683"/>
      <c r="U57" s="677"/>
      <c r="V57" s="783"/>
      <c r="W57" s="746"/>
      <c r="X57" s="881"/>
      <c r="Y57" s="882"/>
      <c r="Z57" s="720"/>
      <c r="AA57" s="882"/>
      <c r="AB57" s="731"/>
      <c r="AC57" s="31"/>
      <c r="AD57" s="731"/>
      <c r="AE57" s="31"/>
      <c r="AF57" s="731"/>
      <c r="AG57" s="31"/>
      <c r="AH57" s="731"/>
      <c r="AI57" s="878"/>
      <c r="AJ57" s="732"/>
      <c r="AK57" s="31"/>
      <c r="AL57" s="880"/>
      <c r="AM57" s="378"/>
    </row>
    <row r="58" spans="1:39" ht="18.75" x14ac:dyDescent="0.3">
      <c r="A58" s="33"/>
      <c r="B58" s="724" t="s">
        <v>571</v>
      </c>
      <c r="C58" s="893" t="s">
        <v>39</v>
      </c>
      <c r="D58" s="24"/>
      <c r="E58" s="726"/>
      <c r="F58" s="24"/>
      <c r="G58" s="726"/>
      <c r="H58" s="688">
        <f>SUM('3.3_Drilling'!E5,'3.3_Drilling'!E6,'3.3_Drilling'!E7)</f>
        <v>0</v>
      </c>
      <c r="I58" s="689">
        <f>SUM('3.3_Drilling'!G5,'3.3_Drilling'!G6,'3.3_Drilling'!G7)</f>
        <v>0</v>
      </c>
      <c r="J58" s="688">
        <f>SUM('3.3_Drilling'!H5,'3.3_Drilling'!H6,'3.3_Drilling'!H7)</f>
        <v>0</v>
      </c>
      <c r="K58" s="689">
        <f>SUM('3.3_Drilling'!J5,'3.3_Drilling'!J6,'3.3_Drilling'!J7)</f>
        <v>0</v>
      </c>
      <c r="L58" s="688">
        <f>SUM('3.3_Drilling'!K5,'3.3_Drilling'!K6,'3.3_Drilling'!K7)</f>
        <v>0</v>
      </c>
      <c r="M58" s="689">
        <f>SUM('3.3_Drilling'!M5,'3.3_Drilling'!M6,'3.3_Drilling'!M7)</f>
        <v>0</v>
      </c>
      <c r="N58" s="688">
        <f>SUM('3.3_Drilling'!N5,'3.3_Drilling'!N6,'3.3_Drilling'!N7)</f>
        <v>0</v>
      </c>
      <c r="O58" s="689">
        <f>SUM('3.3_Drilling'!P5,'3.3_Drilling'!P6,'3.3_Drilling'!P7)</f>
        <v>0</v>
      </c>
      <c r="P58" s="688">
        <f>SUM('3.3_Drilling'!Q5,'3.3_Drilling'!Q6,'3.3_Drilling'!Q7)</f>
        <v>0</v>
      </c>
      <c r="Q58" s="689">
        <f>SUM('3.3_Drilling'!S5,'3.3_Drilling'!S6,'3.3_Drilling'!S7)</f>
        <v>0</v>
      </c>
      <c r="R58" s="733">
        <f t="shared" si="10"/>
        <v>0</v>
      </c>
      <c r="S58" s="689">
        <f t="shared" si="11"/>
        <v>0</v>
      </c>
      <c r="T58" s="690">
        <f t="shared" si="2"/>
        <v>0</v>
      </c>
      <c r="U58" s="691">
        <f t="shared" ref="U58:U77" si="14">SUM(AB58:AK58)</f>
        <v>0</v>
      </c>
      <c r="V58" s="783"/>
      <c r="W58" s="706"/>
      <c r="X58" s="881"/>
      <c r="Y58" s="882"/>
      <c r="Z58" s="720"/>
      <c r="AA58" s="882"/>
      <c r="AB58" s="734">
        <f>SUM('3.3_Drilling'!U5,'3.3_Drilling'!U6,'3.3_Drilling'!U7)</f>
        <v>0</v>
      </c>
      <c r="AC58" s="882">
        <f>SUM('3.3_Drilling'!W5,'3.3_Drilling'!W6,'3.3_Drilling'!W7)</f>
        <v>0</v>
      </c>
      <c r="AD58" s="734">
        <f>SUM('3.3_Drilling'!X5,'3.3_Drilling'!X6,'3.3_Drilling'!X7)</f>
        <v>0</v>
      </c>
      <c r="AE58" s="882">
        <f>SUM('3.3_Drilling'!Z5,'3.3_Drilling'!Z6,'3.3_Drilling'!Z7)</f>
        <v>0</v>
      </c>
      <c r="AF58" s="734">
        <f>SUM('3.3_Drilling'!AA5,'3.3_Drilling'!AA6,'3.3_Drilling'!AA7)</f>
        <v>0</v>
      </c>
      <c r="AG58" s="882">
        <f>SUM('3.3_Drilling'!AC5,'3.3_Drilling'!AC6,'3.3_Drilling'!AC7)</f>
        <v>0</v>
      </c>
      <c r="AH58" s="734">
        <f>SUM('3.3_Drilling'!AD5,'3.3_Drilling'!AD6,'3.3_Drilling'!AD7)</f>
        <v>0</v>
      </c>
      <c r="AI58" s="157">
        <f>SUM('3.3_Drilling'!AF5,'3.3_Drilling'!AF6,'3.3_Drilling'!AF7)</f>
        <v>0</v>
      </c>
      <c r="AJ58" s="735">
        <f>SUM('3.3_Drilling'!AG5,'3.3_Drilling'!AG6,'3.3_Drilling'!AG7)</f>
        <v>0</v>
      </c>
      <c r="AK58" s="882">
        <f>SUM('3.3_Drilling'!AI5,'3.3_Drilling'!AI6,'3.3_Drilling'!AI7)</f>
        <v>0</v>
      </c>
      <c r="AL58" s="666"/>
      <c r="AM58" s="667"/>
    </row>
    <row r="59" spans="1:39" ht="18.75" x14ac:dyDescent="0.3">
      <c r="A59" s="33"/>
      <c r="B59" s="724" t="s">
        <v>519</v>
      </c>
      <c r="C59" s="741" t="s">
        <v>40</v>
      </c>
      <c r="D59" s="24"/>
      <c r="E59" s="726"/>
      <c r="F59" s="24"/>
      <c r="G59" s="726"/>
      <c r="H59" s="688">
        <f>'3.3_Drilling'!E8</f>
        <v>0</v>
      </c>
      <c r="I59" s="689">
        <f>'3.3_Drilling'!G8</f>
        <v>0</v>
      </c>
      <c r="J59" s="688">
        <f>'3.3_Drilling'!H8</f>
        <v>0</v>
      </c>
      <c r="K59" s="689">
        <f>'3.3_Drilling'!J8</f>
        <v>0</v>
      </c>
      <c r="L59" s="688">
        <f>'3.3_Drilling'!K8</f>
        <v>0</v>
      </c>
      <c r="M59" s="689">
        <f>'3.3_Drilling'!M8</f>
        <v>0</v>
      </c>
      <c r="N59" s="688">
        <f>'3.3_Drilling'!N8</f>
        <v>0</v>
      </c>
      <c r="O59" s="689">
        <f>'3.3_Drilling'!P8</f>
        <v>0</v>
      </c>
      <c r="P59" s="688">
        <f>'3.3_Drilling'!Q8</f>
        <v>0</v>
      </c>
      <c r="Q59" s="689">
        <f>'3.3_Drilling'!S8</f>
        <v>0</v>
      </c>
      <c r="R59" s="733">
        <f t="shared" si="10"/>
        <v>0</v>
      </c>
      <c r="S59" s="689">
        <f t="shared" si="11"/>
        <v>0</v>
      </c>
      <c r="T59" s="690">
        <f t="shared" si="2"/>
        <v>0</v>
      </c>
      <c r="U59" s="691">
        <f t="shared" si="14"/>
        <v>0</v>
      </c>
      <c r="V59" s="783"/>
      <c r="W59" s="706"/>
      <c r="X59" s="881"/>
      <c r="Y59" s="882"/>
      <c r="Z59" s="720"/>
      <c r="AA59" s="882"/>
      <c r="AB59" s="734">
        <f>'3.3_Drilling'!U8</f>
        <v>0</v>
      </c>
      <c r="AC59" s="882">
        <f>'3.3_Drilling'!W8</f>
        <v>0</v>
      </c>
      <c r="AD59" s="734">
        <f>'3.3_Drilling'!X8</f>
        <v>0</v>
      </c>
      <c r="AE59" s="882">
        <f>'3.3_Drilling'!Z8</f>
        <v>0</v>
      </c>
      <c r="AF59" s="734">
        <f>'3.3_Drilling'!AA8</f>
        <v>0</v>
      </c>
      <c r="AG59" s="882">
        <f>'3.3_Drilling'!AC8</f>
        <v>0</v>
      </c>
      <c r="AH59" s="734">
        <f>'3.3_Drilling'!AD8</f>
        <v>0</v>
      </c>
      <c r="AI59" s="157">
        <f>'3.3_Drilling'!AF8</f>
        <v>0</v>
      </c>
      <c r="AJ59" s="735">
        <f>'3.3_Drilling'!AG8</f>
        <v>0</v>
      </c>
      <c r="AK59" s="882">
        <f>'3.3_Drilling'!AI8</f>
        <v>0</v>
      </c>
      <c r="AL59" s="666"/>
      <c r="AM59" s="667"/>
    </row>
    <row r="60" spans="1:39" ht="18.75" x14ac:dyDescent="0.3">
      <c r="A60" s="33"/>
      <c r="B60" s="724" t="s">
        <v>520</v>
      </c>
      <c r="C60" s="742" t="s">
        <v>41</v>
      </c>
      <c r="D60" s="24"/>
      <c r="E60" s="726"/>
      <c r="F60" s="24"/>
      <c r="G60" s="726"/>
      <c r="H60" s="688">
        <f>'3.3_Drilling'!E9</f>
        <v>0</v>
      </c>
      <c r="I60" s="689">
        <f>'3.3_Drilling'!G9</f>
        <v>0</v>
      </c>
      <c r="J60" s="688">
        <f>'3.3_Drilling'!H9</f>
        <v>0</v>
      </c>
      <c r="K60" s="689">
        <f>'3.3_Drilling'!J9</f>
        <v>0</v>
      </c>
      <c r="L60" s="688">
        <f>'3.3_Drilling'!K9</f>
        <v>0</v>
      </c>
      <c r="M60" s="689">
        <f>'3.3_Drilling'!M9</f>
        <v>0</v>
      </c>
      <c r="N60" s="688">
        <f>'3.3_Drilling'!N9</f>
        <v>0</v>
      </c>
      <c r="O60" s="689">
        <f>'3.3_Drilling'!P9</f>
        <v>0</v>
      </c>
      <c r="P60" s="688">
        <f>'3.3_Drilling'!Q9</f>
        <v>0</v>
      </c>
      <c r="Q60" s="689">
        <f>'3.3_Drilling'!S9</f>
        <v>0</v>
      </c>
      <c r="R60" s="733">
        <f t="shared" si="10"/>
        <v>0</v>
      </c>
      <c r="S60" s="689">
        <f t="shared" si="11"/>
        <v>0</v>
      </c>
      <c r="T60" s="690">
        <f t="shared" si="2"/>
        <v>0</v>
      </c>
      <c r="U60" s="691">
        <f t="shared" si="14"/>
        <v>0</v>
      </c>
      <c r="V60" s="783"/>
      <c r="W60" s="706"/>
      <c r="X60" s="881"/>
      <c r="Y60" s="882"/>
      <c r="Z60" s="720"/>
      <c r="AA60" s="882"/>
      <c r="AB60" s="734">
        <f>'3.3_Drilling'!U9</f>
        <v>0</v>
      </c>
      <c r="AC60" s="882">
        <f>'3.3_Drilling'!W9</f>
        <v>0</v>
      </c>
      <c r="AD60" s="734">
        <f>'3.3_Drilling'!X9</f>
        <v>0</v>
      </c>
      <c r="AE60" s="882">
        <f>'3.3_Drilling'!Z9</f>
        <v>0</v>
      </c>
      <c r="AF60" s="734">
        <f>'3.3_Drilling'!AA9</f>
        <v>0</v>
      </c>
      <c r="AG60" s="882">
        <f>'3.3_Drilling'!AC9</f>
        <v>0</v>
      </c>
      <c r="AH60" s="734">
        <f>'3.3_Drilling'!AD9</f>
        <v>0</v>
      </c>
      <c r="AI60" s="157">
        <f>'3.3_Drilling'!AF9</f>
        <v>0</v>
      </c>
      <c r="AJ60" s="735">
        <f>'3.3_Drilling'!AG9</f>
        <v>0</v>
      </c>
      <c r="AK60" s="882">
        <f>'3.3_Drilling'!AI9</f>
        <v>0</v>
      </c>
      <c r="AL60" s="666"/>
      <c r="AM60" s="667"/>
    </row>
    <row r="61" spans="1:39" ht="18.75" x14ac:dyDescent="0.3">
      <c r="A61" s="33"/>
      <c r="B61" s="724" t="s">
        <v>521</v>
      </c>
      <c r="C61" s="894" t="s">
        <v>113</v>
      </c>
      <c r="D61" s="24"/>
      <c r="E61" s="726"/>
      <c r="F61" s="24"/>
      <c r="G61" s="726"/>
      <c r="H61" s="688">
        <f>SUM('3.3_Drilling'!E10)</f>
        <v>0</v>
      </c>
      <c r="I61" s="689">
        <f>SUM('3.3_Drilling'!G10)</f>
        <v>0</v>
      </c>
      <c r="J61" s="688">
        <f>SUM('3.3_Drilling'!H10)</f>
        <v>0</v>
      </c>
      <c r="K61" s="689">
        <f>SUM('3.3_Drilling'!J10)</f>
        <v>0</v>
      </c>
      <c r="L61" s="688">
        <f>SUM('3.3_Drilling'!K10)</f>
        <v>0</v>
      </c>
      <c r="M61" s="689">
        <f>SUM('3.3_Drilling'!M10)</f>
        <v>0</v>
      </c>
      <c r="N61" s="688">
        <f>SUM('3.3_Drilling'!N10)</f>
        <v>0</v>
      </c>
      <c r="O61" s="689">
        <f>SUM('3.3_Drilling'!P10)</f>
        <v>0</v>
      </c>
      <c r="P61" s="688">
        <f>SUM('3.3_Drilling'!Q10)</f>
        <v>0</v>
      </c>
      <c r="Q61" s="689">
        <f>SUM('3.3_Drilling'!S10)</f>
        <v>0</v>
      </c>
      <c r="R61" s="733">
        <f t="shared" si="10"/>
        <v>0</v>
      </c>
      <c r="S61" s="689">
        <f t="shared" si="11"/>
        <v>0</v>
      </c>
      <c r="T61" s="690">
        <f t="shared" si="2"/>
        <v>0</v>
      </c>
      <c r="U61" s="691">
        <f t="shared" si="14"/>
        <v>0</v>
      </c>
      <c r="V61" s="783"/>
      <c r="W61" s="706"/>
      <c r="X61" s="881"/>
      <c r="Y61" s="882"/>
      <c r="Z61" s="720"/>
      <c r="AA61" s="882"/>
      <c r="AB61" s="734">
        <f>SUM('3.3_Drilling'!U10)</f>
        <v>0</v>
      </c>
      <c r="AC61" s="882">
        <f>SUM('3.3_Drilling'!W10)</f>
        <v>0</v>
      </c>
      <c r="AD61" s="734">
        <f>SUM('3.3_Drilling'!X10)</f>
        <v>0</v>
      </c>
      <c r="AE61" s="882">
        <f>SUM('3.3_Drilling'!Z10)</f>
        <v>0</v>
      </c>
      <c r="AF61" s="734">
        <f>SUM('3.3_Drilling'!AA10)</f>
        <v>0</v>
      </c>
      <c r="AG61" s="882">
        <f>SUM('3.3_Drilling'!AC10)</f>
        <v>0</v>
      </c>
      <c r="AH61" s="734">
        <f>SUM('3.3_Drilling'!AD10)</f>
        <v>0</v>
      </c>
      <c r="AI61" s="157">
        <f>SUM('3.3_Drilling'!AF10)</f>
        <v>0</v>
      </c>
      <c r="AJ61" s="735">
        <f>SUM('3.3_Drilling'!AG10)</f>
        <v>0</v>
      </c>
      <c r="AK61" s="882">
        <f>SUM('3.3_Drilling'!AI10)</f>
        <v>0</v>
      </c>
      <c r="AL61" s="666"/>
      <c r="AM61" s="667"/>
    </row>
    <row r="62" spans="1:39" ht="18.75" x14ac:dyDescent="0.3">
      <c r="A62" s="33"/>
      <c r="B62" s="724" t="s">
        <v>522</v>
      </c>
      <c r="C62" s="740" t="s">
        <v>42</v>
      </c>
      <c r="D62" s="24"/>
      <c r="E62" s="726"/>
      <c r="F62" s="24"/>
      <c r="G62" s="726"/>
      <c r="H62" s="688">
        <f>'3.3_Drilling'!E11</f>
        <v>0</v>
      </c>
      <c r="I62" s="689">
        <f>'3.3_Drilling'!G11</f>
        <v>0</v>
      </c>
      <c r="J62" s="688">
        <f>'3.3_Drilling'!H11</f>
        <v>0</v>
      </c>
      <c r="K62" s="689">
        <f>'3.3_Drilling'!J11</f>
        <v>0</v>
      </c>
      <c r="L62" s="688">
        <f>'3.3_Drilling'!K11</f>
        <v>0</v>
      </c>
      <c r="M62" s="689">
        <f>'3.3_Drilling'!M11</f>
        <v>0</v>
      </c>
      <c r="N62" s="688">
        <f>'3.3_Drilling'!N11</f>
        <v>0</v>
      </c>
      <c r="O62" s="689">
        <f>'3.3_Drilling'!P11</f>
        <v>0</v>
      </c>
      <c r="P62" s="688">
        <f>'3.3_Drilling'!Q11</f>
        <v>0</v>
      </c>
      <c r="Q62" s="689">
        <f>'3.3_Drilling'!S11</f>
        <v>0</v>
      </c>
      <c r="R62" s="733">
        <f t="shared" si="10"/>
        <v>0</v>
      </c>
      <c r="S62" s="689">
        <f t="shared" si="11"/>
        <v>0</v>
      </c>
      <c r="T62" s="690">
        <f t="shared" si="2"/>
        <v>0</v>
      </c>
      <c r="U62" s="691">
        <f t="shared" si="14"/>
        <v>0</v>
      </c>
      <c r="V62" s="783"/>
      <c r="W62" s="706"/>
      <c r="X62" s="881"/>
      <c r="Y62" s="882"/>
      <c r="Z62" s="720"/>
      <c r="AA62" s="882"/>
      <c r="AB62" s="734">
        <f>'3.3_Drilling'!U11</f>
        <v>0</v>
      </c>
      <c r="AC62" s="882">
        <f>'3.3_Drilling'!W11</f>
        <v>0</v>
      </c>
      <c r="AD62" s="734">
        <f>'3.3_Drilling'!X11</f>
        <v>0</v>
      </c>
      <c r="AE62" s="882">
        <f>'3.3_Drilling'!Z11</f>
        <v>0</v>
      </c>
      <c r="AF62" s="734">
        <f>'3.3_Drilling'!AA11</f>
        <v>0</v>
      </c>
      <c r="AG62" s="882">
        <f>'3.3_Drilling'!AC11</f>
        <v>0</v>
      </c>
      <c r="AH62" s="734">
        <f>'3.3_Drilling'!AD11</f>
        <v>0</v>
      </c>
      <c r="AI62" s="157">
        <f>'3.3_Drilling'!AF11</f>
        <v>0</v>
      </c>
      <c r="AJ62" s="735">
        <f>'3.3_Drilling'!AG11</f>
        <v>0</v>
      </c>
      <c r="AK62" s="882">
        <f>'3.3_Drilling'!AI11</f>
        <v>0</v>
      </c>
      <c r="AL62" s="666"/>
      <c r="AM62" s="667"/>
    </row>
    <row r="63" spans="1:39" ht="18.75" x14ac:dyDescent="0.3">
      <c r="A63" s="33"/>
      <c r="B63" s="724" t="s">
        <v>523</v>
      </c>
      <c r="C63" s="894" t="s">
        <v>43</v>
      </c>
      <c r="D63" s="24"/>
      <c r="E63" s="726"/>
      <c r="F63" s="24"/>
      <c r="G63" s="726"/>
      <c r="H63" s="688">
        <f>+'3.3_Drilling'!E12</f>
        <v>0</v>
      </c>
      <c r="I63" s="689">
        <f>+'3.3_Drilling'!G12</f>
        <v>0</v>
      </c>
      <c r="J63" s="688">
        <f>+'3.3_Drilling'!H12</f>
        <v>0</v>
      </c>
      <c r="K63" s="689">
        <f>+'3.3_Drilling'!J12</f>
        <v>0</v>
      </c>
      <c r="L63" s="688">
        <f>+'3.3_Drilling'!K12</f>
        <v>0</v>
      </c>
      <c r="M63" s="689">
        <f>+'3.3_Drilling'!M12</f>
        <v>0</v>
      </c>
      <c r="N63" s="688">
        <f>+'3.3_Drilling'!N12</f>
        <v>0</v>
      </c>
      <c r="O63" s="689">
        <f>+'3.3_Drilling'!P12</f>
        <v>0</v>
      </c>
      <c r="P63" s="688">
        <f>+'3.3_Drilling'!Q12</f>
        <v>0</v>
      </c>
      <c r="Q63" s="689">
        <f>+'3.3_Drilling'!S12</f>
        <v>0</v>
      </c>
      <c r="R63" s="733">
        <f t="shared" si="10"/>
        <v>0</v>
      </c>
      <c r="S63" s="689">
        <f t="shared" si="11"/>
        <v>0</v>
      </c>
      <c r="T63" s="690">
        <f t="shared" si="2"/>
        <v>0</v>
      </c>
      <c r="U63" s="691">
        <f t="shared" si="14"/>
        <v>0</v>
      </c>
      <c r="V63" s="783"/>
      <c r="W63" s="706"/>
      <c r="X63" s="881"/>
      <c r="Y63" s="882"/>
      <c r="Z63" s="720"/>
      <c r="AA63" s="882"/>
      <c r="AB63" s="734">
        <f>+'3.3_Drilling'!U12</f>
        <v>0</v>
      </c>
      <c r="AC63" s="882">
        <f>+'3.3_Drilling'!W12</f>
        <v>0</v>
      </c>
      <c r="AD63" s="734">
        <f>+'3.3_Drilling'!X12</f>
        <v>0</v>
      </c>
      <c r="AE63" s="882">
        <f>+'3.3_Drilling'!Z12</f>
        <v>0</v>
      </c>
      <c r="AF63" s="734">
        <f>+'3.3_Drilling'!AA12</f>
        <v>0</v>
      </c>
      <c r="AG63" s="882">
        <f>+'3.3_Drilling'!AC12</f>
        <v>0</v>
      </c>
      <c r="AH63" s="734">
        <f>+'3.3_Drilling'!AD12</f>
        <v>0</v>
      </c>
      <c r="AI63" s="157">
        <f>+'3.3_Drilling'!AF12</f>
        <v>0</v>
      </c>
      <c r="AJ63" s="735">
        <f>+'3.3_Drilling'!AG12</f>
        <v>0</v>
      </c>
      <c r="AK63" s="882">
        <f>+'3.3_Drilling'!AI12</f>
        <v>0</v>
      </c>
      <c r="AL63" s="666"/>
      <c r="AM63" s="667"/>
    </row>
    <row r="64" spans="1:39" ht="18.75" x14ac:dyDescent="0.3">
      <c r="A64" s="33"/>
      <c r="B64" s="724" t="s">
        <v>524</v>
      </c>
      <c r="C64" s="740" t="s">
        <v>44</v>
      </c>
      <c r="D64" s="24"/>
      <c r="E64" s="726"/>
      <c r="F64" s="24"/>
      <c r="G64" s="726"/>
      <c r="H64" s="688">
        <f>'3.3_Drilling'!E13</f>
        <v>0</v>
      </c>
      <c r="I64" s="689">
        <f>'3.3_Drilling'!G13</f>
        <v>0</v>
      </c>
      <c r="J64" s="688">
        <f>'3.3_Drilling'!H13</f>
        <v>0</v>
      </c>
      <c r="K64" s="689">
        <f>'3.3_Drilling'!J13</f>
        <v>0</v>
      </c>
      <c r="L64" s="688">
        <f>'3.3_Drilling'!K13</f>
        <v>0</v>
      </c>
      <c r="M64" s="689">
        <f>'3.3_Drilling'!M13</f>
        <v>0</v>
      </c>
      <c r="N64" s="688">
        <f>'3.3_Drilling'!N13</f>
        <v>0</v>
      </c>
      <c r="O64" s="689">
        <f>'3.3_Drilling'!P13</f>
        <v>0</v>
      </c>
      <c r="P64" s="688">
        <f>'3.3_Drilling'!Q13</f>
        <v>0</v>
      </c>
      <c r="Q64" s="689">
        <f>'3.3_Drilling'!S13</f>
        <v>0</v>
      </c>
      <c r="R64" s="733">
        <f t="shared" si="10"/>
        <v>0</v>
      </c>
      <c r="S64" s="689">
        <f t="shared" si="11"/>
        <v>0</v>
      </c>
      <c r="T64" s="690">
        <f t="shared" si="2"/>
        <v>0</v>
      </c>
      <c r="U64" s="691">
        <f t="shared" si="14"/>
        <v>0</v>
      </c>
      <c r="V64" s="783"/>
      <c r="W64" s="706"/>
      <c r="X64" s="881"/>
      <c r="Y64" s="882"/>
      <c r="Z64" s="720"/>
      <c r="AA64" s="882"/>
      <c r="AB64" s="734">
        <f>'3.3_Drilling'!U13</f>
        <v>0</v>
      </c>
      <c r="AC64" s="882">
        <f>'3.3_Drilling'!W13</f>
        <v>0</v>
      </c>
      <c r="AD64" s="734">
        <f>'3.3_Drilling'!X13</f>
        <v>0</v>
      </c>
      <c r="AE64" s="882">
        <f>'3.3_Drilling'!Z13</f>
        <v>0</v>
      </c>
      <c r="AF64" s="734">
        <f>'3.3_Drilling'!AA13</f>
        <v>0</v>
      </c>
      <c r="AG64" s="882">
        <f>'3.3_Drilling'!AC13</f>
        <v>0</v>
      </c>
      <c r="AH64" s="734">
        <f>'3.3_Drilling'!AD13</f>
        <v>0</v>
      </c>
      <c r="AI64" s="157">
        <f>'3.3_Drilling'!AF13</f>
        <v>0</v>
      </c>
      <c r="AJ64" s="735">
        <f>'3.3_Drilling'!AG13</f>
        <v>0</v>
      </c>
      <c r="AK64" s="882">
        <f>'3.3_Drilling'!AI13</f>
        <v>0</v>
      </c>
      <c r="AL64" s="666"/>
      <c r="AM64" s="667"/>
    </row>
    <row r="65" spans="1:39" ht="18.75" x14ac:dyDescent="0.3">
      <c r="A65" s="33"/>
      <c r="B65" s="724" t="s">
        <v>525</v>
      </c>
      <c r="C65" s="740" t="s">
        <v>114</v>
      </c>
      <c r="D65" s="24"/>
      <c r="E65" s="726"/>
      <c r="F65" s="24"/>
      <c r="G65" s="726"/>
      <c r="H65" s="688">
        <f>+'3.3_Drilling'!E14</f>
        <v>0</v>
      </c>
      <c r="I65" s="689">
        <f>+'3.3_Drilling'!G14</f>
        <v>0</v>
      </c>
      <c r="J65" s="688">
        <f>'3.3_Drilling'!H14</f>
        <v>0</v>
      </c>
      <c r="K65" s="689">
        <f>'3.3_Drilling'!J14</f>
        <v>0</v>
      </c>
      <c r="L65" s="688">
        <f>'3.3_Drilling'!K14</f>
        <v>0</v>
      </c>
      <c r="M65" s="689">
        <f>'3.3_Drilling'!M14</f>
        <v>0</v>
      </c>
      <c r="N65" s="688">
        <f>'3.3_Drilling'!N14</f>
        <v>0</v>
      </c>
      <c r="O65" s="689">
        <f>'3.3_Drilling'!P14</f>
        <v>0</v>
      </c>
      <c r="P65" s="688">
        <f>'3.3_Drilling'!Q14</f>
        <v>0</v>
      </c>
      <c r="Q65" s="689">
        <f>'3.3_Drilling'!S14</f>
        <v>0</v>
      </c>
      <c r="R65" s="733">
        <f t="shared" si="10"/>
        <v>0</v>
      </c>
      <c r="S65" s="689">
        <f t="shared" si="11"/>
        <v>0</v>
      </c>
      <c r="T65" s="690">
        <f t="shared" si="2"/>
        <v>0</v>
      </c>
      <c r="U65" s="691">
        <f t="shared" si="14"/>
        <v>0</v>
      </c>
      <c r="V65" s="783"/>
      <c r="W65" s="706"/>
      <c r="X65" s="881"/>
      <c r="Y65" s="882"/>
      <c r="Z65" s="720"/>
      <c r="AA65" s="882"/>
      <c r="AB65" s="734">
        <f>'3.3_Drilling'!U14</f>
        <v>0</v>
      </c>
      <c r="AC65" s="882">
        <f>'3.3_Drilling'!W14</f>
        <v>0</v>
      </c>
      <c r="AD65" s="734">
        <f>'3.3_Drilling'!X14</f>
        <v>0</v>
      </c>
      <c r="AE65" s="882">
        <f>'3.3_Drilling'!Z14</f>
        <v>0</v>
      </c>
      <c r="AF65" s="734">
        <f>'3.3_Drilling'!AA14</f>
        <v>0</v>
      </c>
      <c r="AG65" s="882">
        <f>'3.3_Drilling'!AC14</f>
        <v>0</v>
      </c>
      <c r="AH65" s="734">
        <f>'3.3_Drilling'!AD14</f>
        <v>0</v>
      </c>
      <c r="AI65" s="157">
        <f>'3.3_Drilling'!AF14</f>
        <v>0</v>
      </c>
      <c r="AJ65" s="735">
        <f>'3.3_Drilling'!AG14</f>
        <v>0</v>
      </c>
      <c r="AK65" s="882">
        <f>'3.3_Drilling'!AI14</f>
        <v>0</v>
      </c>
      <c r="AL65" s="666"/>
      <c r="AM65" s="667"/>
    </row>
    <row r="66" spans="1:39" ht="18.75" x14ac:dyDescent="0.3">
      <c r="A66" s="33"/>
      <c r="B66" s="724" t="s">
        <v>572</v>
      </c>
      <c r="C66" s="741" t="s">
        <v>45</v>
      </c>
      <c r="D66" s="24"/>
      <c r="E66" s="726"/>
      <c r="F66" s="24"/>
      <c r="G66" s="726"/>
      <c r="H66" s="688">
        <f>SUM('3.3_Drilling'!E15,'3.3_Drilling'!E16,'3.3_Drilling'!E17)</f>
        <v>0</v>
      </c>
      <c r="I66" s="689">
        <f>SUM('3.3_Drilling'!G15,'3.3_Drilling'!G16,'3.3_Drilling'!G17)</f>
        <v>0</v>
      </c>
      <c r="J66" s="688">
        <f>SUM('3.3_Drilling'!H15,'3.3_Drilling'!H16,'3.3_Drilling'!H17)</f>
        <v>0</v>
      </c>
      <c r="K66" s="689">
        <f>SUM('3.3_Drilling'!J15,'3.3_Drilling'!J16,'3.3_Drilling'!J17)</f>
        <v>0</v>
      </c>
      <c r="L66" s="688">
        <f>SUM('3.3_Drilling'!K15,'3.3_Drilling'!K16,'3.3_Drilling'!K17)</f>
        <v>0</v>
      </c>
      <c r="M66" s="689">
        <f>SUM('3.3_Drilling'!M15,'3.3_Drilling'!M16,'3.3_Drilling'!M17)</f>
        <v>0</v>
      </c>
      <c r="N66" s="688">
        <f>SUM('3.3_Drilling'!N15,'3.3_Drilling'!N16,'3.3_Drilling'!N17)</f>
        <v>0</v>
      </c>
      <c r="O66" s="689">
        <f>SUM('3.3_Drilling'!P15,'3.3_Drilling'!P16,'3.3_Drilling'!P17)</f>
        <v>0</v>
      </c>
      <c r="P66" s="688">
        <f>SUM('3.3_Drilling'!Q15,'3.3_Drilling'!Q16,'3.3_Drilling'!Q17)</f>
        <v>0</v>
      </c>
      <c r="Q66" s="689">
        <f>SUM('3.3_Drilling'!S15,'3.3_Drilling'!S16,'3.3_Drilling'!S17)</f>
        <v>0</v>
      </c>
      <c r="R66" s="733">
        <f t="shared" si="10"/>
        <v>0</v>
      </c>
      <c r="S66" s="689">
        <f t="shared" si="11"/>
        <v>0</v>
      </c>
      <c r="T66" s="690">
        <f t="shared" si="2"/>
        <v>0</v>
      </c>
      <c r="U66" s="691">
        <f t="shared" si="14"/>
        <v>0</v>
      </c>
      <c r="V66" s="783"/>
      <c r="W66" s="706"/>
      <c r="X66" s="881"/>
      <c r="Y66" s="882"/>
      <c r="Z66" s="720"/>
      <c r="AA66" s="882"/>
      <c r="AB66" s="734">
        <f>SUM('3.3_Drilling'!U15,'3.3_Drilling'!U16,'3.3_Drilling'!U17)</f>
        <v>0</v>
      </c>
      <c r="AC66" s="882">
        <f>SUM('3.3_Drilling'!W15,'3.3_Drilling'!W16,'3.3_Drilling'!W17)</f>
        <v>0</v>
      </c>
      <c r="AD66" s="734">
        <f>SUM('3.3_Drilling'!X15,'3.3_Drilling'!X16,'3.3_Drilling'!X17)</f>
        <v>0</v>
      </c>
      <c r="AE66" s="882">
        <f>SUM('3.3_Drilling'!Z15,'3.3_Drilling'!Z16,'3.3_Drilling'!Z17)</f>
        <v>0</v>
      </c>
      <c r="AF66" s="734">
        <f>SUM('3.3_Drilling'!AA15,'3.3_Drilling'!AA16,'3.3_Drilling'!AA17)</f>
        <v>0</v>
      </c>
      <c r="AG66" s="882">
        <f>SUM('3.3_Drilling'!AC15,'3.3_Drilling'!AC16,'3.3_Drilling'!AC17)</f>
        <v>0</v>
      </c>
      <c r="AH66" s="734">
        <f>SUM('3.3_Drilling'!AD15,'3.3_Drilling'!AD16,'3.3_Drilling'!AD17)</f>
        <v>0</v>
      </c>
      <c r="AI66" s="157">
        <f>SUM('3.3_Drilling'!AF15,'3.3_Drilling'!AF16,'3.3_Drilling'!AF17)</f>
        <v>0</v>
      </c>
      <c r="AJ66" s="735">
        <f>SUM('3.3_Drilling'!AG15,'3.3_Drilling'!AG16,'3.3_Drilling'!AG17)</f>
        <v>0</v>
      </c>
      <c r="AK66" s="882">
        <f>SUM('3.3_Drilling'!AI15,'3.3_Drilling'!AI16,'3.3_Drilling'!AI17)</f>
        <v>0</v>
      </c>
      <c r="AL66" s="666"/>
      <c r="AM66" s="667"/>
    </row>
    <row r="67" spans="1:39" ht="18.75" x14ac:dyDescent="0.3">
      <c r="A67" s="33"/>
      <c r="B67" s="724" t="s">
        <v>529</v>
      </c>
      <c r="C67" s="742" t="s">
        <v>46</v>
      </c>
      <c r="D67" s="24"/>
      <c r="E67" s="726"/>
      <c r="F67" s="24"/>
      <c r="G67" s="726"/>
      <c r="H67" s="688">
        <f>'3.3_Drilling'!E18</f>
        <v>0</v>
      </c>
      <c r="I67" s="689">
        <f>'3.3_Drilling'!G18</f>
        <v>0</v>
      </c>
      <c r="J67" s="688">
        <f>'3.3_Drilling'!H18</f>
        <v>0</v>
      </c>
      <c r="K67" s="689">
        <f>'3.3_Drilling'!J18</f>
        <v>0</v>
      </c>
      <c r="L67" s="688">
        <f>'3.3_Drilling'!K18</f>
        <v>0</v>
      </c>
      <c r="M67" s="689">
        <f>'3.3_Drilling'!M18</f>
        <v>0</v>
      </c>
      <c r="N67" s="688">
        <f>'3.3_Drilling'!N18</f>
        <v>0</v>
      </c>
      <c r="O67" s="689">
        <f>'3.3_Drilling'!P18</f>
        <v>0</v>
      </c>
      <c r="P67" s="688">
        <f>'3.3_Drilling'!Q18</f>
        <v>0</v>
      </c>
      <c r="Q67" s="689">
        <f>'3.3_Drilling'!S18</f>
        <v>0</v>
      </c>
      <c r="R67" s="733">
        <f t="shared" si="10"/>
        <v>0</v>
      </c>
      <c r="S67" s="689">
        <f t="shared" si="11"/>
        <v>0</v>
      </c>
      <c r="T67" s="690">
        <f t="shared" si="2"/>
        <v>0</v>
      </c>
      <c r="U67" s="691">
        <f t="shared" si="14"/>
        <v>0</v>
      </c>
      <c r="V67" s="783"/>
      <c r="W67" s="706"/>
      <c r="X67" s="881"/>
      <c r="Y67" s="882"/>
      <c r="Z67" s="720"/>
      <c r="AA67" s="882"/>
      <c r="AB67" s="734">
        <f>'3.3_Drilling'!U18</f>
        <v>0</v>
      </c>
      <c r="AC67" s="882">
        <f>'3.3_Drilling'!W18</f>
        <v>0</v>
      </c>
      <c r="AD67" s="734">
        <f>'3.3_Drilling'!X18</f>
        <v>0</v>
      </c>
      <c r="AE67" s="882">
        <f>'3.3_Drilling'!Z18</f>
        <v>0</v>
      </c>
      <c r="AF67" s="734">
        <f>'3.3_Drilling'!AA18</f>
        <v>0</v>
      </c>
      <c r="AG67" s="882">
        <f>'3.3_Drilling'!AC18</f>
        <v>0</v>
      </c>
      <c r="AH67" s="734">
        <f>'3.3_Drilling'!AD18</f>
        <v>0</v>
      </c>
      <c r="AI67" s="157">
        <f>'3.3_Drilling'!AF18</f>
        <v>0</v>
      </c>
      <c r="AJ67" s="735">
        <f>'3.3_Drilling'!AG18</f>
        <v>0</v>
      </c>
      <c r="AK67" s="882">
        <f>'3.3_Drilling'!AI18</f>
        <v>0</v>
      </c>
      <c r="AL67" s="666"/>
      <c r="AM67" s="667"/>
    </row>
    <row r="68" spans="1:39" ht="18.75" x14ac:dyDescent="0.3">
      <c r="A68" s="33"/>
      <c r="B68" s="724" t="s">
        <v>530</v>
      </c>
      <c r="C68" s="895" t="s">
        <v>47</v>
      </c>
      <c r="D68" s="24"/>
      <c r="E68" s="726"/>
      <c r="F68" s="24"/>
      <c r="G68" s="726"/>
      <c r="H68" s="688">
        <f>'3.3_Drilling'!E19</f>
        <v>0</v>
      </c>
      <c r="I68" s="689">
        <f>'3.3_Drilling'!G19</f>
        <v>0</v>
      </c>
      <c r="J68" s="688">
        <f>'3.3_Drilling'!H19</f>
        <v>0</v>
      </c>
      <c r="K68" s="689">
        <f>'3.3_Drilling'!J19</f>
        <v>0</v>
      </c>
      <c r="L68" s="688">
        <f>'3.3_Drilling'!K19</f>
        <v>0</v>
      </c>
      <c r="M68" s="689">
        <f>'3.3_Drilling'!M19</f>
        <v>0</v>
      </c>
      <c r="N68" s="688">
        <f>'3.3_Drilling'!N19</f>
        <v>0</v>
      </c>
      <c r="O68" s="689">
        <f>'3.3_Drilling'!P19</f>
        <v>0</v>
      </c>
      <c r="P68" s="688">
        <f>'3.3_Drilling'!Q19</f>
        <v>0</v>
      </c>
      <c r="Q68" s="689">
        <f>'3.3_Drilling'!S19</f>
        <v>0</v>
      </c>
      <c r="R68" s="733">
        <f t="shared" si="10"/>
        <v>0</v>
      </c>
      <c r="S68" s="689">
        <f t="shared" si="11"/>
        <v>0</v>
      </c>
      <c r="T68" s="690">
        <f t="shared" si="2"/>
        <v>0</v>
      </c>
      <c r="U68" s="691">
        <f t="shared" si="14"/>
        <v>0</v>
      </c>
      <c r="V68" s="783"/>
      <c r="W68" s="706"/>
      <c r="X68" s="881"/>
      <c r="Y68" s="882"/>
      <c r="Z68" s="720"/>
      <c r="AA68" s="882"/>
      <c r="AB68" s="734">
        <f>'3.3_Drilling'!U19</f>
        <v>0</v>
      </c>
      <c r="AC68" s="882">
        <f>'3.3_Drilling'!W19</f>
        <v>0</v>
      </c>
      <c r="AD68" s="734">
        <f>'3.3_Drilling'!X19</f>
        <v>0</v>
      </c>
      <c r="AE68" s="882">
        <f>'3.3_Drilling'!Z19</f>
        <v>0</v>
      </c>
      <c r="AF68" s="734">
        <f>'3.3_Drilling'!AA19</f>
        <v>0</v>
      </c>
      <c r="AG68" s="882">
        <f>'3.3_Drilling'!AC19</f>
        <v>0</v>
      </c>
      <c r="AH68" s="734">
        <f>'3.3_Drilling'!AD19</f>
        <v>0</v>
      </c>
      <c r="AI68" s="157">
        <f>'3.3_Drilling'!AF19</f>
        <v>0</v>
      </c>
      <c r="AJ68" s="735">
        <f>'3.3_Drilling'!AG19</f>
        <v>0</v>
      </c>
      <c r="AK68" s="882">
        <f>'3.3_Drilling'!AI19</f>
        <v>0</v>
      </c>
      <c r="AL68" s="666"/>
      <c r="AM68" s="667"/>
    </row>
    <row r="69" spans="1:39" ht="18.75" x14ac:dyDescent="0.3">
      <c r="A69" s="33"/>
      <c r="B69" s="724" t="s">
        <v>531</v>
      </c>
      <c r="C69" s="894" t="s">
        <v>48</v>
      </c>
      <c r="D69" s="24"/>
      <c r="E69" s="726"/>
      <c r="F69" s="24"/>
      <c r="G69" s="726"/>
      <c r="H69" s="688">
        <f>'3.3_Drilling'!E20</f>
        <v>0</v>
      </c>
      <c r="I69" s="689">
        <f>'3.3_Drilling'!G20</f>
        <v>0</v>
      </c>
      <c r="J69" s="688">
        <f>'3.3_Drilling'!H20</f>
        <v>0</v>
      </c>
      <c r="K69" s="689">
        <f>'3.3_Drilling'!J20</f>
        <v>0</v>
      </c>
      <c r="L69" s="688">
        <f>'3.3_Drilling'!K20</f>
        <v>0</v>
      </c>
      <c r="M69" s="689">
        <f>'3.3_Drilling'!M20</f>
        <v>0</v>
      </c>
      <c r="N69" s="688">
        <f>'3.3_Drilling'!N20</f>
        <v>0</v>
      </c>
      <c r="O69" s="689">
        <f>'3.3_Drilling'!P20</f>
        <v>0</v>
      </c>
      <c r="P69" s="688">
        <f>'3.3_Drilling'!Q20</f>
        <v>0</v>
      </c>
      <c r="Q69" s="689">
        <f>'3.3_Drilling'!S20</f>
        <v>0</v>
      </c>
      <c r="R69" s="733">
        <f t="shared" si="10"/>
        <v>0</v>
      </c>
      <c r="S69" s="689">
        <f t="shared" si="11"/>
        <v>0</v>
      </c>
      <c r="T69" s="690">
        <f t="shared" si="2"/>
        <v>0</v>
      </c>
      <c r="U69" s="691">
        <f t="shared" si="14"/>
        <v>0</v>
      </c>
      <c r="V69" s="783"/>
      <c r="W69" s="706"/>
      <c r="X69" s="881"/>
      <c r="Y69" s="882"/>
      <c r="Z69" s="720"/>
      <c r="AA69" s="882"/>
      <c r="AB69" s="734">
        <f>'3.3_Drilling'!U20</f>
        <v>0</v>
      </c>
      <c r="AC69" s="882">
        <f>'3.3_Drilling'!W20</f>
        <v>0</v>
      </c>
      <c r="AD69" s="734">
        <f>'3.3_Drilling'!X20</f>
        <v>0</v>
      </c>
      <c r="AE69" s="882">
        <f>'3.3_Drilling'!Z20</f>
        <v>0</v>
      </c>
      <c r="AF69" s="734">
        <f>'3.3_Drilling'!AA20</f>
        <v>0</v>
      </c>
      <c r="AG69" s="882">
        <f>'3.3_Drilling'!AC20</f>
        <v>0</v>
      </c>
      <c r="AH69" s="734">
        <f>'3.3_Drilling'!AD20</f>
        <v>0</v>
      </c>
      <c r="AI69" s="157">
        <f>'3.3_Drilling'!AF20</f>
        <v>0</v>
      </c>
      <c r="AJ69" s="735">
        <f>'3.3_Drilling'!AG20</f>
        <v>0</v>
      </c>
      <c r="AK69" s="882">
        <f>'3.3_Drilling'!AI20</f>
        <v>0</v>
      </c>
      <c r="AL69" s="666"/>
      <c r="AM69" s="667"/>
    </row>
    <row r="70" spans="1:39" ht="18.75" x14ac:dyDescent="0.3">
      <c r="A70" s="33"/>
      <c r="B70" s="724" t="s">
        <v>532</v>
      </c>
      <c r="C70" s="742" t="s">
        <v>49</v>
      </c>
      <c r="D70" s="24"/>
      <c r="E70" s="726"/>
      <c r="F70" s="24"/>
      <c r="G70" s="726"/>
      <c r="H70" s="688">
        <f>'3.3_Drilling'!E21</f>
        <v>0</v>
      </c>
      <c r="I70" s="689">
        <f>'3.3_Drilling'!G21</f>
        <v>0</v>
      </c>
      <c r="J70" s="688">
        <f>'3.3_Drilling'!H21</f>
        <v>0</v>
      </c>
      <c r="K70" s="689">
        <f>'3.3_Drilling'!J21</f>
        <v>0</v>
      </c>
      <c r="L70" s="688">
        <f>'3.3_Drilling'!K21</f>
        <v>0</v>
      </c>
      <c r="M70" s="689">
        <f>'3.3_Drilling'!M21</f>
        <v>0</v>
      </c>
      <c r="N70" s="688">
        <f>'3.3_Drilling'!N21</f>
        <v>0</v>
      </c>
      <c r="O70" s="689">
        <f>'3.3_Drilling'!P21</f>
        <v>0</v>
      </c>
      <c r="P70" s="688">
        <f>'3.3_Drilling'!Q21</f>
        <v>0</v>
      </c>
      <c r="Q70" s="689">
        <f>'3.3_Drilling'!S21</f>
        <v>0</v>
      </c>
      <c r="R70" s="733">
        <f t="shared" si="10"/>
        <v>0</v>
      </c>
      <c r="S70" s="689">
        <f t="shared" si="11"/>
        <v>0</v>
      </c>
      <c r="T70" s="690">
        <f t="shared" si="2"/>
        <v>0</v>
      </c>
      <c r="U70" s="691">
        <f t="shared" si="14"/>
        <v>0</v>
      </c>
      <c r="V70" s="783"/>
      <c r="W70" s="706"/>
      <c r="X70" s="881"/>
      <c r="Y70" s="882"/>
      <c r="Z70" s="720"/>
      <c r="AA70" s="882"/>
      <c r="AB70" s="734">
        <f>'3.3_Drilling'!U21</f>
        <v>0</v>
      </c>
      <c r="AC70" s="882">
        <f>'3.3_Drilling'!W21</f>
        <v>0</v>
      </c>
      <c r="AD70" s="734">
        <f>'3.3_Drilling'!X21</f>
        <v>0</v>
      </c>
      <c r="AE70" s="882">
        <f>'3.3_Drilling'!Z21</f>
        <v>0</v>
      </c>
      <c r="AF70" s="734">
        <f>'3.3_Drilling'!AA21</f>
        <v>0</v>
      </c>
      <c r="AG70" s="882">
        <f>'3.3_Drilling'!AC21</f>
        <v>0</v>
      </c>
      <c r="AH70" s="734">
        <f>'3.3_Drilling'!AD21</f>
        <v>0</v>
      </c>
      <c r="AI70" s="157">
        <f>'3.3_Drilling'!AF21</f>
        <v>0</v>
      </c>
      <c r="AJ70" s="735">
        <f>'3.3_Drilling'!AG21</f>
        <v>0</v>
      </c>
      <c r="AK70" s="882">
        <f>'3.3_Drilling'!AI21</f>
        <v>0</v>
      </c>
      <c r="AL70" s="666"/>
      <c r="AM70" s="667"/>
    </row>
    <row r="71" spans="1:39" ht="18.75" x14ac:dyDescent="0.3">
      <c r="A71" s="33"/>
      <c r="B71" s="724" t="s">
        <v>533</v>
      </c>
      <c r="C71" s="894" t="s">
        <v>50</v>
      </c>
      <c r="D71" s="24"/>
      <c r="E71" s="726"/>
      <c r="F71" s="24"/>
      <c r="G71" s="726"/>
      <c r="H71" s="688">
        <f>'3.3_Drilling'!E22</f>
        <v>0</v>
      </c>
      <c r="I71" s="689">
        <f>'3.3_Drilling'!G22</f>
        <v>0</v>
      </c>
      <c r="J71" s="688">
        <f>'3.3_Drilling'!H22</f>
        <v>0</v>
      </c>
      <c r="K71" s="689">
        <f>'3.3_Drilling'!J22</f>
        <v>0</v>
      </c>
      <c r="L71" s="688">
        <f>'3.3_Drilling'!K22</f>
        <v>0</v>
      </c>
      <c r="M71" s="689">
        <f>'3.3_Drilling'!M22</f>
        <v>0</v>
      </c>
      <c r="N71" s="688">
        <f>'3.3_Drilling'!N22</f>
        <v>0</v>
      </c>
      <c r="O71" s="689">
        <f>'3.3_Drilling'!P22</f>
        <v>0</v>
      </c>
      <c r="P71" s="688">
        <f>'3.3_Drilling'!Q22</f>
        <v>0</v>
      </c>
      <c r="Q71" s="689">
        <f>'3.3_Drilling'!S22</f>
        <v>0</v>
      </c>
      <c r="R71" s="733">
        <f t="shared" si="10"/>
        <v>0</v>
      </c>
      <c r="S71" s="689">
        <f t="shared" si="11"/>
        <v>0</v>
      </c>
      <c r="T71" s="690">
        <f t="shared" si="2"/>
        <v>0</v>
      </c>
      <c r="U71" s="691">
        <f t="shared" si="14"/>
        <v>0</v>
      </c>
      <c r="V71" s="783"/>
      <c r="W71" s="706"/>
      <c r="X71" s="881"/>
      <c r="Y71" s="882"/>
      <c r="Z71" s="720"/>
      <c r="AA71" s="882"/>
      <c r="AB71" s="734">
        <f>'3.3_Drilling'!U22</f>
        <v>0</v>
      </c>
      <c r="AC71" s="882">
        <f>'3.3_Drilling'!W22</f>
        <v>0</v>
      </c>
      <c r="AD71" s="734">
        <f>'3.3_Drilling'!X22</f>
        <v>0</v>
      </c>
      <c r="AE71" s="882">
        <f>'3.3_Drilling'!Z22</f>
        <v>0</v>
      </c>
      <c r="AF71" s="734">
        <f>'3.3_Drilling'!AA22</f>
        <v>0</v>
      </c>
      <c r="AG71" s="882">
        <f>'3.3_Drilling'!AC22</f>
        <v>0</v>
      </c>
      <c r="AH71" s="734">
        <f>'3.3_Drilling'!AD22</f>
        <v>0</v>
      </c>
      <c r="AI71" s="157">
        <f>'3.3_Drilling'!AF22</f>
        <v>0</v>
      </c>
      <c r="AJ71" s="735">
        <f>'3.3_Drilling'!AG22</f>
        <v>0</v>
      </c>
      <c r="AK71" s="882">
        <f>'3.3_Drilling'!AI22</f>
        <v>0</v>
      </c>
      <c r="AL71" s="666"/>
      <c r="AM71" s="667"/>
    </row>
    <row r="72" spans="1:39" ht="18.75" x14ac:dyDescent="0.3">
      <c r="A72" s="33"/>
      <c r="B72" s="724" t="s">
        <v>534</v>
      </c>
      <c r="C72" s="740" t="s">
        <v>51</v>
      </c>
      <c r="D72" s="24"/>
      <c r="E72" s="726"/>
      <c r="F72" s="24"/>
      <c r="G72" s="726"/>
      <c r="H72" s="688">
        <f>'3.3_Drilling'!E23</f>
        <v>0</v>
      </c>
      <c r="I72" s="689">
        <f>'3.3_Drilling'!G23</f>
        <v>0</v>
      </c>
      <c r="J72" s="688">
        <f>'3.3_Drilling'!H23</f>
        <v>0</v>
      </c>
      <c r="K72" s="689">
        <f>'3.3_Drilling'!J23</f>
        <v>0</v>
      </c>
      <c r="L72" s="688">
        <f>'3.3_Drilling'!K23</f>
        <v>0</v>
      </c>
      <c r="M72" s="689">
        <f>'3.3_Drilling'!M23</f>
        <v>0</v>
      </c>
      <c r="N72" s="688">
        <f>'3.3_Drilling'!N23</f>
        <v>0</v>
      </c>
      <c r="O72" s="689">
        <f>'3.3_Drilling'!P23</f>
        <v>0</v>
      </c>
      <c r="P72" s="688">
        <f>'3.3_Drilling'!Q23</f>
        <v>0</v>
      </c>
      <c r="Q72" s="689">
        <f>'3.3_Drilling'!S23</f>
        <v>0</v>
      </c>
      <c r="R72" s="733">
        <f t="shared" si="10"/>
        <v>0</v>
      </c>
      <c r="S72" s="689">
        <f t="shared" si="11"/>
        <v>0</v>
      </c>
      <c r="T72" s="690">
        <f t="shared" si="2"/>
        <v>0</v>
      </c>
      <c r="U72" s="691">
        <f t="shared" si="14"/>
        <v>0</v>
      </c>
      <c r="V72" s="783"/>
      <c r="W72" s="706"/>
      <c r="X72" s="881"/>
      <c r="Y72" s="882"/>
      <c r="Z72" s="720"/>
      <c r="AA72" s="882"/>
      <c r="AB72" s="734">
        <f>'3.3_Drilling'!U23</f>
        <v>0</v>
      </c>
      <c r="AC72" s="882">
        <f>'3.3_Drilling'!W23</f>
        <v>0</v>
      </c>
      <c r="AD72" s="734">
        <f>'3.3_Drilling'!X23</f>
        <v>0</v>
      </c>
      <c r="AE72" s="882">
        <f>'3.3_Drilling'!Z23</f>
        <v>0</v>
      </c>
      <c r="AF72" s="734">
        <f>'3.3_Drilling'!AA23</f>
        <v>0</v>
      </c>
      <c r="AG72" s="882">
        <f>'3.3_Drilling'!AC23</f>
        <v>0</v>
      </c>
      <c r="AH72" s="734">
        <f>'3.3_Drilling'!AD23</f>
        <v>0</v>
      </c>
      <c r="AI72" s="157">
        <f>'3.3_Drilling'!AF23</f>
        <v>0</v>
      </c>
      <c r="AJ72" s="735">
        <f>'3.3_Drilling'!AG23</f>
        <v>0</v>
      </c>
      <c r="AK72" s="882">
        <f>'3.3_Drilling'!AI23</f>
        <v>0</v>
      </c>
      <c r="AL72" s="666"/>
      <c r="AM72" s="667"/>
    </row>
    <row r="73" spans="1:39" ht="18.75" x14ac:dyDescent="0.3">
      <c r="A73" s="33"/>
      <c r="B73" s="724" t="s">
        <v>535</v>
      </c>
      <c r="C73" s="896" t="s">
        <v>52</v>
      </c>
      <c r="D73" s="24"/>
      <c r="E73" s="726"/>
      <c r="F73" s="24"/>
      <c r="G73" s="726"/>
      <c r="H73" s="688">
        <f>'3.3_Drilling'!E24</f>
        <v>0</v>
      </c>
      <c r="I73" s="689">
        <f>'3.3_Drilling'!G24</f>
        <v>0</v>
      </c>
      <c r="J73" s="688">
        <f>'3.3_Drilling'!H24</f>
        <v>0</v>
      </c>
      <c r="K73" s="689">
        <f>'3.3_Drilling'!J24</f>
        <v>0</v>
      </c>
      <c r="L73" s="688">
        <f>'3.3_Drilling'!K24</f>
        <v>0</v>
      </c>
      <c r="M73" s="689">
        <f>'3.3_Drilling'!M24</f>
        <v>0</v>
      </c>
      <c r="N73" s="688">
        <f>'3.3_Drilling'!N24</f>
        <v>0</v>
      </c>
      <c r="O73" s="689">
        <f>'3.3_Drilling'!P24</f>
        <v>0</v>
      </c>
      <c r="P73" s="688">
        <f>'3.3_Drilling'!Q24</f>
        <v>0</v>
      </c>
      <c r="Q73" s="689">
        <f>'3.3_Drilling'!S24</f>
        <v>0</v>
      </c>
      <c r="R73" s="733">
        <f t="shared" si="10"/>
        <v>0</v>
      </c>
      <c r="S73" s="689">
        <f t="shared" si="11"/>
        <v>0</v>
      </c>
      <c r="T73" s="690">
        <f t="shared" si="2"/>
        <v>0</v>
      </c>
      <c r="U73" s="691">
        <f t="shared" si="14"/>
        <v>0</v>
      </c>
      <c r="V73" s="783"/>
      <c r="W73" s="706"/>
      <c r="X73" s="881"/>
      <c r="Y73" s="882"/>
      <c r="Z73" s="720"/>
      <c r="AA73" s="882"/>
      <c r="AB73" s="734">
        <f>'3.3_Drilling'!U24</f>
        <v>0</v>
      </c>
      <c r="AC73" s="882">
        <f>'3.3_Drilling'!W24</f>
        <v>0</v>
      </c>
      <c r="AD73" s="734">
        <f>'3.3_Drilling'!X24</f>
        <v>0</v>
      </c>
      <c r="AE73" s="882">
        <f>'3.3_Drilling'!Z24</f>
        <v>0</v>
      </c>
      <c r="AF73" s="734">
        <f>'3.3_Drilling'!AA24</f>
        <v>0</v>
      </c>
      <c r="AG73" s="882">
        <f>'3.3_Drilling'!AC24</f>
        <v>0</v>
      </c>
      <c r="AH73" s="734">
        <f>'3.3_Drilling'!AD24</f>
        <v>0</v>
      </c>
      <c r="AI73" s="157">
        <f>'3.3_Drilling'!AF24</f>
        <v>0</v>
      </c>
      <c r="AJ73" s="735">
        <f>'3.3_Drilling'!AG24</f>
        <v>0</v>
      </c>
      <c r="AK73" s="882">
        <f>'3.3_Drilling'!AI24</f>
        <v>0</v>
      </c>
      <c r="AL73" s="666"/>
      <c r="AM73" s="667"/>
    </row>
    <row r="74" spans="1:39" ht="18.75" x14ac:dyDescent="0.3">
      <c r="A74" s="33"/>
      <c r="B74" s="724" t="s">
        <v>536</v>
      </c>
      <c r="C74" s="740" t="s">
        <v>53</v>
      </c>
      <c r="D74" s="24"/>
      <c r="E74" s="726"/>
      <c r="F74" s="24"/>
      <c r="G74" s="726"/>
      <c r="H74" s="688">
        <f>'3.3_Drilling'!E25</f>
        <v>0</v>
      </c>
      <c r="I74" s="689">
        <f>'3.3_Drilling'!G25</f>
        <v>0</v>
      </c>
      <c r="J74" s="688">
        <f>'3.3_Drilling'!H25</f>
        <v>0</v>
      </c>
      <c r="K74" s="689">
        <f>'3.3_Drilling'!J25</f>
        <v>0</v>
      </c>
      <c r="L74" s="688">
        <f>'3.3_Drilling'!K25</f>
        <v>0</v>
      </c>
      <c r="M74" s="689">
        <f>'3.3_Drilling'!M25</f>
        <v>0</v>
      </c>
      <c r="N74" s="688">
        <f>'3.3_Drilling'!N25</f>
        <v>0</v>
      </c>
      <c r="O74" s="689">
        <f>'3.3_Drilling'!P25</f>
        <v>0</v>
      </c>
      <c r="P74" s="688">
        <f>'3.3_Drilling'!Q25</f>
        <v>0</v>
      </c>
      <c r="Q74" s="689">
        <f>'3.3_Drilling'!S25</f>
        <v>0</v>
      </c>
      <c r="R74" s="733">
        <f t="shared" si="10"/>
        <v>0</v>
      </c>
      <c r="S74" s="689">
        <f t="shared" si="11"/>
        <v>0</v>
      </c>
      <c r="T74" s="690">
        <f t="shared" si="2"/>
        <v>0</v>
      </c>
      <c r="U74" s="691">
        <f t="shared" si="14"/>
        <v>0</v>
      </c>
      <c r="V74" s="783"/>
      <c r="W74" s="706"/>
      <c r="X74" s="881"/>
      <c r="Y74" s="882"/>
      <c r="Z74" s="720"/>
      <c r="AA74" s="882"/>
      <c r="AB74" s="734">
        <f>'3.3_Drilling'!U25</f>
        <v>0</v>
      </c>
      <c r="AC74" s="882">
        <f>'3.3_Drilling'!W25</f>
        <v>0</v>
      </c>
      <c r="AD74" s="734">
        <f>'3.3_Drilling'!X25</f>
        <v>0</v>
      </c>
      <c r="AE74" s="882">
        <f>'3.3_Drilling'!Z25</f>
        <v>0</v>
      </c>
      <c r="AF74" s="734">
        <f>'3.3_Drilling'!AA25</f>
        <v>0</v>
      </c>
      <c r="AG74" s="882">
        <f>'3.3_Drilling'!AC25</f>
        <v>0</v>
      </c>
      <c r="AH74" s="734">
        <f>'3.3_Drilling'!AD25</f>
        <v>0</v>
      </c>
      <c r="AI74" s="157">
        <f>'3.3_Drilling'!AF25</f>
        <v>0</v>
      </c>
      <c r="AJ74" s="735">
        <f>'3.3_Drilling'!AG25</f>
        <v>0</v>
      </c>
      <c r="AK74" s="882">
        <f>'3.3_Drilling'!AI25</f>
        <v>0</v>
      </c>
      <c r="AL74" s="666"/>
      <c r="AM74" s="667"/>
    </row>
    <row r="75" spans="1:39" ht="18.75" x14ac:dyDescent="0.3">
      <c r="A75" s="33"/>
      <c r="B75" s="724" t="s">
        <v>537</v>
      </c>
      <c r="C75" s="740" t="s">
        <v>54</v>
      </c>
      <c r="D75" s="24"/>
      <c r="E75" s="726"/>
      <c r="F75" s="24"/>
      <c r="G75" s="726"/>
      <c r="H75" s="688">
        <f>'3.3_Drilling'!E26</f>
        <v>0</v>
      </c>
      <c r="I75" s="689">
        <f>'3.3_Drilling'!G26</f>
        <v>0</v>
      </c>
      <c r="J75" s="688">
        <f>'3.3_Drilling'!H26</f>
        <v>0</v>
      </c>
      <c r="K75" s="689">
        <f>'3.3_Drilling'!J26</f>
        <v>0</v>
      </c>
      <c r="L75" s="688">
        <f>'3.3_Drilling'!K26</f>
        <v>0</v>
      </c>
      <c r="M75" s="689">
        <f>'3.3_Drilling'!M26</f>
        <v>0</v>
      </c>
      <c r="N75" s="688">
        <f>'3.3_Drilling'!N26</f>
        <v>0</v>
      </c>
      <c r="O75" s="689">
        <f>'3.3_Drilling'!P26</f>
        <v>0</v>
      </c>
      <c r="P75" s="688">
        <f>'3.3_Drilling'!Q26</f>
        <v>0</v>
      </c>
      <c r="Q75" s="689">
        <f>'3.3_Drilling'!S26</f>
        <v>0</v>
      </c>
      <c r="R75" s="733">
        <f t="shared" si="10"/>
        <v>0</v>
      </c>
      <c r="S75" s="689">
        <f t="shared" si="11"/>
        <v>0</v>
      </c>
      <c r="T75" s="690">
        <f t="shared" si="2"/>
        <v>0</v>
      </c>
      <c r="U75" s="691">
        <f t="shared" si="14"/>
        <v>0</v>
      </c>
      <c r="V75" s="783"/>
      <c r="W75" s="706"/>
      <c r="X75" s="881"/>
      <c r="Y75" s="882"/>
      <c r="Z75" s="720"/>
      <c r="AA75" s="882"/>
      <c r="AB75" s="734">
        <f>'3.3_Drilling'!U26</f>
        <v>0</v>
      </c>
      <c r="AC75" s="882">
        <f>'3.3_Drilling'!W26</f>
        <v>0</v>
      </c>
      <c r="AD75" s="734">
        <f>'3.3_Drilling'!X26</f>
        <v>0</v>
      </c>
      <c r="AE75" s="882">
        <f>'3.3_Drilling'!Z26</f>
        <v>0</v>
      </c>
      <c r="AF75" s="734">
        <f>'3.3_Drilling'!AA26</f>
        <v>0</v>
      </c>
      <c r="AG75" s="882">
        <f>'3.3_Drilling'!AC26</f>
        <v>0</v>
      </c>
      <c r="AH75" s="734">
        <f>'3.3_Drilling'!AD26</f>
        <v>0</v>
      </c>
      <c r="AI75" s="157">
        <f>'3.3_Drilling'!AF26</f>
        <v>0</v>
      </c>
      <c r="AJ75" s="735">
        <f>'3.3_Drilling'!AG26</f>
        <v>0</v>
      </c>
      <c r="AK75" s="882">
        <f>'3.3_Drilling'!AI26</f>
        <v>0</v>
      </c>
      <c r="AL75" s="666"/>
      <c r="AM75" s="667"/>
    </row>
    <row r="76" spans="1:39" ht="18.75" x14ac:dyDescent="0.3">
      <c r="A76" s="33"/>
      <c r="B76" s="724" t="s">
        <v>538</v>
      </c>
      <c r="C76" s="743" t="s">
        <v>55</v>
      </c>
      <c r="D76" s="24"/>
      <c r="E76" s="726"/>
      <c r="F76" s="24"/>
      <c r="G76" s="726"/>
      <c r="H76" s="688">
        <f>'3.3_Drilling'!E27</f>
        <v>0</v>
      </c>
      <c r="I76" s="689">
        <f>'3.3_Drilling'!G27</f>
        <v>0</v>
      </c>
      <c r="J76" s="688">
        <f>'3.3_Drilling'!H27</f>
        <v>0</v>
      </c>
      <c r="K76" s="689">
        <f>'3.3_Drilling'!J27</f>
        <v>0</v>
      </c>
      <c r="L76" s="688">
        <f>'3.3_Drilling'!K27</f>
        <v>0</v>
      </c>
      <c r="M76" s="689">
        <f>'3.3_Drilling'!M27</f>
        <v>0</v>
      </c>
      <c r="N76" s="688">
        <f>'3.3_Drilling'!N27</f>
        <v>0</v>
      </c>
      <c r="O76" s="689">
        <f>'3.3_Drilling'!P27</f>
        <v>0</v>
      </c>
      <c r="P76" s="688">
        <f>'3.3_Drilling'!Q27</f>
        <v>0</v>
      </c>
      <c r="Q76" s="689">
        <f>'3.3_Drilling'!S27</f>
        <v>0</v>
      </c>
      <c r="R76" s="733">
        <f t="shared" si="10"/>
        <v>0</v>
      </c>
      <c r="S76" s="689">
        <f t="shared" si="11"/>
        <v>0</v>
      </c>
      <c r="T76" s="690">
        <f t="shared" si="2"/>
        <v>0</v>
      </c>
      <c r="U76" s="691">
        <f t="shared" si="14"/>
        <v>0</v>
      </c>
      <c r="V76" s="783"/>
      <c r="W76" s="706"/>
      <c r="X76" s="881"/>
      <c r="Y76" s="882"/>
      <c r="Z76" s="720"/>
      <c r="AA76" s="882"/>
      <c r="AB76" s="734">
        <f>'3.3_Drilling'!U27</f>
        <v>0</v>
      </c>
      <c r="AC76" s="882">
        <f>'3.3_Drilling'!W27</f>
        <v>0</v>
      </c>
      <c r="AD76" s="734">
        <f>'3.3_Drilling'!X27</f>
        <v>0</v>
      </c>
      <c r="AE76" s="882">
        <f>'3.3_Drilling'!Z27</f>
        <v>0</v>
      </c>
      <c r="AF76" s="734">
        <f>'3.3_Drilling'!AA27</f>
        <v>0</v>
      </c>
      <c r="AG76" s="882">
        <f>'3.3_Drilling'!AC27</f>
        <v>0</v>
      </c>
      <c r="AH76" s="734">
        <f>'3.3_Drilling'!AD27</f>
        <v>0</v>
      </c>
      <c r="AI76" s="157">
        <f>'3.3_Drilling'!AF27</f>
        <v>0</v>
      </c>
      <c r="AJ76" s="735">
        <f>'3.3_Drilling'!AG27</f>
        <v>0</v>
      </c>
      <c r="AK76" s="882">
        <f>'3.3_Drilling'!AI27</f>
        <v>0</v>
      </c>
      <c r="AL76" s="666"/>
      <c r="AM76" s="667"/>
    </row>
    <row r="77" spans="1:39" ht="18.75" x14ac:dyDescent="0.3">
      <c r="A77" s="33"/>
      <c r="B77" s="724" t="s">
        <v>539</v>
      </c>
      <c r="C77" s="887" t="s">
        <v>33</v>
      </c>
      <c r="D77" s="24"/>
      <c r="E77" s="726"/>
      <c r="F77" s="24"/>
      <c r="G77" s="726"/>
      <c r="H77" s="688">
        <f>'3.3_Drilling'!E28</f>
        <v>0</v>
      </c>
      <c r="I77" s="689">
        <f>'3.3_Drilling'!G28</f>
        <v>0</v>
      </c>
      <c r="J77" s="688">
        <f>'3.3_Drilling'!H28</f>
        <v>0</v>
      </c>
      <c r="K77" s="689">
        <f>'3.3_Drilling'!J28</f>
        <v>0</v>
      </c>
      <c r="L77" s="688">
        <f>'3.3_Drilling'!K28</f>
        <v>0</v>
      </c>
      <c r="M77" s="689">
        <f>'3.3_Drilling'!M28</f>
        <v>0</v>
      </c>
      <c r="N77" s="688">
        <f>'3.3_Drilling'!N28</f>
        <v>0</v>
      </c>
      <c r="O77" s="689">
        <f>'3.3_Drilling'!P28</f>
        <v>0</v>
      </c>
      <c r="P77" s="688">
        <f>'3.3_Drilling'!Q28</f>
        <v>0</v>
      </c>
      <c r="Q77" s="689">
        <f>'3.3_Drilling'!S28</f>
        <v>0</v>
      </c>
      <c r="R77" s="733">
        <f t="shared" si="10"/>
        <v>0</v>
      </c>
      <c r="S77" s="689">
        <f t="shared" si="11"/>
        <v>0</v>
      </c>
      <c r="T77" s="690">
        <f t="shared" si="2"/>
        <v>0</v>
      </c>
      <c r="U77" s="691">
        <f t="shared" si="14"/>
        <v>0</v>
      </c>
      <c r="V77" s="783"/>
      <c r="W77" s="706"/>
      <c r="X77" s="881"/>
      <c r="Y77" s="882"/>
      <c r="Z77" s="720"/>
      <c r="AA77" s="882"/>
      <c r="AB77" s="734">
        <f>'3.3_Drilling'!U28</f>
        <v>0</v>
      </c>
      <c r="AC77" s="882">
        <f>'3.3_Drilling'!W28</f>
        <v>0</v>
      </c>
      <c r="AD77" s="734">
        <f>'3.3_Drilling'!X28</f>
        <v>0</v>
      </c>
      <c r="AE77" s="882">
        <f>'3.3_Drilling'!Z28</f>
        <v>0</v>
      </c>
      <c r="AF77" s="734">
        <f>'3.3_Drilling'!AA28</f>
        <v>0</v>
      </c>
      <c r="AG77" s="882">
        <f>'3.3_Drilling'!AC28</f>
        <v>0</v>
      </c>
      <c r="AH77" s="734">
        <f>'3.3_Drilling'!AD28</f>
        <v>0</v>
      </c>
      <c r="AI77" s="157">
        <f>'3.3_Drilling'!AF28</f>
        <v>0</v>
      </c>
      <c r="AJ77" s="735">
        <f>'3.3_Drilling'!AG28</f>
        <v>0</v>
      </c>
      <c r="AK77" s="882">
        <f>'3.3_Drilling'!AI28</f>
        <v>0</v>
      </c>
      <c r="AL77" s="666"/>
      <c r="AM77" s="667"/>
    </row>
    <row r="78" spans="1:39" s="738" customFormat="1" ht="18.75" x14ac:dyDescent="0.3">
      <c r="A78" s="736"/>
      <c r="B78" s="724" t="s">
        <v>550</v>
      </c>
      <c r="C78" s="889" t="s">
        <v>23</v>
      </c>
      <c r="D78" s="24"/>
      <c r="E78" s="726"/>
      <c r="F78" s="24"/>
      <c r="G78" s="726"/>
      <c r="H78" s="717"/>
      <c r="I78" s="716">
        <f>+'3.3_Drilling'!G40</f>
        <v>0</v>
      </c>
      <c r="J78" s="715"/>
      <c r="K78" s="716">
        <f>+'3.3_Drilling'!J40</f>
        <v>0</v>
      </c>
      <c r="L78" s="715"/>
      <c r="M78" s="716">
        <f>+'3.3_Drilling'!M40</f>
        <v>0</v>
      </c>
      <c r="N78" s="715"/>
      <c r="O78" s="716">
        <f>+'3.3_Drilling'!P40</f>
        <v>0</v>
      </c>
      <c r="P78" s="715"/>
      <c r="Q78" s="716">
        <f>+'3.3_Drilling'!S40</f>
        <v>0</v>
      </c>
      <c r="R78" s="744"/>
      <c r="S78" s="716">
        <f t="shared" si="11"/>
        <v>0</v>
      </c>
      <c r="T78" s="718"/>
      <c r="U78" s="719"/>
      <c r="V78" s="783"/>
      <c r="W78" s="706"/>
      <c r="X78" s="1355"/>
      <c r="Y78" s="706"/>
      <c r="Z78" s="1356"/>
      <c r="AA78" s="706"/>
      <c r="AB78" s="1363"/>
      <c r="AC78" s="1357">
        <f>+'3.3_Drilling'!W40</f>
        <v>0</v>
      </c>
      <c r="AD78" s="1363"/>
      <c r="AE78" s="1357">
        <f>+'3.3_Drilling'!Z40</f>
        <v>0</v>
      </c>
      <c r="AF78" s="1363"/>
      <c r="AG78" s="1357">
        <f>+'3.3_Drilling'!AC40</f>
        <v>0</v>
      </c>
      <c r="AH78" s="1363"/>
      <c r="AI78" s="1362">
        <f>+'3.3_Drilling'!AF40</f>
        <v>0</v>
      </c>
      <c r="AJ78" s="1364"/>
      <c r="AK78" s="1357">
        <f>+'3.3_Drilling'!AI40</f>
        <v>0</v>
      </c>
      <c r="AL78" s="666"/>
      <c r="AM78" s="667"/>
    </row>
    <row r="79" spans="1:39" ht="18.75" x14ac:dyDescent="0.3">
      <c r="A79" s="33"/>
      <c r="B79" s="724"/>
      <c r="C79" s="590"/>
      <c r="D79" s="24"/>
      <c r="E79" s="726"/>
      <c r="F79" s="24"/>
      <c r="G79" s="726"/>
      <c r="H79" s="18"/>
      <c r="I79" s="681"/>
      <c r="J79" s="18"/>
      <c r="K79" s="681"/>
      <c r="L79" s="18"/>
      <c r="M79" s="681"/>
      <c r="N79" s="18"/>
      <c r="O79" s="681"/>
      <c r="P79" s="18"/>
      <c r="Q79" s="681"/>
      <c r="R79" s="727"/>
      <c r="S79" s="728"/>
      <c r="T79" s="690"/>
      <c r="U79" s="691"/>
      <c r="V79" s="783"/>
      <c r="W79" s="706"/>
      <c r="X79" s="881"/>
      <c r="Y79" s="882"/>
      <c r="Z79" s="720"/>
      <c r="AA79" s="882"/>
      <c r="AB79" s="881"/>
      <c r="AC79" s="882"/>
      <c r="AD79" s="881"/>
      <c r="AE79" s="882"/>
      <c r="AF79" s="881"/>
      <c r="AG79" s="882"/>
      <c r="AH79" s="881"/>
      <c r="AI79" s="157"/>
      <c r="AJ79" s="883"/>
      <c r="AK79" s="882"/>
      <c r="AL79" s="666"/>
      <c r="AM79" s="667"/>
    </row>
    <row r="80" spans="1:39" s="32" customFormat="1" ht="15.75" x14ac:dyDescent="0.25">
      <c r="A80" s="730" t="s">
        <v>500</v>
      </c>
      <c r="B80" s="724"/>
      <c r="C80" s="510" t="s">
        <v>56</v>
      </c>
      <c r="D80" s="24"/>
      <c r="E80" s="726"/>
      <c r="F80" s="24"/>
      <c r="G80" s="726"/>
      <c r="H80" s="18">
        <f>'3.4_Stimulation'!E24</f>
        <v>0</v>
      </c>
      <c r="I80" s="681"/>
      <c r="J80" s="18">
        <f>'3.4_Stimulation'!H24</f>
        <v>0</v>
      </c>
      <c r="K80" s="681"/>
      <c r="L80" s="18">
        <f>'3.4_Stimulation'!K24</f>
        <v>0</v>
      </c>
      <c r="M80" s="681"/>
      <c r="N80" s="18">
        <f>'3.4_Stimulation'!N24</f>
        <v>0</v>
      </c>
      <c r="O80" s="681"/>
      <c r="P80" s="18">
        <f>'3.4_Stimulation'!Q24</f>
        <v>0</v>
      </c>
      <c r="Q80" s="681"/>
      <c r="R80" s="682">
        <f t="shared" si="10"/>
        <v>0</v>
      </c>
      <c r="S80" s="681"/>
      <c r="T80" s="683"/>
      <c r="U80" s="677"/>
      <c r="V80" s="783"/>
      <c r="W80" s="746"/>
      <c r="X80" s="881"/>
      <c r="Y80" s="882"/>
      <c r="Z80" s="720"/>
      <c r="AA80" s="882"/>
      <c r="AB80" s="731"/>
      <c r="AC80" s="31"/>
      <c r="AD80" s="731"/>
      <c r="AE80" s="31"/>
      <c r="AF80" s="731"/>
      <c r="AG80" s="31"/>
      <c r="AH80" s="731"/>
      <c r="AI80" s="878"/>
      <c r="AJ80" s="732"/>
      <c r="AK80" s="31"/>
      <c r="AL80" s="880"/>
      <c r="AM80" s="378"/>
    </row>
    <row r="81" spans="1:39" s="32" customFormat="1" ht="18.75" x14ac:dyDescent="0.3">
      <c r="A81" s="745"/>
      <c r="B81" s="724" t="s">
        <v>501</v>
      </c>
      <c r="C81" s="888" t="s">
        <v>57</v>
      </c>
      <c r="D81" s="24"/>
      <c r="E81" s="726"/>
      <c r="F81" s="24"/>
      <c r="G81" s="726"/>
      <c r="H81" s="688">
        <f>+'3.4_Stimulation'!E5</f>
        <v>0</v>
      </c>
      <c r="I81" s="689">
        <f>+'3.4_Stimulation'!G5</f>
        <v>0</v>
      </c>
      <c r="J81" s="688">
        <f>+'3.4_Stimulation'!H5</f>
        <v>0</v>
      </c>
      <c r="K81" s="689">
        <f>+'3.4_Stimulation'!J5</f>
        <v>0</v>
      </c>
      <c r="L81" s="688">
        <f>+'3.4_Stimulation'!K5</f>
        <v>0</v>
      </c>
      <c r="M81" s="689">
        <f>+'3.4_Stimulation'!M5</f>
        <v>0</v>
      </c>
      <c r="N81" s="688">
        <f>+'3.4_Stimulation'!N5</f>
        <v>0</v>
      </c>
      <c r="O81" s="689">
        <f>+'3.4_Stimulation'!P5</f>
        <v>0</v>
      </c>
      <c r="P81" s="688">
        <f>+'3.4_Stimulation'!Q5</f>
        <v>0</v>
      </c>
      <c r="Q81" s="689">
        <f>+'3.4_Stimulation'!S5</f>
        <v>0</v>
      </c>
      <c r="R81" s="733">
        <f t="shared" si="10"/>
        <v>0</v>
      </c>
      <c r="S81" s="689">
        <f t="shared" si="11"/>
        <v>0</v>
      </c>
      <c r="T81" s="690">
        <f t="shared" si="2"/>
        <v>0</v>
      </c>
      <c r="U81" s="691">
        <f>SUM(AB81:AK81)</f>
        <v>0</v>
      </c>
      <c r="V81" s="783"/>
      <c r="W81" s="706"/>
      <c r="X81" s="881"/>
      <c r="Y81" s="882"/>
      <c r="Z81" s="720"/>
      <c r="AA81" s="882"/>
      <c r="AB81" s="734">
        <f>+'3.4_Stimulation'!U5</f>
        <v>0</v>
      </c>
      <c r="AC81" s="882">
        <f>+'3.4_Stimulation'!W5</f>
        <v>0</v>
      </c>
      <c r="AD81" s="734">
        <f>+'3.4_Stimulation'!X5</f>
        <v>0</v>
      </c>
      <c r="AE81" s="882">
        <f>+'3.4_Stimulation'!Z5</f>
        <v>0</v>
      </c>
      <c r="AF81" s="734">
        <f>+'3.4_Stimulation'!AA5</f>
        <v>0</v>
      </c>
      <c r="AG81" s="882">
        <f>+'3.4_Stimulation'!AC5</f>
        <v>0</v>
      </c>
      <c r="AH81" s="734">
        <f>+'3.4_Stimulation'!AD5</f>
        <v>0</v>
      </c>
      <c r="AI81" s="157">
        <f>+'3.4_Stimulation'!AF5</f>
        <v>0</v>
      </c>
      <c r="AJ81" s="735">
        <f>+'3.4_Stimulation'!AG5</f>
        <v>0</v>
      </c>
      <c r="AK81" s="882">
        <f>+'3.4_Stimulation'!AI5</f>
        <v>0</v>
      </c>
      <c r="AL81" s="666"/>
      <c r="AM81" s="667"/>
    </row>
    <row r="82" spans="1:39" s="32" customFormat="1" ht="18.75" x14ac:dyDescent="0.3">
      <c r="A82" s="745"/>
      <c r="B82" s="724" t="s">
        <v>502</v>
      </c>
      <c r="C82" s="888" t="s">
        <v>58</v>
      </c>
      <c r="D82" s="24"/>
      <c r="E82" s="726"/>
      <c r="F82" s="24"/>
      <c r="G82" s="726"/>
      <c r="H82" s="688">
        <f>+'3.4_Stimulation'!E6</f>
        <v>0</v>
      </c>
      <c r="I82" s="689">
        <f>+'3.4_Stimulation'!G6</f>
        <v>0</v>
      </c>
      <c r="J82" s="688">
        <f>+'3.4_Stimulation'!H6</f>
        <v>0</v>
      </c>
      <c r="K82" s="689">
        <f>+'3.4_Stimulation'!J6</f>
        <v>0</v>
      </c>
      <c r="L82" s="688">
        <f>+'3.4_Stimulation'!K6</f>
        <v>0</v>
      </c>
      <c r="M82" s="689">
        <f>+'3.4_Stimulation'!M6</f>
        <v>0</v>
      </c>
      <c r="N82" s="688">
        <f>+'3.4_Stimulation'!N6</f>
        <v>0</v>
      </c>
      <c r="O82" s="689">
        <f>+'3.4_Stimulation'!P6</f>
        <v>0</v>
      </c>
      <c r="P82" s="688">
        <f>+'3.4_Stimulation'!Q6</f>
        <v>0</v>
      </c>
      <c r="Q82" s="689">
        <f>+'3.4_Stimulation'!S6</f>
        <v>0</v>
      </c>
      <c r="R82" s="733">
        <f t="shared" si="10"/>
        <v>0</v>
      </c>
      <c r="S82" s="689">
        <f t="shared" si="11"/>
        <v>0</v>
      </c>
      <c r="T82" s="690">
        <f t="shared" si="2"/>
        <v>0</v>
      </c>
      <c r="U82" s="691">
        <f>SUM(AB82:AK82)</f>
        <v>0</v>
      </c>
      <c r="V82" s="783"/>
      <c r="W82" s="706"/>
      <c r="X82" s="881"/>
      <c r="Y82" s="882"/>
      <c r="Z82" s="720"/>
      <c r="AA82" s="882"/>
      <c r="AB82" s="734">
        <f>+'3.4_Stimulation'!U6</f>
        <v>0</v>
      </c>
      <c r="AC82" s="882">
        <f>+'3.4_Stimulation'!W6</f>
        <v>0</v>
      </c>
      <c r="AD82" s="734">
        <f>+'3.4_Stimulation'!X6</f>
        <v>0</v>
      </c>
      <c r="AE82" s="882">
        <f>+'3.4_Stimulation'!Z6</f>
        <v>0</v>
      </c>
      <c r="AF82" s="734">
        <f>+'3.4_Stimulation'!AA6</f>
        <v>0</v>
      </c>
      <c r="AG82" s="882">
        <f>+'3.4_Stimulation'!AC6</f>
        <v>0</v>
      </c>
      <c r="AH82" s="734">
        <f>+'3.4_Stimulation'!AD6</f>
        <v>0</v>
      </c>
      <c r="AI82" s="157">
        <f>+'3.4_Stimulation'!AF6</f>
        <v>0</v>
      </c>
      <c r="AJ82" s="735">
        <f>+'3.4_Stimulation'!AG6</f>
        <v>0</v>
      </c>
      <c r="AK82" s="882">
        <f>+'3.4_Stimulation'!AI6</f>
        <v>0</v>
      </c>
      <c r="AL82" s="666"/>
      <c r="AM82" s="667"/>
    </row>
    <row r="83" spans="1:39" s="32" customFormat="1" ht="18.75" x14ac:dyDescent="0.3">
      <c r="A83" s="745"/>
      <c r="B83" s="724" t="s">
        <v>503</v>
      </c>
      <c r="C83" s="888" t="s">
        <v>33</v>
      </c>
      <c r="D83" s="24"/>
      <c r="E83" s="726"/>
      <c r="F83" s="24"/>
      <c r="G83" s="726"/>
      <c r="H83" s="688">
        <f>+'3.4_Stimulation'!E7</f>
        <v>0</v>
      </c>
      <c r="I83" s="689">
        <f>+'3.4_Stimulation'!G7</f>
        <v>0</v>
      </c>
      <c r="J83" s="688">
        <f>+'3.4_Stimulation'!H7</f>
        <v>0</v>
      </c>
      <c r="K83" s="689">
        <f>+'3.4_Stimulation'!J7</f>
        <v>0</v>
      </c>
      <c r="L83" s="688">
        <f>+'3.4_Stimulation'!K7</f>
        <v>0</v>
      </c>
      <c r="M83" s="689">
        <f>+'3.4_Stimulation'!M7</f>
        <v>0</v>
      </c>
      <c r="N83" s="688">
        <f>+'3.4_Stimulation'!N7</f>
        <v>0</v>
      </c>
      <c r="O83" s="689">
        <f>+'3.4_Stimulation'!P7</f>
        <v>0</v>
      </c>
      <c r="P83" s="688">
        <f>+'3.4_Stimulation'!Q7</f>
        <v>0</v>
      </c>
      <c r="Q83" s="689">
        <f>+'3.4_Stimulation'!S7</f>
        <v>0</v>
      </c>
      <c r="R83" s="733">
        <f t="shared" si="10"/>
        <v>0</v>
      </c>
      <c r="S83" s="689">
        <f t="shared" si="11"/>
        <v>0</v>
      </c>
      <c r="T83" s="690">
        <f t="shared" si="2"/>
        <v>0</v>
      </c>
      <c r="U83" s="691">
        <f>SUM(AB83:AK83)</f>
        <v>0</v>
      </c>
      <c r="V83" s="783"/>
      <c r="W83" s="706"/>
      <c r="X83" s="881"/>
      <c r="Y83" s="882"/>
      <c r="Z83" s="720"/>
      <c r="AA83" s="882"/>
      <c r="AB83" s="734">
        <f>+'3.4_Stimulation'!U7</f>
        <v>0</v>
      </c>
      <c r="AC83" s="882">
        <f>+'3.4_Stimulation'!W7</f>
        <v>0</v>
      </c>
      <c r="AD83" s="734">
        <f>+'3.4_Stimulation'!X7</f>
        <v>0</v>
      </c>
      <c r="AE83" s="882">
        <f>+'3.4_Stimulation'!Z7</f>
        <v>0</v>
      </c>
      <c r="AF83" s="734">
        <f>+'3.4_Stimulation'!AA7</f>
        <v>0</v>
      </c>
      <c r="AG83" s="882">
        <f>+'3.4_Stimulation'!AC7</f>
        <v>0</v>
      </c>
      <c r="AH83" s="734">
        <f>+'3.4_Stimulation'!AD7</f>
        <v>0</v>
      </c>
      <c r="AI83" s="157">
        <f>+'3.4_Stimulation'!AF7</f>
        <v>0</v>
      </c>
      <c r="AJ83" s="735">
        <f>+'3.4_Stimulation'!AG7</f>
        <v>0</v>
      </c>
      <c r="AK83" s="882">
        <f>+'3.4_Stimulation'!AI7</f>
        <v>0</v>
      </c>
      <c r="AL83" s="666"/>
      <c r="AM83" s="667"/>
    </row>
    <row r="84" spans="1:39" s="748" customFormat="1" ht="18.75" x14ac:dyDescent="0.3">
      <c r="A84" s="747"/>
      <c r="B84" s="724" t="s">
        <v>514</v>
      </c>
      <c r="C84" s="889" t="s">
        <v>23</v>
      </c>
      <c r="D84" s="24"/>
      <c r="E84" s="726"/>
      <c r="F84" s="24"/>
      <c r="G84" s="726"/>
      <c r="H84" s="715"/>
      <c r="I84" s="716">
        <f>+'3.4_Stimulation'!G19</f>
        <v>0</v>
      </c>
      <c r="J84" s="715"/>
      <c r="K84" s="716">
        <f>+'3.4_Stimulation'!J19</f>
        <v>0</v>
      </c>
      <c r="L84" s="715"/>
      <c r="M84" s="716">
        <f>+'3.4_Stimulation'!M19</f>
        <v>0</v>
      </c>
      <c r="N84" s="715"/>
      <c r="O84" s="716">
        <f>+'3.4_Stimulation'!P19</f>
        <v>0</v>
      </c>
      <c r="P84" s="715"/>
      <c r="Q84" s="716">
        <f>+'3.4_Stimulation'!S19</f>
        <v>0</v>
      </c>
      <c r="R84" s="744"/>
      <c r="S84" s="716">
        <f t="shared" si="11"/>
        <v>0</v>
      </c>
      <c r="T84" s="718"/>
      <c r="U84" s="719"/>
      <c r="V84" s="783"/>
      <c r="W84" s="706"/>
      <c r="X84" s="1355"/>
      <c r="Y84" s="706"/>
      <c r="Z84" s="1356"/>
      <c r="AA84" s="706"/>
      <c r="AB84" s="1363"/>
      <c r="AC84" s="1357">
        <f>+'3.4_Stimulation'!W19</f>
        <v>0</v>
      </c>
      <c r="AD84" s="1363"/>
      <c r="AE84" s="1357">
        <f>+'3.4_Stimulation'!Z19</f>
        <v>0</v>
      </c>
      <c r="AF84" s="1363"/>
      <c r="AG84" s="1357">
        <f>+'3.4_Stimulation'!AC19</f>
        <v>0</v>
      </c>
      <c r="AH84" s="1363"/>
      <c r="AI84" s="1362">
        <f>+'3.4_Stimulation'!AF19</f>
        <v>0</v>
      </c>
      <c r="AJ84" s="1364"/>
      <c r="AK84" s="1357">
        <f>+'3.4_Stimulation'!AI19</f>
        <v>0</v>
      </c>
      <c r="AL84" s="781"/>
      <c r="AM84" s="667"/>
    </row>
    <row r="85" spans="1:39" ht="18.75" x14ac:dyDescent="0.3">
      <c r="A85" s="33"/>
      <c r="B85" s="724"/>
      <c r="C85" s="590"/>
      <c r="D85" s="24"/>
      <c r="E85" s="726"/>
      <c r="F85" s="24"/>
      <c r="G85" s="726"/>
      <c r="H85" s="18"/>
      <c r="I85" s="681"/>
      <c r="J85" s="18"/>
      <c r="K85" s="681"/>
      <c r="L85" s="18"/>
      <c r="M85" s="681"/>
      <c r="N85" s="18"/>
      <c r="O85" s="681"/>
      <c r="P85" s="18"/>
      <c r="Q85" s="681"/>
      <c r="R85" s="727"/>
      <c r="S85" s="728"/>
      <c r="T85" s="690"/>
      <c r="U85" s="691"/>
      <c r="V85" s="783"/>
      <c r="W85" s="706"/>
      <c r="X85" s="881"/>
      <c r="Y85" s="882"/>
      <c r="Z85" s="720"/>
      <c r="AA85" s="882"/>
      <c r="AB85" s="881"/>
      <c r="AC85" s="882"/>
      <c r="AD85" s="881"/>
      <c r="AE85" s="882"/>
      <c r="AF85" s="881"/>
      <c r="AG85" s="882"/>
      <c r="AH85" s="881"/>
      <c r="AI85" s="157"/>
      <c r="AJ85" s="883"/>
      <c r="AK85" s="882"/>
      <c r="AL85" s="666"/>
      <c r="AM85" s="667"/>
    </row>
    <row r="86" spans="1:39" s="32" customFormat="1" ht="15.75" x14ac:dyDescent="0.25">
      <c r="A86" s="730" t="s">
        <v>481</v>
      </c>
      <c r="B86" s="724"/>
      <c r="C86" s="510" t="s">
        <v>59</v>
      </c>
      <c r="D86" s="24"/>
      <c r="E86" s="726"/>
      <c r="F86" s="24"/>
      <c r="G86" s="726"/>
      <c r="H86" s="18">
        <f>'3.5_WellTesting'!E28</f>
        <v>0</v>
      </c>
      <c r="I86" s="681"/>
      <c r="J86" s="18">
        <f>'3.5_WellTesting'!H28</f>
        <v>0</v>
      </c>
      <c r="K86" s="681"/>
      <c r="L86" s="18">
        <f>'3.5_WellTesting'!K28</f>
        <v>0</v>
      </c>
      <c r="M86" s="681"/>
      <c r="N86" s="18">
        <f>'3.5_WellTesting'!N28</f>
        <v>0</v>
      </c>
      <c r="O86" s="681"/>
      <c r="P86" s="18">
        <f>'3.5_WellTesting'!Q28</f>
        <v>0</v>
      </c>
      <c r="Q86" s="681"/>
      <c r="R86" s="682">
        <f t="shared" si="10"/>
        <v>0</v>
      </c>
      <c r="S86" s="681"/>
      <c r="T86" s="683"/>
      <c r="U86" s="677"/>
      <c r="V86" s="783"/>
      <c r="W86" s="746"/>
      <c r="X86" s="881"/>
      <c r="Y86" s="882"/>
      <c r="Z86" s="720"/>
      <c r="AA86" s="882"/>
      <c r="AB86" s="731"/>
      <c r="AC86" s="31"/>
      <c r="AD86" s="731"/>
      <c r="AE86" s="31"/>
      <c r="AF86" s="731"/>
      <c r="AG86" s="31"/>
      <c r="AH86" s="731"/>
      <c r="AI86" s="878"/>
      <c r="AJ86" s="732"/>
      <c r="AK86" s="31"/>
      <c r="AL86" s="880"/>
      <c r="AM86" s="378"/>
    </row>
    <row r="87" spans="1:39" ht="18.75" x14ac:dyDescent="0.3">
      <c r="B87" s="724" t="s">
        <v>482</v>
      </c>
      <c r="C87" s="888" t="s">
        <v>60</v>
      </c>
      <c r="D87" s="24"/>
      <c r="E87" s="726"/>
      <c r="F87" s="24"/>
      <c r="G87" s="726"/>
      <c r="H87" s="688">
        <f>'3.5_WellTesting'!E5</f>
        <v>0</v>
      </c>
      <c r="I87" s="689">
        <f>'3.5_WellTesting'!G5</f>
        <v>0</v>
      </c>
      <c r="J87" s="688">
        <f>'3.5_WellTesting'!H5</f>
        <v>0</v>
      </c>
      <c r="K87" s="689">
        <f>'3.5_WellTesting'!J5</f>
        <v>0</v>
      </c>
      <c r="L87" s="688">
        <f>'3.5_WellTesting'!K5</f>
        <v>0</v>
      </c>
      <c r="M87" s="689">
        <f>'3.5_WellTesting'!M5</f>
        <v>0</v>
      </c>
      <c r="N87" s="688">
        <f>'3.5_WellTesting'!N5</f>
        <v>0</v>
      </c>
      <c r="O87" s="689">
        <f>'3.5_WellTesting'!P5</f>
        <v>0</v>
      </c>
      <c r="P87" s="688">
        <f>'3.5_WellTesting'!Q5</f>
        <v>0</v>
      </c>
      <c r="Q87" s="689">
        <f>'3.5_WellTesting'!S5</f>
        <v>0</v>
      </c>
      <c r="R87" s="733">
        <f t="shared" si="10"/>
        <v>0</v>
      </c>
      <c r="S87" s="689">
        <f t="shared" si="11"/>
        <v>0</v>
      </c>
      <c r="T87" s="690">
        <f t="shared" si="2"/>
        <v>0</v>
      </c>
      <c r="U87" s="691">
        <f t="shared" ref="U87:U92" si="15">SUM(AB87:AK87)</f>
        <v>0</v>
      </c>
      <c r="V87" s="783"/>
      <c r="W87" s="706"/>
      <c r="X87" s="881"/>
      <c r="Y87" s="882"/>
      <c r="Z87" s="720"/>
      <c r="AA87" s="882"/>
      <c r="AB87" s="734">
        <f>'3.5_WellTesting'!U5</f>
        <v>0</v>
      </c>
      <c r="AC87" s="882">
        <f>'3.5_WellTesting'!W5</f>
        <v>0</v>
      </c>
      <c r="AD87" s="734">
        <f>'3.5_WellTesting'!X5</f>
        <v>0</v>
      </c>
      <c r="AE87" s="882">
        <f>'3.5_WellTesting'!Z5</f>
        <v>0</v>
      </c>
      <c r="AF87" s="734">
        <f>'3.5_WellTesting'!AA5</f>
        <v>0</v>
      </c>
      <c r="AG87" s="882">
        <f>'3.5_WellTesting'!AC5</f>
        <v>0</v>
      </c>
      <c r="AH87" s="734">
        <f>'3.5_WellTesting'!AD5</f>
        <v>0</v>
      </c>
      <c r="AI87" s="157">
        <f>'3.5_WellTesting'!AF5</f>
        <v>0</v>
      </c>
      <c r="AJ87" s="735">
        <f>'3.5_WellTesting'!AG5</f>
        <v>0</v>
      </c>
      <c r="AK87" s="882">
        <f>'3.5_WellTesting'!AI5</f>
        <v>0</v>
      </c>
      <c r="AL87" s="666"/>
      <c r="AM87" s="667"/>
    </row>
    <row r="88" spans="1:39" ht="18.75" x14ac:dyDescent="0.3">
      <c r="B88" s="724" t="s">
        <v>483</v>
      </c>
      <c r="C88" s="888" t="s">
        <v>61</v>
      </c>
      <c r="D88" s="24"/>
      <c r="E88" s="726"/>
      <c r="F88" s="24"/>
      <c r="G88" s="726"/>
      <c r="H88" s="688">
        <f>'3.5_WellTesting'!E6</f>
        <v>0</v>
      </c>
      <c r="I88" s="689">
        <f>'3.5_WellTesting'!G6</f>
        <v>0</v>
      </c>
      <c r="J88" s="688">
        <f>'3.5_WellTesting'!H6</f>
        <v>0</v>
      </c>
      <c r="K88" s="689">
        <f>'3.5_WellTesting'!J6</f>
        <v>0</v>
      </c>
      <c r="L88" s="688">
        <f>'3.5_WellTesting'!K6</f>
        <v>0</v>
      </c>
      <c r="M88" s="689">
        <f>'3.5_WellTesting'!M6</f>
        <v>0</v>
      </c>
      <c r="N88" s="688">
        <f>'3.5_WellTesting'!N6</f>
        <v>0</v>
      </c>
      <c r="O88" s="689">
        <f>'3.5_WellTesting'!P6</f>
        <v>0</v>
      </c>
      <c r="P88" s="688">
        <f>'3.5_WellTesting'!Q6</f>
        <v>0</v>
      </c>
      <c r="Q88" s="689">
        <f>'3.5_WellTesting'!S6</f>
        <v>0</v>
      </c>
      <c r="R88" s="733">
        <f t="shared" si="10"/>
        <v>0</v>
      </c>
      <c r="S88" s="689">
        <f t="shared" si="11"/>
        <v>0</v>
      </c>
      <c r="T88" s="690">
        <f t="shared" si="2"/>
        <v>0</v>
      </c>
      <c r="U88" s="691">
        <f t="shared" si="15"/>
        <v>0</v>
      </c>
      <c r="V88" s="783"/>
      <c r="W88" s="706"/>
      <c r="X88" s="881"/>
      <c r="Y88" s="882"/>
      <c r="Z88" s="720"/>
      <c r="AA88" s="882"/>
      <c r="AB88" s="734">
        <f>'3.5_WellTesting'!U6</f>
        <v>0</v>
      </c>
      <c r="AC88" s="882">
        <f>'3.5_WellTesting'!W6</f>
        <v>0</v>
      </c>
      <c r="AD88" s="734">
        <f>'3.5_WellTesting'!X6</f>
        <v>0</v>
      </c>
      <c r="AE88" s="882">
        <f>'3.5_WellTesting'!Z6</f>
        <v>0</v>
      </c>
      <c r="AF88" s="734">
        <f>'3.5_WellTesting'!AA6</f>
        <v>0</v>
      </c>
      <c r="AG88" s="882">
        <f>'3.5_WellTesting'!AC6</f>
        <v>0</v>
      </c>
      <c r="AH88" s="734">
        <f>'3.5_WellTesting'!AD6</f>
        <v>0</v>
      </c>
      <c r="AI88" s="157">
        <f>'3.5_WellTesting'!AF6</f>
        <v>0</v>
      </c>
      <c r="AJ88" s="735">
        <f>'3.5_WellTesting'!AG6</f>
        <v>0</v>
      </c>
      <c r="AK88" s="882">
        <f>'3.5_WellTesting'!AI6</f>
        <v>0</v>
      </c>
      <c r="AL88" s="666"/>
      <c r="AM88" s="667"/>
    </row>
    <row r="89" spans="1:39" ht="18.75" x14ac:dyDescent="0.3">
      <c r="B89" s="724" t="s">
        <v>484</v>
      </c>
      <c r="C89" s="888" t="s">
        <v>62</v>
      </c>
      <c r="D89" s="24"/>
      <c r="E89" s="726"/>
      <c r="F89" s="24"/>
      <c r="G89" s="726"/>
      <c r="H89" s="688">
        <f>'3.5_WellTesting'!E7</f>
        <v>0</v>
      </c>
      <c r="I89" s="689">
        <f>'3.5_WellTesting'!G7</f>
        <v>0</v>
      </c>
      <c r="J89" s="688">
        <f>'3.5_WellTesting'!H7</f>
        <v>0</v>
      </c>
      <c r="K89" s="689">
        <f>'3.5_WellTesting'!J7</f>
        <v>0</v>
      </c>
      <c r="L89" s="688">
        <f>'3.5_WellTesting'!K7</f>
        <v>0</v>
      </c>
      <c r="M89" s="689">
        <f>'3.5_WellTesting'!M7</f>
        <v>0</v>
      </c>
      <c r="N89" s="688">
        <f>'3.5_WellTesting'!N7</f>
        <v>0</v>
      </c>
      <c r="O89" s="689">
        <f>'3.5_WellTesting'!P7</f>
        <v>0</v>
      </c>
      <c r="P89" s="688">
        <f>'3.5_WellTesting'!Q7</f>
        <v>0</v>
      </c>
      <c r="Q89" s="689">
        <f>'3.5_WellTesting'!S7</f>
        <v>0</v>
      </c>
      <c r="R89" s="733">
        <f t="shared" si="10"/>
        <v>0</v>
      </c>
      <c r="S89" s="689">
        <f t="shared" si="11"/>
        <v>0</v>
      </c>
      <c r="T89" s="690">
        <f t="shared" si="2"/>
        <v>0</v>
      </c>
      <c r="U89" s="691">
        <f t="shared" si="15"/>
        <v>0</v>
      </c>
      <c r="V89" s="783"/>
      <c r="W89" s="706"/>
      <c r="X89" s="881"/>
      <c r="Y89" s="882"/>
      <c r="Z89" s="720"/>
      <c r="AA89" s="882"/>
      <c r="AB89" s="734">
        <f>'3.5_WellTesting'!U7</f>
        <v>0</v>
      </c>
      <c r="AC89" s="882">
        <f>'3.5_WellTesting'!W7</f>
        <v>0</v>
      </c>
      <c r="AD89" s="734">
        <f>'3.5_WellTesting'!X7</f>
        <v>0</v>
      </c>
      <c r="AE89" s="882">
        <f>'3.5_WellTesting'!Z7</f>
        <v>0</v>
      </c>
      <c r="AF89" s="734">
        <f>'3.5_WellTesting'!AA7</f>
        <v>0</v>
      </c>
      <c r="AG89" s="882">
        <f>'3.5_WellTesting'!AC7</f>
        <v>0</v>
      </c>
      <c r="AH89" s="734">
        <f>'3.5_WellTesting'!AD7</f>
        <v>0</v>
      </c>
      <c r="AI89" s="157">
        <f>'3.5_WellTesting'!AF7</f>
        <v>0</v>
      </c>
      <c r="AJ89" s="735">
        <f>'3.5_WellTesting'!AG7</f>
        <v>0</v>
      </c>
      <c r="AK89" s="882">
        <f>'3.5_WellTesting'!AI7</f>
        <v>0</v>
      </c>
      <c r="AL89" s="666"/>
      <c r="AM89" s="667"/>
    </row>
    <row r="90" spans="1:39" ht="18.75" x14ac:dyDescent="0.3">
      <c r="A90" s="33"/>
      <c r="B90" s="724" t="s">
        <v>485</v>
      </c>
      <c r="C90" s="888" t="s">
        <v>63</v>
      </c>
      <c r="D90" s="24"/>
      <c r="E90" s="726"/>
      <c r="F90" s="24"/>
      <c r="G90" s="726"/>
      <c r="H90" s="688">
        <f>'3.5_WellTesting'!E8</f>
        <v>0</v>
      </c>
      <c r="I90" s="689">
        <f>'3.5_WellTesting'!G8</f>
        <v>0</v>
      </c>
      <c r="J90" s="688">
        <f>'3.5_WellTesting'!H8</f>
        <v>0</v>
      </c>
      <c r="K90" s="689">
        <f>'3.5_WellTesting'!J8</f>
        <v>0</v>
      </c>
      <c r="L90" s="688">
        <f>'3.5_WellTesting'!K8</f>
        <v>0</v>
      </c>
      <c r="M90" s="689">
        <f>'3.5_WellTesting'!M8</f>
        <v>0</v>
      </c>
      <c r="N90" s="688">
        <f>'3.5_WellTesting'!N8</f>
        <v>0</v>
      </c>
      <c r="O90" s="689">
        <f>'3.5_WellTesting'!P8</f>
        <v>0</v>
      </c>
      <c r="P90" s="688">
        <f>'3.5_WellTesting'!Q8</f>
        <v>0</v>
      </c>
      <c r="Q90" s="689">
        <f>'3.5_WellTesting'!S8</f>
        <v>0</v>
      </c>
      <c r="R90" s="733">
        <f t="shared" si="10"/>
        <v>0</v>
      </c>
      <c r="S90" s="689">
        <f t="shared" si="11"/>
        <v>0</v>
      </c>
      <c r="T90" s="690">
        <f t="shared" si="2"/>
        <v>0</v>
      </c>
      <c r="U90" s="691">
        <f t="shared" si="15"/>
        <v>0</v>
      </c>
      <c r="V90" s="783"/>
      <c r="W90" s="706"/>
      <c r="X90" s="881"/>
      <c r="Y90" s="882"/>
      <c r="Z90" s="720"/>
      <c r="AA90" s="882"/>
      <c r="AB90" s="734">
        <f>'3.5_WellTesting'!U8</f>
        <v>0</v>
      </c>
      <c r="AC90" s="882">
        <f>'3.5_WellTesting'!W8</f>
        <v>0</v>
      </c>
      <c r="AD90" s="734">
        <f>'3.5_WellTesting'!X8</f>
        <v>0</v>
      </c>
      <c r="AE90" s="882">
        <f>'3.5_WellTesting'!Z8</f>
        <v>0</v>
      </c>
      <c r="AF90" s="734">
        <f>'3.5_WellTesting'!AA8</f>
        <v>0</v>
      </c>
      <c r="AG90" s="882">
        <f>'3.5_WellTesting'!AC8</f>
        <v>0</v>
      </c>
      <c r="AH90" s="734">
        <f>'3.5_WellTesting'!AD8</f>
        <v>0</v>
      </c>
      <c r="AI90" s="157">
        <f>'3.5_WellTesting'!AF8</f>
        <v>0</v>
      </c>
      <c r="AJ90" s="735">
        <f>'3.5_WellTesting'!AG8</f>
        <v>0</v>
      </c>
      <c r="AK90" s="882">
        <f>'3.5_WellTesting'!AI8</f>
        <v>0</v>
      </c>
      <c r="AL90" s="666"/>
      <c r="AM90" s="667"/>
    </row>
    <row r="91" spans="1:39" ht="18.75" x14ac:dyDescent="0.3">
      <c r="A91" s="33"/>
      <c r="B91" s="724" t="s">
        <v>573</v>
      </c>
      <c r="C91" s="888" t="s">
        <v>167</v>
      </c>
      <c r="D91" s="24"/>
      <c r="E91" s="726"/>
      <c r="F91" s="24"/>
      <c r="G91" s="726"/>
      <c r="H91" s="688">
        <f>SUM('3.5_WellTesting'!E9,'3.5_WellTesting'!E10)</f>
        <v>0</v>
      </c>
      <c r="I91" s="689">
        <f>SUM('3.5_WellTesting'!G9,'3.5_WellTesting'!G10)</f>
        <v>0</v>
      </c>
      <c r="J91" s="688">
        <f>SUM('3.5_WellTesting'!H9,'3.5_WellTesting'!H10)</f>
        <v>0</v>
      </c>
      <c r="K91" s="689">
        <f>SUM('3.5_WellTesting'!J9,'3.5_WellTesting'!J10)</f>
        <v>0</v>
      </c>
      <c r="L91" s="688">
        <f>SUM('3.5_WellTesting'!K9,'3.5_WellTesting'!K10)</f>
        <v>0</v>
      </c>
      <c r="M91" s="689">
        <f>SUM('3.5_WellTesting'!M9,'3.5_WellTesting'!M10)</f>
        <v>0</v>
      </c>
      <c r="N91" s="688">
        <f>SUM('3.5_WellTesting'!N9,'3.5_WellTesting'!N10)</f>
        <v>0</v>
      </c>
      <c r="O91" s="689">
        <f>SUM('3.5_WellTesting'!P9,'3.5_WellTesting'!P10)</f>
        <v>0</v>
      </c>
      <c r="P91" s="688">
        <f>SUM('3.5_WellTesting'!Q9,'3.5_WellTesting'!Q10)</f>
        <v>0</v>
      </c>
      <c r="Q91" s="689">
        <f>SUM('3.5_WellTesting'!S9,'3.5_WellTesting'!S10)</f>
        <v>0</v>
      </c>
      <c r="R91" s="733">
        <f t="shared" si="10"/>
        <v>0</v>
      </c>
      <c r="S91" s="689">
        <f t="shared" si="11"/>
        <v>0</v>
      </c>
      <c r="T91" s="690">
        <f t="shared" si="2"/>
        <v>0</v>
      </c>
      <c r="U91" s="691">
        <f t="shared" si="15"/>
        <v>0</v>
      </c>
      <c r="V91" s="783"/>
      <c r="W91" s="706"/>
      <c r="X91" s="881"/>
      <c r="Y91" s="882"/>
      <c r="Z91" s="720"/>
      <c r="AA91" s="882"/>
      <c r="AB91" s="734">
        <f>SUM('3.5_WellTesting'!U9,'3.5_WellTesting'!U10)</f>
        <v>0</v>
      </c>
      <c r="AC91" s="882">
        <f>SUM('3.5_WellTesting'!W9,'3.5_WellTesting'!W10)</f>
        <v>0</v>
      </c>
      <c r="AD91" s="734">
        <f>SUM('3.5_WellTesting'!X9,'3.5_WellTesting'!X10)</f>
        <v>0</v>
      </c>
      <c r="AE91" s="882">
        <f>SUM('3.5_WellTesting'!Z9,'3.5_WellTesting'!Z10)</f>
        <v>0</v>
      </c>
      <c r="AF91" s="734">
        <f>SUM('3.5_WellTesting'!AA9,'3.5_WellTesting'!AA10)</f>
        <v>0</v>
      </c>
      <c r="AG91" s="882">
        <f>SUM('3.5_WellTesting'!AC9,'3.5_WellTesting'!AC10)</f>
        <v>0</v>
      </c>
      <c r="AH91" s="734">
        <f>SUM('3.5_WellTesting'!AD9,'3.5_WellTesting'!AD10)</f>
        <v>0</v>
      </c>
      <c r="AI91" s="157">
        <f>SUM('3.5_WellTesting'!AF9,'3.5_WellTesting'!AF10)</f>
        <v>0</v>
      </c>
      <c r="AJ91" s="735">
        <f>SUM('3.5_WellTesting'!AG9,'3.5_WellTesting'!AG10)</f>
        <v>0</v>
      </c>
      <c r="AK91" s="882">
        <f>SUM('3.5_WellTesting'!AI9,'3.5_WellTesting'!AI10)</f>
        <v>0</v>
      </c>
      <c r="AL91" s="666"/>
      <c r="AM91" s="667"/>
    </row>
    <row r="92" spans="1:39" ht="18.75" x14ac:dyDescent="0.3">
      <c r="A92" s="33"/>
      <c r="B92" s="724" t="s">
        <v>488</v>
      </c>
      <c r="C92" s="888" t="s">
        <v>33</v>
      </c>
      <c r="D92" s="24"/>
      <c r="E92" s="726"/>
      <c r="F92" s="24"/>
      <c r="G92" s="726"/>
      <c r="H92" s="688">
        <f>'3.5_WellTesting'!E11</f>
        <v>0</v>
      </c>
      <c r="I92" s="689">
        <f>'3.5_WellTesting'!G11</f>
        <v>0</v>
      </c>
      <c r="J92" s="688">
        <f>'3.5_WellTesting'!H11</f>
        <v>0</v>
      </c>
      <c r="K92" s="689">
        <f>'3.5_WellTesting'!J11</f>
        <v>0</v>
      </c>
      <c r="L92" s="688">
        <f>'3.5_WellTesting'!K11</f>
        <v>0</v>
      </c>
      <c r="M92" s="689">
        <f>'3.5_WellTesting'!M11</f>
        <v>0</v>
      </c>
      <c r="N92" s="688">
        <f>'3.5_WellTesting'!N11</f>
        <v>0</v>
      </c>
      <c r="O92" s="689">
        <f>'3.5_WellTesting'!P11</f>
        <v>0</v>
      </c>
      <c r="P92" s="688">
        <f>'3.5_WellTesting'!Q11</f>
        <v>0</v>
      </c>
      <c r="Q92" s="689">
        <f>'3.5_WellTesting'!S11</f>
        <v>0</v>
      </c>
      <c r="R92" s="733">
        <f t="shared" si="10"/>
        <v>0</v>
      </c>
      <c r="S92" s="689">
        <f t="shared" si="11"/>
        <v>0</v>
      </c>
      <c r="T92" s="690">
        <f t="shared" si="2"/>
        <v>0</v>
      </c>
      <c r="U92" s="691">
        <f t="shared" si="15"/>
        <v>0</v>
      </c>
      <c r="V92" s="783"/>
      <c r="W92" s="706"/>
      <c r="X92" s="881"/>
      <c r="Y92" s="882"/>
      <c r="Z92" s="720"/>
      <c r="AA92" s="882"/>
      <c r="AB92" s="734">
        <f>+'3.5_WellTesting'!U11</f>
        <v>0</v>
      </c>
      <c r="AC92" s="882">
        <f>'3.5_WellTesting'!W11</f>
        <v>0</v>
      </c>
      <c r="AD92" s="734">
        <f>+'3.5_WellTesting'!X11</f>
        <v>0</v>
      </c>
      <c r="AE92" s="882">
        <f>'3.5_WellTesting'!Z11</f>
        <v>0</v>
      </c>
      <c r="AF92" s="734">
        <f>+'3.5_WellTesting'!AA11</f>
        <v>0</v>
      </c>
      <c r="AG92" s="882">
        <f>'3.5_WellTesting'!AC11</f>
        <v>0</v>
      </c>
      <c r="AH92" s="734">
        <f>+'3.5_WellTesting'!AD11</f>
        <v>0</v>
      </c>
      <c r="AI92" s="157">
        <f>'3.5_WellTesting'!AF11</f>
        <v>0</v>
      </c>
      <c r="AJ92" s="735">
        <f>+'3.5_WellTesting'!AG11</f>
        <v>0</v>
      </c>
      <c r="AK92" s="882">
        <f>'3.5_WellTesting'!AI11</f>
        <v>0</v>
      </c>
      <c r="AL92" s="666"/>
      <c r="AM92" s="667"/>
    </row>
    <row r="93" spans="1:39" s="738" customFormat="1" ht="18.75" x14ac:dyDescent="0.3">
      <c r="A93" s="736"/>
      <c r="B93" s="724" t="s">
        <v>499</v>
      </c>
      <c r="C93" s="889" t="s">
        <v>23</v>
      </c>
      <c r="D93" s="24"/>
      <c r="E93" s="726"/>
      <c r="F93" s="24"/>
      <c r="G93" s="726"/>
      <c r="H93" s="717"/>
      <c r="I93" s="716">
        <f>+'3.5_WellTesting'!G23</f>
        <v>0</v>
      </c>
      <c r="J93" s="715"/>
      <c r="K93" s="716">
        <f>+'3.5_WellTesting'!J23</f>
        <v>0</v>
      </c>
      <c r="L93" s="715"/>
      <c r="M93" s="716">
        <f>+'3.5_WellTesting'!M23</f>
        <v>0</v>
      </c>
      <c r="N93" s="715"/>
      <c r="O93" s="716">
        <f>+'3.5_WellTesting'!P23</f>
        <v>0</v>
      </c>
      <c r="P93" s="715"/>
      <c r="Q93" s="716">
        <f>+'3.5_WellTesting'!S23</f>
        <v>0</v>
      </c>
      <c r="R93" s="715"/>
      <c r="S93" s="716">
        <f t="shared" si="11"/>
        <v>0</v>
      </c>
      <c r="T93" s="718"/>
      <c r="U93" s="719"/>
      <c r="V93" s="783"/>
      <c r="W93" s="706"/>
      <c r="X93" s="1355"/>
      <c r="Y93" s="706"/>
      <c r="Z93" s="1356"/>
      <c r="AA93" s="706"/>
      <c r="AB93" s="1363"/>
      <c r="AC93" s="1361">
        <f>'3.5_WellTesting'!W23</f>
        <v>0</v>
      </c>
      <c r="AD93" s="1363"/>
      <c r="AE93" s="1361">
        <f>'3.5_WellTesting'!Z23</f>
        <v>0</v>
      </c>
      <c r="AF93" s="1363"/>
      <c r="AG93" s="1361">
        <f>'3.5_WellTesting'!AC23</f>
        <v>0</v>
      </c>
      <c r="AH93" s="1363"/>
      <c r="AI93" s="1354">
        <f>'3.5_WellTesting'!AF23</f>
        <v>0</v>
      </c>
      <c r="AJ93" s="1364"/>
      <c r="AK93" s="1361">
        <f>'3.5_WellTesting'!AI23</f>
        <v>0</v>
      </c>
      <c r="AL93" s="666"/>
      <c r="AM93" s="667"/>
    </row>
    <row r="94" spans="1:39" ht="18.75" x14ac:dyDescent="0.3">
      <c r="A94" s="33"/>
      <c r="B94" s="724"/>
      <c r="C94" s="590"/>
      <c r="D94" s="24"/>
      <c r="E94" s="726"/>
      <c r="F94" s="24"/>
      <c r="G94" s="726"/>
      <c r="H94" s="18"/>
      <c r="I94" s="681"/>
      <c r="J94" s="18"/>
      <c r="K94" s="681"/>
      <c r="L94" s="18"/>
      <c r="M94" s="681"/>
      <c r="N94" s="18"/>
      <c r="O94" s="681"/>
      <c r="P94" s="18"/>
      <c r="Q94" s="681"/>
      <c r="R94" s="727"/>
      <c r="S94" s="728"/>
      <c r="T94" s="690"/>
      <c r="U94" s="691"/>
      <c r="V94" s="783"/>
      <c r="W94" s="706"/>
      <c r="X94" s="881"/>
      <c r="Y94" s="882"/>
      <c r="Z94" s="720"/>
      <c r="AA94" s="882"/>
      <c r="AB94" s="881"/>
      <c r="AC94" s="882"/>
      <c r="AD94" s="881"/>
      <c r="AE94" s="882"/>
      <c r="AF94" s="881"/>
      <c r="AG94" s="882"/>
      <c r="AH94" s="881"/>
      <c r="AI94" s="157"/>
      <c r="AJ94" s="883"/>
      <c r="AK94" s="882"/>
      <c r="AL94" s="666"/>
      <c r="AM94" s="667"/>
    </row>
    <row r="95" spans="1:39" s="32" customFormat="1" ht="15.75" x14ac:dyDescent="0.25">
      <c r="A95" s="730" t="s">
        <v>465</v>
      </c>
      <c r="B95" s="724"/>
      <c r="C95" s="510" t="s">
        <v>64</v>
      </c>
      <c r="D95" s="24"/>
      <c r="E95" s="726"/>
      <c r="F95" s="24"/>
      <c r="G95" s="726"/>
      <c r="H95" s="18">
        <f>'3.6_Logging'!E25</f>
        <v>0</v>
      </c>
      <c r="I95" s="681"/>
      <c r="J95" s="18">
        <f>'3.6_Logging'!H25</f>
        <v>0</v>
      </c>
      <c r="K95" s="681"/>
      <c r="L95" s="18">
        <f>'3.6_Logging'!K25</f>
        <v>0</v>
      </c>
      <c r="M95" s="681"/>
      <c r="N95" s="18">
        <f>'3.6_Logging'!N25</f>
        <v>0</v>
      </c>
      <c r="O95" s="681"/>
      <c r="P95" s="18">
        <f>'3.6_Logging'!Q25</f>
        <v>0</v>
      </c>
      <c r="Q95" s="681"/>
      <c r="R95" s="682">
        <f t="shared" si="10"/>
        <v>0</v>
      </c>
      <c r="S95" s="681"/>
      <c r="T95" s="683"/>
      <c r="U95" s="677"/>
      <c r="V95" s="783"/>
      <c r="W95" s="746"/>
      <c r="X95" s="881"/>
      <c r="Y95" s="882"/>
      <c r="Z95" s="720"/>
      <c r="AA95" s="882"/>
      <c r="AB95" s="731"/>
      <c r="AC95" s="31"/>
      <c r="AD95" s="731"/>
      <c r="AE95" s="31"/>
      <c r="AF95" s="731"/>
      <c r="AG95" s="31"/>
      <c r="AH95" s="731"/>
      <c r="AI95" s="878"/>
      <c r="AJ95" s="732"/>
      <c r="AK95" s="31"/>
      <c r="AL95" s="880"/>
      <c r="AM95" s="378"/>
    </row>
    <row r="96" spans="1:39" ht="18.75" x14ac:dyDescent="0.3">
      <c r="A96" s="33"/>
      <c r="B96" s="724" t="s">
        <v>466</v>
      </c>
      <c r="C96" s="888" t="s">
        <v>65</v>
      </c>
      <c r="D96" s="24"/>
      <c r="E96" s="726"/>
      <c r="F96" s="24"/>
      <c r="G96" s="726"/>
      <c r="H96" s="688">
        <f>'3.6_Logging'!E5</f>
        <v>0</v>
      </c>
      <c r="I96" s="689">
        <f>'3.6_Logging'!G5</f>
        <v>0</v>
      </c>
      <c r="J96" s="688">
        <f>'3.6_Logging'!H5</f>
        <v>0</v>
      </c>
      <c r="K96" s="689">
        <f>'3.6_Logging'!J5</f>
        <v>0</v>
      </c>
      <c r="L96" s="688">
        <f>'3.6_Logging'!K5</f>
        <v>0</v>
      </c>
      <c r="M96" s="689">
        <f>'3.6_Logging'!M5</f>
        <v>0</v>
      </c>
      <c r="N96" s="688">
        <f>'3.6_Logging'!N5</f>
        <v>0</v>
      </c>
      <c r="O96" s="689">
        <f>'3.6_Logging'!P5</f>
        <v>0</v>
      </c>
      <c r="P96" s="688">
        <f>'3.6_Logging'!Q5</f>
        <v>0</v>
      </c>
      <c r="Q96" s="689">
        <f>'3.6_Logging'!S5</f>
        <v>0</v>
      </c>
      <c r="R96" s="733">
        <f t="shared" si="10"/>
        <v>0</v>
      </c>
      <c r="S96" s="689">
        <f t="shared" si="11"/>
        <v>0</v>
      </c>
      <c r="T96" s="690">
        <f t="shared" si="2"/>
        <v>0</v>
      </c>
      <c r="U96" s="691">
        <f t="shared" ref="U96:U99" si="16">SUM(AB96:AK96)</f>
        <v>0</v>
      </c>
      <c r="V96" s="783"/>
      <c r="W96" s="706"/>
      <c r="X96" s="881"/>
      <c r="Y96" s="882"/>
      <c r="Z96" s="720"/>
      <c r="AA96" s="882"/>
      <c r="AB96" s="734">
        <f>'3.6_Logging'!U5</f>
        <v>0</v>
      </c>
      <c r="AC96" s="882">
        <f>'3.6_Logging'!W5</f>
        <v>0</v>
      </c>
      <c r="AD96" s="734">
        <f>'3.6_Logging'!X5</f>
        <v>0</v>
      </c>
      <c r="AE96" s="882">
        <f>'3.6_Logging'!Z5</f>
        <v>0</v>
      </c>
      <c r="AF96" s="734">
        <f>'3.6_Logging'!AA5</f>
        <v>0</v>
      </c>
      <c r="AG96" s="882">
        <f>'3.6_Logging'!AC5</f>
        <v>0</v>
      </c>
      <c r="AH96" s="734">
        <f>'3.6_Logging'!AD5</f>
        <v>0</v>
      </c>
      <c r="AI96" s="157">
        <f>'3.6_Logging'!AF5</f>
        <v>0</v>
      </c>
      <c r="AJ96" s="735">
        <f>'3.6_Logging'!AG5</f>
        <v>0</v>
      </c>
      <c r="AK96" s="882">
        <f>'3.6_Logging'!AI5</f>
        <v>0</v>
      </c>
      <c r="AL96" s="666"/>
      <c r="AM96" s="667"/>
    </row>
    <row r="97" spans="1:39" ht="18.75" x14ac:dyDescent="0.3">
      <c r="A97" s="33"/>
      <c r="B97" s="724" t="s">
        <v>467</v>
      </c>
      <c r="C97" s="888" t="s">
        <v>66</v>
      </c>
      <c r="D97" s="24"/>
      <c r="E97" s="726"/>
      <c r="F97" s="24"/>
      <c r="G97" s="726"/>
      <c r="H97" s="688">
        <f>'3.6_Logging'!E6</f>
        <v>0</v>
      </c>
      <c r="I97" s="689">
        <f>'3.6_Logging'!G6</f>
        <v>0</v>
      </c>
      <c r="J97" s="688">
        <f>'3.6_Logging'!H6</f>
        <v>0</v>
      </c>
      <c r="K97" s="689">
        <f>'3.6_Logging'!J6</f>
        <v>0</v>
      </c>
      <c r="L97" s="688">
        <f>'3.6_Logging'!K6</f>
        <v>0</v>
      </c>
      <c r="M97" s="689">
        <f>'3.6_Logging'!M6</f>
        <v>0</v>
      </c>
      <c r="N97" s="688">
        <f>'3.6_Logging'!N6</f>
        <v>0</v>
      </c>
      <c r="O97" s="689">
        <f>'3.6_Logging'!P6</f>
        <v>0</v>
      </c>
      <c r="P97" s="688">
        <f>'3.6_Logging'!Q6</f>
        <v>0</v>
      </c>
      <c r="Q97" s="689">
        <f>'3.6_Logging'!S6</f>
        <v>0</v>
      </c>
      <c r="R97" s="733">
        <f t="shared" si="10"/>
        <v>0</v>
      </c>
      <c r="S97" s="689">
        <f t="shared" si="11"/>
        <v>0</v>
      </c>
      <c r="T97" s="690">
        <f t="shared" si="2"/>
        <v>0</v>
      </c>
      <c r="U97" s="691">
        <f t="shared" si="16"/>
        <v>0</v>
      </c>
      <c r="V97" s="783"/>
      <c r="W97" s="706"/>
      <c r="X97" s="881"/>
      <c r="Y97" s="882"/>
      <c r="Z97" s="720"/>
      <c r="AA97" s="882"/>
      <c r="AB97" s="734">
        <f>'3.6_Logging'!U6</f>
        <v>0</v>
      </c>
      <c r="AC97" s="882">
        <f>'3.6_Logging'!W6</f>
        <v>0</v>
      </c>
      <c r="AD97" s="734">
        <f>'3.6_Logging'!X6</f>
        <v>0</v>
      </c>
      <c r="AE97" s="882">
        <f>'3.6_Logging'!Z6</f>
        <v>0</v>
      </c>
      <c r="AF97" s="734">
        <f>'3.6_Logging'!AA6</f>
        <v>0</v>
      </c>
      <c r="AG97" s="882">
        <f>'3.6_Logging'!AC6</f>
        <v>0</v>
      </c>
      <c r="AH97" s="734">
        <f>'3.6_Logging'!AD6</f>
        <v>0</v>
      </c>
      <c r="AI97" s="157">
        <f>'3.6_Logging'!AF6</f>
        <v>0</v>
      </c>
      <c r="AJ97" s="735">
        <f>'3.6_Logging'!AG6</f>
        <v>0</v>
      </c>
      <c r="AK97" s="882">
        <f>'3.6_Logging'!AI6</f>
        <v>0</v>
      </c>
      <c r="AL97" s="666"/>
      <c r="AM97" s="667"/>
    </row>
    <row r="98" spans="1:39" ht="18.75" x14ac:dyDescent="0.3">
      <c r="A98" s="33"/>
      <c r="B98" s="724" t="s">
        <v>468</v>
      </c>
      <c r="C98" s="888" t="s">
        <v>67</v>
      </c>
      <c r="D98" s="24"/>
      <c r="E98" s="726"/>
      <c r="F98" s="24"/>
      <c r="G98" s="726"/>
      <c r="H98" s="688">
        <f>'3.6_Logging'!E7</f>
        <v>0</v>
      </c>
      <c r="I98" s="689">
        <f>'3.6_Logging'!G7</f>
        <v>0</v>
      </c>
      <c r="J98" s="688">
        <f>'3.6_Logging'!H7</f>
        <v>0</v>
      </c>
      <c r="K98" s="689">
        <f>'3.6_Logging'!J7</f>
        <v>0</v>
      </c>
      <c r="L98" s="688">
        <f>'3.6_Logging'!K7</f>
        <v>0</v>
      </c>
      <c r="M98" s="689">
        <f>'3.6_Logging'!M7</f>
        <v>0</v>
      </c>
      <c r="N98" s="688">
        <f>'3.6_Logging'!N7</f>
        <v>0</v>
      </c>
      <c r="O98" s="689">
        <f>'3.6_Logging'!P7</f>
        <v>0</v>
      </c>
      <c r="P98" s="688">
        <f>'3.6_Logging'!Q7</f>
        <v>0</v>
      </c>
      <c r="Q98" s="689">
        <f>'3.6_Logging'!S7</f>
        <v>0</v>
      </c>
      <c r="R98" s="733">
        <f t="shared" si="10"/>
        <v>0</v>
      </c>
      <c r="S98" s="689">
        <f t="shared" si="11"/>
        <v>0</v>
      </c>
      <c r="T98" s="690">
        <f t="shared" si="2"/>
        <v>0</v>
      </c>
      <c r="U98" s="691">
        <f t="shared" si="16"/>
        <v>0</v>
      </c>
      <c r="V98" s="783"/>
      <c r="W98" s="706"/>
      <c r="X98" s="881"/>
      <c r="Y98" s="882"/>
      <c r="Z98" s="720"/>
      <c r="AA98" s="882"/>
      <c r="AB98" s="734">
        <f>'3.6_Logging'!U7</f>
        <v>0</v>
      </c>
      <c r="AC98" s="882">
        <f>'3.6_Logging'!W7</f>
        <v>0</v>
      </c>
      <c r="AD98" s="734">
        <f>'3.6_Logging'!X7</f>
        <v>0</v>
      </c>
      <c r="AE98" s="882">
        <f>'3.6_Logging'!Z7</f>
        <v>0</v>
      </c>
      <c r="AF98" s="734">
        <f>'3.6_Logging'!AA7</f>
        <v>0</v>
      </c>
      <c r="AG98" s="882">
        <f>'3.6_Logging'!AC7</f>
        <v>0</v>
      </c>
      <c r="AH98" s="734">
        <f>'3.6_Logging'!AD7</f>
        <v>0</v>
      </c>
      <c r="AI98" s="157">
        <f>'3.6_Logging'!AF7</f>
        <v>0</v>
      </c>
      <c r="AJ98" s="735">
        <f>'3.6_Logging'!AG7</f>
        <v>0</v>
      </c>
      <c r="AK98" s="882">
        <f>'3.6_Logging'!AI7</f>
        <v>0</v>
      </c>
      <c r="AL98" s="666"/>
      <c r="AM98" s="667"/>
    </row>
    <row r="99" spans="1:39" ht="18.75" x14ac:dyDescent="0.3">
      <c r="A99" s="33"/>
      <c r="B99" s="724" t="s">
        <v>469</v>
      </c>
      <c r="C99" s="888" t="s">
        <v>33</v>
      </c>
      <c r="D99" s="24"/>
      <c r="E99" s="726"/>
      <c r="F99" s="24"/>
      <c r="G99" s="726"/>
      <c r="H99" s="688">
        <f>'3.6_Logging'!E8</f>
        <v>0</v>
      </c>
      <c r="I99" s="689">
        <f>'3.6_Logging'!G8</f>
        <v>0</v>
      </c>
      <c r="J99" s="688">
        <f>'3.6_Logging'!H8</f>
        <v>0</v>
      </c>
      <c r="K99" s="689">
        <f>'3.6_Logging'!J8</f>
        <v>0</v>
      </c>
      <c r="L99" s="688">
        <f>'3.6_Logging'!K8</f>
        <v>0</v>
      </c>
      <c r="M99" s="689">
        <f>'3.6_Logging'!M8</f>
        <v>0</v>
      </c>
      <c r="N99" s="688">
        <f>'3.6_Logging'!N8</f>
        <v>0</v>
      </c>
      <c r="O99" s="689">
        <f>'3.6_Logging'!P8</f>
        <v>0</v>
      </c>
      <c r="P99" s="688">
        <f>'3.6_Logging'!Q8</f>
        <v>0</v>
      </c>
      <c r="Q99" s="689">
        <f>'3.6_Logging'!S8</f>
        <v>0</v>
      </c>
      <c r="R99" s="733">
        <f t="shared" si="10"/>
        <v>0</v>
      </c>
      <c r="S99" s="689">
        <f t="shared" si="11"/>
        <v>0</v>
      </c>
      <c r="T99" s="690">
        <f t="shared" si="2"/>
        <v>0</v>
      </c>
      <c r="U99" s="691">
        <f t="shared" si="16"/>
        <v>0</v>
      </c>
      <c r="V99" s="783"/>
      <c r="W99" s="706"/>
      <c r="X99" s="881"/>
      <c r="Y99" s="882"/>
      <c r="Z99" s="720"/>
      <c r="AA99" s="882"/>
      <c r="AB99" s="734">
        <f>'3.6_Logging'!U8</f>
        <v>0</v>
      </c>
      <c r="AC99" s="882">
        <f>'3.6_Logging'!W8</f>
        <v>0</v>
      </c>
      <c r="AD99" s="734">
        <f>'3.6_Logging'!X8</f>
        <v>0</v>
      </c>
      <c r="AE99" s="882">
        <f>'3.6_Logging'!Z8</f>
        <v>0</v>
      </c>
      <c r="AF99" s="734">
        <f>'3.6_Logging'!AA8</f>
        <v>0</v>
      </c>
      <c r="AG99" s="882">
        <f>'3.6_Logging'!AC8</f>
        <v>0</v>
      </c>
      <c r="AH99" s="734">
        <f>'3.6_Logging'!AD8</f>
        <v>0</v>
      </c>
      <c r="AI99" s="157">
        <f>'3.6_Logging'!AF8</f>
        <v>0</v>
      </c>
      <c r="AJ99" s="735">
        <f>'3.6_Logging'!AG8</f>
        <v>0</v>
      </c>
      <c r="AK99" s="882">
        <f>'3.6_Logging'!AI8</f>
        <v>0</v>
      </c>
      <c r="AL99" s="666"/>
      <c r="AM99" s="667"/>
    </row>
    <row r="100" spans="1:39" s="738" customFormat="1" ht="18.75" x14ac:dyDescent="0.3">
      <c r="A100" s="736"/>
      <c r="B100" s="724" t="s">
        <v>480</v>
      </c>
      <c r="C100" s="889" t="s">
        <v>23</v>
      </c>
      <c r="D100" s="24"/>
      <c r="E100" s="726"/>
      <c r="F100" s="24"/>
      <c r="G100" s="726"/>
      <c r="H100" s="715"/>
      <c r="I100" s="716">
        <f>+'3.6_Logging'!G20</f>
        <v>0</v>
      </c>
      <c r="J100" s="715"/>
      <c r="K100" s="716">
        <f>+'3.6_Logging'!J20</f>
        <v>0</v>
      </c>
      <c r="L100" s="715"/>
      <c r="M100" s="716">
        <f>+'3.6_Logging'!M20</f>
        <v>0</v>
      </c>
      <c r="N100" s="715"/>
      <c r="O100" s="716">
        <f>+'3.6_Logging'!P20</f>
        <v>0</v>
      </c>
      <c r="P100" s="715"/>
      <c r="Q100" s="716">
        <f>+'3.6_Logging'!S20</f>
        <v>0</v>
      </c>
      <c r="R100" s="744"/>
      <c r="S100" s="716">
        <f t="shared" si="11"/>
        <v>0</v>
      </c>
      <c r="T100" s="718"/>
      <c r="U100" s="719"/>
      <c r="V100" s="783"/>
      <c r="W100" s="706"/>
      <c r="X100" s="1355"/>
      <c r="Y100" s="706"/>
      <c r="Z100" s="1356"/>
      <c r="AA100" s="706"/>
      <c r="AB100" s="1363"/>
      <c r="AC100" s="1357">
        <f>+'3.6_Logging'!W20</f>
        <v>0</v>
      </c>
      <c r="AD100" s="1363"/>
      <c r="AE100" s="1357">
        <f>+'3.6_Logging'!Z20</f>
        <v>0</v>
      </c>
      <c r="AF100" s="1363"/>
      <c r="AG100" s="1357">
        <f>+'3.6_Logging'!AC20</f>
        <v>0</v>
      </c>
      <c r="AH100" s="1363"/>
      <c r="AI100" s="1354">
        <f>+'3.6_Logging'!AF20</f>
        <v>0</v>
      </c>
      <c r="AJ100" s="1364"/>
      <c r="AK100" s="1357">
        <f>+'3.6_Logging'!AI20</f>
        <v>0</v>
      </c>
      <c r="AL100" s="666"/>
      <c r="AM100" s="667"/>
    </row>
    <row r="101" spans="1:39" ht="18.75" x14ac:dyDescent="0.3">
      <c r="A101" s="33"/>
      <c r="B101" s="724"/>
      <c r="C101" s="590"/>
      <c r="D101" s="24"/>
      <c r="E101" s="726"/>
      <c r="F101" s="24"/>
      <c r="G101" s="726"/>
      <c r="H101" s="18"/>
      <c r="I101" s="681"/>
      <c r="J101" s="18"/>
      <c r="K101" s="681"/>
      <c r="L101" s="18"/>
      <c r="M101" s="681"/>
      <c r="N101" s="18"/>
      <c r="O101" s="681"/>
      <c r="P101" s="18"/>
      <c r="Q101" s="681"/>
      <c r="R101" s="727"/>
      <c r="S101" s="728"/>
      <c r="T101" s="690"/>
      <c r="U101" s="691"/>
      <c r="V101" s="783"/>
      <c r="W101" s="706"/>
      <c r="X101" s="881"/>
      <c r="Y101" s="882"/>
      <c r="Z101" s="720"/>
      <c r="AA101" s="882"/>
      <c r="AB101" s="881"/>
      <c r="AC101" s="882"/>
      <c r="AD101" s="881"/>
      <c r="AE101" s="882"/>
      <c r="AF101" s="881"/>
      <c r="AG101" s="882"/>
      <c r="AH101" s="881"/>
      <c r="AI101" s="157"/>
      <c r="AJ101" s="883"/>
      <c r="AK101" s="882"/>
      <c r="AL101" s="666"/>
      <c r="AM101" s="667"/>
    </row>
    <row r="102" spans="1:39" s="32" customFormat="1" ht="15.75" x14ac:dyDescent="0.25">
      <c r="A102" s="730" t="s">
        <v>448</v>
      </c>
      <c r="B102" s="724"/>
      <c r="C102" s="510" t="s">
        <v>68</v>
      </c>
      <c r="D102" s="24"/>
      <c r="E102" s="726"/>
      <c r="F102" s="24"/>
      <c r="G102" s="726"/>
      <c r="H102" s="18">
        <f>'3.7_Analyses'!E26</f>
        <v>0</v>
      </c>
      <c r="I102" s="681"/>
      <c r="J102" s="18">
        <f>'3.7_Analyses'!H26</f>
        <v>0</v>
      </c>
      <c r="K102" s="681"/>
      <c r="L102" s="18">
        <f>'3.7_Analyses'!K26</f>
        <v>0</v>
      </c>
      <c r="M102" s="681"/>
      <c r="N102" s="18">
        <f>'3.7_Analyses'!N26</f>
        <v>0</v>
      </c>
      <c r="O102" s="681"/>
      <c r="P102" s="18">
        <f>'3.7_Analyses'!Q26</f>
        <v>0</v>
      </c>
      <c r="Q102" s="681"/>
      <c r="R102" s="682">
        <f t="shared" ref="R102:R117" si="17">SUM(H102,J102,L102,N102,P102)</f>
        <v>0</v>
      </c>
      <c r="S102" s="681"/>
      <c r="T102" s="683"/>
      <c r="U102" s="677"/>
      <c r="V102" s="783"/>
      <c r="W102" s="746"/>
      <c r="X102" s="881"/>
      <c r="Y102" s="882"/>
      <c r="Z102" s="720"/>
      <c r="AA102" s="882"/>
      <c r="AB102" s="731"/>
      <c r="AC102" s="31"/>
      <c r="AD102" s="731"/>
      <c r="AE102" s="31"/>
      <c r="AF102" s="731"/>
      <c r="AG102" s="31"/>
      <c r="AH102" s="731"/>
      <c r="AI102" s="878"/>
      <c r="AJ102" s="732"/>
      <c r="AK102" s="31"/>
      <c r="AL102" s="880"/>
      <c r="AM102" s="378"/>
    </row>
    <row r="103" spans="1:39" ht="18.75" x14ac:dyDescent="0.3">
      <c r="A103" s="33"/>
      <c r="B103" s="724" t="s">
        <v>449</v>
      </c>
      <c r="C103" s="888" t="s">
        <v>69</v>
      </c>
      <c r="D103" s="24"/>
      <c r="E103" s="726"/>
      <c r="F103" s="24"/>
      <c r="G103" s="726"/>
      <c r="H103" s="688">
        <f>'3.7_Analyses'!E5</f>
        <v>0</v>
      </c>
      <c r="I103" s="689">
        <f>'3.7_Analyses'!G5</f>
        <v>0</v>
      </c>
      <c r="J103" s="688">
        <f>'3.7_Analyses'!H5</f>
        <v>0</v>
      </c>
      <c r="K103" s="689">
        <f>'3.7_Analyses'!J5</f>
        <v>0</v>
      </c>
      <c r="L103" s="688">
        <f>'3.7_Analyses'!K5</f>
        <v>0</v>
      </c>
      <c r="M103" s="689">
        <f>'3.7_Analyses'!M5</f>
        <v>0</v>
      </c>
      <c r="N103" s="688">
        <f>'3.7_Analyses'!N5</f>
        <v>0</v>
      </c>
      <c r="O103" s="689">
        <f>'3.7_Analyses'!P5</f>
        <v>0</v>
      </c>
      <c r="P103" s="688">
        <f>'3.7_Analyses'!Q5</f>
        <v>0</v>
      </c>
      <c r="Q103" s="689">
        <f>'3.7_Analyses'!S5</f>
        <v>0</v>
      </c>
      <c r="R103" s="733">
        <f t="shared" si="17"/>
        <v>0</v>
      </c>
      <c r="S103" s="689">
        <f t="shared" ref="S103:S118" si="18">SUM(I103,K103,M103,O103,Q103)</f>
        <v>0</v>
      </c>
      <c r="T103" s="690">
        <f t="shared" ref="T103:T117" si="19">SUM(R103:S103)</f>
        <v>0</v>
      </c>
      <c r="U103" s="691">
        <f t="shared" ref="U103:U107" si="20">SUM(AB103:AK103)</f>
        <v>0</v>
      </c>
      <c r="V103" s="783"/>
      <c r="W103" s="706"/>
      <c r="X103" s="881"/>
      <c r="Y103" s="882"/>
      <c r="Z103" s="720"/>
      <c r="AA103" s="882"/>
      <c r="AB103" s="734">
        <f>'3.7_Analyses'!U5</f>
        <v>0</v>
      </c>
      <c r="AC103" s="882">
        <f>'3.7_Analyses'!W5</f>
        <v>0</v>
      </c>
      <c r="AD103" s="734">
        <f>'3.7_Analyses'!X5</f>
        <v>0</v>
      </c>
      <c r="AE103" s="882">
        <f>'3.7_Analyses'!Z5</f>
        <v>0</v>
      </c>
      <c r="AF103" s="734">
        <f>'3.7_Analyses'!AA5</f>
        <v>0</v>
      </c>
      <c r="AG103" s="882">
        <f>'3.7_Analyses'!AC5</f>
        <v>0</v>
      </c>
      <c r="AH103" s="734">
        <f>'3.7_Analyses'!AD5</f>
        <v>0</v>
      </c>
      <c r="AI103" s="157">
        <f>'3.7_Analyses'!AF5</f>
        <v>0</v>
      </c>
      <c r="AJ103" s="735">
        <f>'3.7_Analyses'!AG5</f>
        <v>0</v>
      </c>
      <c r="AK103" s="882">
        <f>'3.7_Analyses'!AI5</f>
        <v>0</v>
      </c>
      <c r="AL103" s="666"/>
      <c r="AM103" s="667"/>
    </row>
    <row r="104" spans="1:39" ht="18.75" x14ac:dyDescent="0.3">
      <c r="A104" s="33"/>
      <c r="B104" s="724" t="s">
        <v>450</v>
      </c>
      <c r="C104" s="888" t="s">
        <v>120</v>
      </c>
      <c r="D104" s="24"/>
      <c r="E104" s="726"/>
      <c r="F104" s="24"/>
      <c r="G104" s="726"/>
      <c r="H104" s="688">
        <f>'3.7_Analyses'!E6</f>
        <v>0</v>
      </c>
      <c r="I104" s="689">
        <f>'3.7_Analyses'!G6</f>
        <v>0</v>
      </c>
      <c r="J104" s="688">
        <f>'3.7_Analyses'!H6</f>
        <v>0</v>
      </c>
      <c r="K104" s="689">
        <f>'3.7_Analyses'!J6</f>
        <v>0</v>
      </c>
      <c r="L104" s="688">
        <f>'3.7_Analyses'!K6</f>
        <v>0</v>
      </c>
      <c r="M104" s="689">
        <f>'3.7_Analyses'!M6</f>
        <v>0</v>
      </c>
      <c r="N104" s="688">
        <f>'3.7_Analyses'!N6</f>
        <v>0</v>
      </c>
      <c r="O104" s="689">
        <f>'3.7_Analyses'!P6</f>
        <v>0</v>
      </c>
      <c r="P104" s="688">
        <f>'3.7_Analyses'!Q6</f>
        <v>0</v>
      </c>
      <c r="Q104" s="689">
        <f>'3.7_Analyses'!S6</f>
        <v>0</v>
      </c>
      <c r="R104" s="733">
        <f t="shared" si="17"/>
        <v>0</v>
      </c>
      <c r="S104" s="689">
        <f t="shared" si="18"/>
        <v>0</v>
      </c>
      <c r="T104" s="690">
        <f t="shared" si="19"/>
        <v>0</v>
      </c>
      <c r="U104" s="691">
        <f t="shared" si="20"/>
        <v>0</v>
      </c>
      <c r="V104" s="783"/>
      <c r="W104" s="706"/>
      <c r="X104" s="881"/>
      <c r="Y104" s="882"/>
      <c r="Z104" s="720"/>
      <c r="AA104" s="882"/>
      <c r="AB104" s="734">
        <f>'3.7_Analyses'!U6</f>
        <v>0</v>
      </c>
      <c r="AC104" s="882">
        <f>'3.7_Analyses'!W6</f>
        <v>0</v>
      </c>
      <c r="AD104" s="734">
        <f>'3.7_Analyses'!X6</f>
        <v>0</v>
      </c>
      <c r="AE104" s="882">
        <f>'3.7_Analyses'!Z6</f>
        <v>0</v>
      </c>
      <c r="AF104" s="734">
        <f>'3.7_Analyses'!AA6</f>
        <v>0</v>
      </c>
      <c r="AG104" s="882">
        <f>'3.7_Analyses'!AC6</f>
        <v>0</v>
      </c>
      <c r="AH104" s="734">
        <f>'3.7_Analyses'!AD6</f>
        <v>0</v>
      </c>
      <c r="AI104" s="157">
        <f>'3.7_Analyses'!AF6</f>
        <v>0</v>
      </c>
      <c r="AJ104" s="735">
        <f>'3.7_Analyses'!AG6</f>
        <v>0</v>
      </c>
      <c r="AK104" s="882">
        <f>'3.7_Analyses'!AI6</f>
        <v>0</v>
      </c>
      <c r="AL104" s="666"/>
      <c r="AM104" s="667"/>
    </row>
    <row r="105" spans="1:39" ht="18.75" x14ac:dyDescent="0.3">
      <c r="A105" s="33"/>
      <c r="B105" s="724" t="s">
        <v>451</v>
      </c>
      <c r="C105" s="888" t="s">
        <v>70</v>
      </c>
      <c r="D105" s="24"/>
      <c r="E105" s="726"/>
      <c r="F105" s="24"/>
      <c r="G105" s="726"/>
      <c r="H105" s="688">
        <f>'3.7_Analyses'!E7</f>
        <v>0</v>
      </c>
      <c r="I105" s="689">
        <f>'3.7_Analyses'!G7</f>
        <v>0</v>
      </c>
      <c r="J105" s="688">
        <f>'3.7_Analyses'!H7</f>
        <v>0</v>
      </c>
      <c r="K105" s="689">
        <f>'3.7_Analyses'!J7</f>
        <v>0</v>
      </c>
      <c r="L105" s="688">
        <f>'3.7_Analyses'!K7</f>
        <v>0</v>
      </c>
      <c r="M105" s="689">
        <f>'3.7_Analyses'!M7</f>
        <v>0</v>
      </c>
      <c r="N105" s="688">
        <f>'3.7_Analyses'!N7</f>
        <v>0</v>
      </c>
      <c r="O105" s="689">
        <f>'3.7_Analyses'!P7</f>
        <v>0</v>
      </c>
      <c r="P105" s="688">
        <f>'3.7_Analyses'!Q7</f>
        <v>0</v>
      </c>
      <c r="Q105" s="689">
        <f>'3.7_Analyses'!S7</f>
        <v>0</v>
      </c>
      <c r="R105" s="733">
        <f t="shared" si="17"/>
        <v>0</v>
      </c>
      <c r="S105" s="689">
        <f t="shared" si="18"/>
        <v>0</v>
      </c>
      <c r="T105" s="690">
        <f t="shared" si="19"/>
        <v>0</v>
      </c>
      <c r="U105" s="691">
        <f t="shared" si="20"/>
        <v>0</v>
      </c>
      <c r="V105" s="783"/>
      <c r="W105" s="706"/>
      <c r="X105" s="881"/>
      <c r="Y105" s="882"/>
      <c r="Z105" s="720"/>
      <c r="AA105" s="882"/>
      <c r="AB105" s="734">
        <f>'3.7_Analyses'!U7</f>
        <v>0</v>
      </c>
      <c r="AC105" s="882">
        <f>'3.7_Analyses'!W7</f>
        <v>0</v>
      </c>
      <c r="AD105" s="734">
        <f>'3.7_Analyses'!X7</f>
        <v>0</v>
      </c>
      <c r="AE105" s="882">
        <f>'3.7_Analyses'!Z7</f>
        <v>0</v>
      </c>
      <c r="AF105" s="734">
        <f>'3.7_Analyses'!AA7</f>
        <v>0</v>
      </c>
      <c r="AG105" s="882">
        <f>'3.7_Analyses'!AC7</f>
        <v>0</v>
      </c>
      <c r="AH105" s="734">
        <f>'3.7_Analyses'!AD7</f>
        <v>0</v>
      </c>
      <c r="AI105" s="157">
        <f>'3.7_Analyses'!AF7</f>
        <v>0</v>
      </c>
      <c r="AJ105" s="735">
        <f>'3.7_Analyses'!AG7</f>
        <v>0</v>
      </c>
      <c r="AK105" s="882">
        <f>'3.7_Analyses'!AI7</f>
        <v>0</v>
      </c>
      <c r="AL105" s="666"/>
      <c r="AM105" s="667"/>
    </row>
    <row r="106" spans="1:39" ht="18.75" x14ac:dyDescent="0.3">
      <c r="A106" s="33"/>
      <c r="B106" s="724" t="s">
        <v>452</v>
      </c>
      <c r="C106" s="888" t="s">
        <v>168</v>
      </c>
      <c r="D106" s="24"/>
      <c r="E106" s="726"/>
      <c r="F106" s="24"/>
      <c r="G106" s="726"/>
      <c r="H106" s="688">
        <f>'3.7_Analyses'!E8</f>
        <v>0</v>
      </c>
      <c r="I106" s="689">
        <f>'3.7_Analyses'!G8</f>
        <v>0</v>
      </c>
      <c r="J106" s="688">
        <f>'3.7_Analyses'!H8</f>
        <v>0</v>
      </c>
      <c r="K106" s="689">
        <f>'3.7_Analyses'!J8</f>
        <v>0</v>
      </c>
      <c r="L106" s="688">
        <f>'3.7_Analyses'!K8</f>
        <v>0</v>
      </c>
      <c r="M106" s="689">
        <f>'3.7_Analyses'!M8</f>
        <v>0</v>
      </c>
      <c r="N106" s="688">
        <f>'3.7_Analyses'!N8</f>
        <v>0</v>
      </c>
      <c r="O106" s="689">
        <f>'3.7_Analyses'!P8</f>
        <v>0</v>
      </c>
      <c r="P106" s="688">
        <f>'3.7_Analyses'!Q8</f>
        <v>0</v>
      </c>
      <c r="Q106" s="689">
        <f>'3.7_Analyses'!S8</f>
        <v>0</v>
      </c>
      <c r="R106" s="733">
        <f t="shared" si="17"/>
        <v>0</v>
      </c>
      <c r="S106" s="689">
        <f t="shared" si="18"/>
        <v>0</v>
      </c>
      <c r="T106" s="690">
        <f t="shared" si="19"/>
        <v>0</v>
      </c>
      <c r="U106" s="691">
        <f t="shared" si="20"/>
        <v>0</v>
      </c>
      <c r="V106" s="783"/>
      <c r="W106" s="706"/>
      <c r="X106" s="881"/>
      <c r="Y106" s="882"/>
      <c r="Z106" s="720"/>
      <c r="AA106" s="882"/>
      <c r="AB106" s="734">
        <f>'3.7_Analyses'!U8</f>
        <v>0</v>
      </c>
      <c r="AC106" s="882">
        <f>'3.7_Analyses'!W8</f>
        <v>0</v>
      </c>
      <c r="AD106" s="734">
        <f>'3.7_Analyses'!X8</f>
        <v>0</v>
      </c>
      <c r="AE106" s="882">
        <f>'3.7_Analyses'!Z8</f>
        <v>0</v>
      </c>
      <c r="AF106" s="734">
        <f>'3.7_Analyses'!AA8</f>
        <v>0</v>
      </c>
      <c r="AG106" s="882">
        <f>'3.7_Analyses'!AC8</f>
        <v>0</v>
      </c>
      <c r="AH106" s="734">
        <f>'3.7_Analyses'!AD8</f>
        <v>0</v>
      </c>
      <c r="AI106" s="157">
        <f>'3.7_Analyses'!AF8</f>
        <v>0</v>
      </c>
      <c r="AJ106" s="735">
        <f>'3.7_Analyses'!AG8</f>
        <v>0</v>
      </c>
      <c r="AK106" s="882">
        <f>'3.7_Analyses'!AI8</f>
        <v>0</v>
      </c>
      <c r="AL106" s="666"/>
      <c r="AM106" s="667"/>
    </row>
    <row r="107" spans="1:39" ht="18.75" x14ac:dyDescent="0.3">
      <c r="A107" s="33"/>
      <c r="B107" s="724" t="s">
        <v>453</v>
      </c>
      <c r="C107" s="888" t="s">
        <v>33</v>
      </c>
      <c r="D107" s="24"/>
      <c r="E107" s="726"/>
      <c r="F107" s="24"/>
      <c r="G107" s="726"/>
      <c r="H107" s="688">
        <f>'3.7_Analyses'!E9</f>
        <v>0</v>
      </c>
      <c r="I107" s="689">
        <f>'3.7_Analyses'!G9</f>
        <v>0</v>
      </c>
      <c r="J107" s="688">
        <f>'3.7_Analyses'!H9</f>
        <v>0</v>
      </c>
      <c r="K107" s="689">
        <f>'3.7_Analyses'!J9</f>
        <v>0</v>
      </c>
      <c r="L107" s="688">
        <f>'3.7_Analyses'!K9</f>
        <v>0</v>
      </c>
      <c r="M107" s="689">
        <f>'3.7_Analyses'!M9</f>
        <v>0</v>
      </c>
      <c r="N107" s="688">
        <f>'3.7_Analyses'!N9</f>
        <v>0</v>
      </c>
      <c r="O107" s="689">
        <f>'3.7_Analyses'!P9</f>
        <v>0</v>
      </c>
      <c r="P107" s="688">
        <f>'3.7_Analyses'!Q9</f>
        <v>0</v>
      </c>
      <c r="Q107" s="689">
        <f>'3.7_Analyses'!S9</f>
        <v>0</v>
      </c>
      <c r="R107" s="733">
        <f t="shared" si="17"/>
        <v>0</v>
      </c>
      <c r="S107" s="689">
        <f t="shared" si="18"/>
        <v>0</v>
      </c>
      <c r="T107" s="690">
        <f t="shared" si="19"/>
        <v>0</v>
      </c>
      <c r="U107" s="691">
        <f t="shared" si="20"/>
        <v>0</v>
      </c>
      <c r="V107" s="783"/>
      <c r="W107" s="706"/>
      <c r="X107" s="881"/>
      <c r="Y107" s="882"/>
      <c r="Z107" s="720"/>
      <c r="AA107" s="882"/>
      <c r="AB107" s="734">
        <f>'3.7_Analyses'!U9</f>
        <v>0</v>
      </c>
      <c r="AC107" s="882">
        <f>'3.7_Analyses'!W9</f>
        <v>0</v>
      </c>
      <c r="AD107" s="734">
        <f>'3.7_Analyses'!X9</f>
        <v>0</v>
      </c>
      <c r="AE107" s="882">
        <f>'3.7_Analyses'!Z9</f>
        <v>0</v>
      </c>
      <c r="AF107" s="734">
        <f>'3.7_Analyses'!AA9</f>
        <v>0</v>
      </c>
      <c r="AG107" s="882">
        <f>'3.7_Analyses'!AC9</f>
        <v>0</v>
      </c>
      <c r="AH107" s="734">
        <f>'3.7_Analyses'!AD9</f>
        <v>0</v>
      </c>
      <c r="AI107" s="157">
        <f>'3.7_Analyses'!AF9</f>
        <v>0</v>
      </c>
      <c r="AJ107" s="735">
        <f>'3.7_Analyses'!AG9</f>
        <v>0</v>
      </c>
      <c r="AK107" s="882">
        <f>'3.7_Analyses'!AI9</f>
        <v>0</v>
      </c>
      <c r="AL107" s="666"/>
      <c r="AM107" s="667"/>
    </row>
    <row r="108" spans="1:39" s="738" customFormat="1" ht="18.75" x14ac:dyDescent="0.3">
      <c r="A108" s="736"/>
      <c r="B108" s="724" t="s">
        <v>464</v>
      </c>
      <c r="C108" s="889" t="s">
        <v>23</v>
      </c>
      <c r="D108" s="24"/>
      <c r="E108" s="726"/>
      <c r="F108" s="24"/>
      <c r="G108" s="726"/>
      <c r="H108" s="715"/>
      <c r="I108" s="716">
        <f>+'3.7_Analyses'!G21</f>
        <v>0</v>
      </c>
      <c r="J108" s="715"/>
      <c r="K108" s="716">
        <f>+'3.7_Analyses'!J21</f>
        <v>0</v>
      </c>
      <c r="L108" s="715"/>
      <c r="M108" s="716">
        <f>+'3.7_Analyses'!M21</f>
        <v>0</v>
      </c>
      <c r="N108" s="715"/>
      <c r="O108" s="716">
        <f>+'3.7_Analyses'!P21</f>
        <v>0</v>
      </c>
      <c r="P108" s="715"/>
      <c r="Q108" s="716">
        <f>+'3.7_Analyses'!S21</f>
        <v>0</v>
      </c>
      <c r="R108" s="715"/>
      <c r="S108" s="716">
        <f t="shared" si="18"/>
        <v>0</v>
      </c>
      <c r="T108" s="718"/>
      <c r="U108" s="719"/>
      <c r="V108" s="783"/>
      <c r="W108" s="706"/>
      <c r="X108" s="1355"/>
      <c r="Y108" s="706"/>
      <c r="Z108" s="1356"/>
      <c r="AA108" s="706"/>
      <c r="AB108" s="1363"/>
      <c r="AC108" s="1357">
        <f>+'3.7_Analyses'!W21</f>
        <v>0</v>
      </c>
      <c r="AD108" s="1363"/>
      <c r="AE108" s="1357">
        <f>+'3.7_Analyses'!Z21</f>
        <v>0</v>
      </c>
      <c r="AF108" s="1363"/>
      <c r="AG108" s="1357">
        <f>+'3.7_Analyses'!AC21</f>
        <v>0</v>
      </c>
      <c r="AH108" s="1363"/>
      <c r="AI108" s="1362">
        <f>+'3.7_Analyses'!AF21</f>
        <v>0</v>
      </c>
      <c r="AJ108" s="1364"/>
      <c r="AK108" s="1357">
        <f>+'3.7_Analyses'!AI21</f>
        <v>0</v>
      </c>
      <c r="AL108" s="666"/>
      <c r="AM108" s="667"/>
    </row>
    <row r="109" spans="1:39" ht="18.75" x14ac:dyDescent="0.3">
      <c r="A109" s="33"/>
      <c r="B109" s="724"/>
      <c r="C109" s="590"/>
      <c r="D109" s="24"/>
      <c r="E109" s="726"/>
      <c r="F109" s="24"/>
      <c r="G109" s="726"/>
      <c r="H109" s="18"/>
      <c r="I109" s="681"/>
      <c r="J109" s="18"/>
      <c r="K109" s="681"/>
      <c r="L109" s="18"/>
      <c r="M109" s="681"/>
      <c r="N109" s="18"/>
      <c r="O109" s="681"/>
      <c r="P109" s="18"/>
      <c r="Q109" s="681"/>
      <c r="R109" s="727"/>
      <c r="S109" s="728"/>
      <c r="T109" s="690"/>
      <c r="U109" s="691"/>
      <c r="V109" s="783"/>
      <c r="W109" s="706"/>
      <c r="X109" s="881"/>
      <c r="Y109" s="882"/>
      <c r="Z109" s="720"/>
      <c r="AA109" s="882"/>
      <c r="AB109" s="881"/>
      <c r="AC109" s="882"/>
      <c r="AD109" s="881"/>
      <c r="AE109" s="882"/>
      <c r="AF109" s="881"/>
      <c r="AG109" s="882"/>
      <c r="AH109" s="881"/>
      <c r="AI109" s="157"/>
      <c r="AJ109" s="883"/>
      <c r="AK109" s="882"/>
      <c r="AL109" s="666"/>
      <c r="AM109" s="667"/>
    </row>
    <row r="110" spans="1:39" s="32" customFormat="1" ht="15.75" x14ac:dyDescent="0.25">
      <c r="A110" s="730" t="s">
        <v>399</v>
      </c>
      <c r="B110" s="724"/>
      <c r="C110" s="510" t="s">
        <v>71</v>
      </c>
      <c r="D110" s="24"/>
      <c r="E110" s="726"/>
      <c r="F110" s="24"/>
      <c r="G110" s="726"/>
      <c r="H110" s="18">
        <f>+SUM(H111:H117)</f>
        <v>0</v>
      </c>
      <c r="I110" s="681"/>
      <c r="J110" s="18">
        <f>'3.8_General Techn '!H65</f>
        <v>0</v>
      </c>
      <c r="K110" s="681"/>
      <c r="L110" s="18">
        <f>'3.8_General Techn '!K65</f>
        <v>0</v>
      </c>
      <c r="M110" s="681"/>
      <c r="N110" s="18">
        <f>'3.8_General Techn '!N65</f>
        <v>0</v>
      </c>
      <c r="O110" s="681"/>
      <c r="P110" s="18">
        <f>'3.8_General Techn '!Q65</f>
        <v>0</v>
      </c>
      <c r="Q110" s="681"/>
      <c r="R110" s="682">
        <f t="shared" si="17"/>
        <v>0</v>
      </c>
      <c r="S110" s="681"/>
      <c r="T110" s="683"/>
      <c r="U110" s="677"/>
      <c r="V110" s="783"/>
      <c r="W110" s="746"/>
      <c r="X110" s="881"/>
      <c r="Y110" s="882"/>
      <c r="Z110" s="720"/>
      <c r="AA110" s="882"/>
      <c r="AB110" s="731"/>
      <c r="AC110" s="31"/>
      <c r="AD110" s="731"/>
      <c r="AE110" s="31"/>
      <c r="AF110" s="731"/>
      <c r="AG110" s="31"/>
      <c r="AH110" s="731"/>
      <c r="AI110" s="879"/>
      <c r="AJ110" s="732"/>
      <c r="AK110" s="31"/>
      <c r="AL110" s="880"/>
      <c r="AM110" s="378"/>
    </row>
    <row r="111" spans="1:39" ht="18.75" x14ac:dyDescent="0.3">
      <c r="A111" s="33"/>
      <c r="B111" s="724" t="s">
        <v>400</v>
      </c>
      <c r="C111" s="888" t="s">
        <v>72</v>
      </c>
      <c r="D111" s="24"/>
      <c r="E111" s="726"/>
      <c r="F111" s="24"/>
      <c r="G111" s="726"/>
      <c r="H111" s="688">
        <f>'3.8_General Techn '!E5</f>
        <v>0</v>
      </c>
      <c r="I111" s="689">
        <f>'3.8_General Techn '!G5</f>
        <v>0</v>
      </c>
      <c r="J111" s="688">
        <f>'3.8_General Techn '!H5</f>
        <v>0</v>
      </c>
      <c r="K111" s="689">
        <f>'3.8_General Techn '!J5</f>
        <v>0</v>
      </c>
      <c r="L111" s="688">
        <f>'3.8_General Techn '!K5</f>
        <v>0</v>
      </c>
      <c r="M111" s="689">
        <f>'3.8_General Techn '!M5</f>
        <v>0</v>
      </c>
      <c r="N111" s="688">
        <f>'3.8_General Techn '!N5</f>
        <v>0</v>
      </c>
      <c r="O111" s="689">
        <f>'3.8_General Techn '!P5</f>
        <v>0</v>
      </c>
      <c r="P111" s="688">
        <f>'3.8_General Techn '!Q5</f>
        <v>0</v>
      </c>
      <c r="Q111" s="689">
        <f>'3.8_General Techn '!S5</f>
        <v>0</v>
      </c>
      <c r="R111" s="733">
        <f t="shared" si="17"/>
        <v>0</v>
      </c>
      <c r="S111" s="689">
        <f t="shared" si="18"/>
        <v>0</v>
      </c>
      <c r="T111" s="690">
        <f t="shared" si="19"/>
        <v>0</v>
      </c>
      <c r="U111" s="691">
        <f t="shared" ref="U111:U117" si="21">SUM(AB111:AK111)</f>
        <v>0</v>
      </c>
      <c r="V111" s="783"/>
      <c r="W111" s="706"/>
      <c r="X111" s="881"/>
      <c r="Y111" s="882"/>
      <c r="Z111" s="720"/>
      <c r="AA111" s="882"/>
      <c r="AB111" s="734">
        <f>'3.8_General Techn '!U5</f>
        <v>0</v>
      </c>
      <c r="AC111" s="882">
        <f>'3.8_General Techn '!W5</f>
        <v>0</v>
      </c>
      <c r="AD111" s="734">
        <f>'3.8_General Techn '!X5</f>
        <v>0</v>
      </c>
      <c r="AE111" s="882">
        <f>'3.8_General Techn '!Z5</f>
        <v>0</v>
      </c>
      <c r="AF111" s="734">
        <f>'3.8_General Techn '!AA5</f>
        <v>0</v>
      </c>
      <c r="AG111" s="882">
        <f>'3.8_General Techn '!AC5</f>
        <v>0</v>
      </c>
      <c r="AH111" s="734">
        <f>'3.8_General Techn '!AD5</f>
        <v>0</v>
      </c>
      <c r="AI111" s="157">
        <f>'3.8_General Techn '!AF5</f>
        <v>0</v>
      </c>
      <c r="AJ111" s="735">
        <f>'3.8_General Techn '!AG5</f>
        <v>0</v>
      </c>
      <c r="AK111" s="882">
        <f>'3.8_General Techn '!AI5</f>
        <v>0</v>
      </c>
      <c r="AL111" s="666"/>
      <c r="AM111" s="667"/>
    </row>
    <row r="112" spans="1:39" ht="18.75" x14ac:dyDescent="0.3">
      <c r="A112" s="33"/>
      <c r="B112" s="724" t="s">
        <v>406</v>
      </c>
      <c r="C112" s="888" t="s">
        <v>160</v>
      </c>
      <c r="D112" s="24"/>
      <c r="E112" s="726"/>
      <c r="F112" s="24"/>
      <c r="G112" s="726"/>
      <c r="H112" s="688">
        <f>+'3.8_General Techn '!E12</f>
        <v>0</v>
      </c>
      <c r="I112" s="689">
        <f>+'3.8_General Techn '!G12</f>
        <v>0</v>
      </c>
      <c r="J112" s="688">
        <f>+'3.8_General Techn '!H12</f>
        <v>0</v>
      </c>
      <c r="K112" s="689">
        <f>+'3.8_General Techn '!J12</f>
        <v>0</v>
      </c>
      <c r="L112" s="688">
        <f>+'3.8_General Techn '!K12</f>
        <v>0</v>
      </c>
      <c r="M112" s="689">
        <f>+'3.8_General Techn '!M12</f>
        <v>0</v>
      </c>
      <c r="N112" s="688">
        <f>+'3.8_General Techn '!N12</f>
        <v>0</v>
      </c>
      <c r="O112" s="689">
        <f>+'3.8_General Techn '!P12</f>
        <v>0</v>
      </c>
      <c r="P112" s="688">
        <f>+'3.8_General Techn '!Q12</f>
        <v>0</v>
      </c>
      <c r="Q112" s="689">
        <f>+'3.8_General Techn '!S12</f>
        <v>0</v>
      </c>
      <c r="R112" s="733">
        <f t="shared" si="17"/>
        <v>0</v>
      </c>
      <c r="S112" s="689">
        <f t="shared" si="18"/>
        <v>0</v>
      </c>
      <c r="T112" s="690">
        <f t="shared" si="19"/>
        <v>0</v>
      </c>
      <c r="U112" s="691">
        <f t="shared" si="21"/>
        <v>0</v>
      </c>
      <c r="V112" s="783"/>
      <c r="W112" s="706"/>
      <c r="X112" s="881"/>
      <c r="Y112" s="882"/>
      <c r="Z112" s="720"/>
      <c r="AA112" s="882"/>
      <c r="AB112" s="734">
        <f>+'3.8_General Techn '!U12</f>
        <v>0</v>
      </c>
      <c r="AC112" s="882">
        <f>+'3.8_General Techn '!W12</f>
        <v>0</v>
      </c>
      <c r="AD112" s="734">
        <f>+'3.8_General Techn '!X12</f>
        <v>0</v>
      </c>
      <c r="AE112" s="882">
        <f>+'3.8_General Techn '!Z12</f>
        <v>0</v>
      </c>
      <c r="AF112" s="734">
        <f>+'3.8_General Techn '!AA12</f>
        <v>0</v>
      </c>
      <c r="AG112" s="882">
        <f>+'3.8_General Techn '!AC12</f>
        <v>0</v>
      </c>
      <c r="AH112" s="734">
        <f>+'3.8_General Techn '!AD12</f>
        <v>0</v>
      </c>
      <c r="AI112" s="157">
        <f>+'3.8_General Techn '!AF12</f>
        <v>0</v>
      </c>
      <c r="AJ112" s="735">
        <f>+'3.8_General Techn '!AG12</f>
        <v>0</v>
      </c>
      <c r="AK112" s="882">
        <f>+'3.8_General Techn '!AI12</f>
        <v>0</v>
      </c>
      <c r="AL112" s="666"/>
      <c r="AM112" s="667"/>
    </row>
    <row r="113" spans="1:39" ht="18.75" x14ac:dyDescent="0.3">
      <c r="A113" s="33"/>
      <c r="B113" s="724" t="s">
        <v>412</v>
      </c>
      <c r="C113" s="888" t="s">
        <v>162</v>
      </c>
      <c r="D113" s="24"/>
      <c r="E113" s="726"/>
      <c r="F113" s="24"/>
      <c r="G113" s="726"/>
      <c r="H113" s="688">
        <f>'3.8_General Techn '!E19</f>
        <v>0</v>
      </c>
      <c r="I113" s="689">
        <f>'3.8_General Techn '!G19</f>
        <v>0</v>
      </c>
      <c r="J113" s="688">
        <f>'3.8_General Techn '!H19</f>
        <v>0</v>
      </c>
      <c r="K113" s="689">
        <f>'3.8_General Techn '!J19</f>
        <v>0</v>
      </c>
      <c r="L113" s="688">
        <f>'3.8_General Techn '!K19</f>
        <v>0</v>
      </c>
      <c r="M113" s="689">
        <f>'3.8_General Techn '!M19</f>
        <v>0</v>
      </c>
      <c r="N113" s="688">
        <f>'3.8_General Techn '!N19</f>
        <v>0</v>
      </c>
      <c r="O113" s="689">
        <f>'3.8_General Techn '!P19</f>
        <v>0</v>
      </c>
      <c r="P113" s="688">
        <f>'3.8_General Techn '!Q19</f>
        <v>0</v>
      </c>
      <c r="Q113" s="689">
        <f>'3.8_General Techn '!S19</f>
        <v>0</v>
      </c>
      <c r="R113" s="733">
        <f t="shared" si="17"/>
        <v>0</v>
      </c>
      <c r="S113" s="689">
        <f t="shared" si="18"/>
        <v>0</v>
      </c>
      <c r="T113" s="690">
        <f t="shared" si="19"/>
        <v>0</v>
      </c>
      <c r="U113" s="691">
        <f t="shared" si="21"/>
        <v>0</v>
      </c>
      <c r="V113" s="783"/>
      <c r="W113" s="706"/>
      <c r="X113" s="881"/>
      <c r="Y113" s="882"/>
      <c r="Z113" s="720"/>
      <c r="AA113" s="882"/>
      <c r="AB113" s="734">
        <f>'3.8_General Techn '!U19</f>
        <v>0</v>
      </c>
      <c r="AC113" s="882">
        <f>'3.8_General Techn '!W19</f>
        <v>0</v>
      </c>
      <c r="AD113" s="734">
        <f>'3.8_General Techn '!X19</f>
        <v>0</v>
      </c>
      <c r="AE113" s="882">
        <f>'3.8_General Techn '!Z19</f>
        <v>0</v>
      </c>
      <c r="AF113" s="734">
        <f>'3.8_General Techn '!AA19</f>
        <v>0</v>
      </c>
      <c r="AG113" s="882">
        <f>'3.8_General Techn '!AC19</f>
        <v>0</v>
      </c>
      <c r="AH113" s="734">
        <f>'3.8_General Techn '!AD19</f>
        <v>0</v>
      </c>
      <c r="AI113" s="157">
        <f>'3.8_General Techn '!AF19</f>
        <v>0</v>
      </c>
      <c r="AJ113" s="735">
        <f>'3.8_General Techn '!AG19</f>
        <v>0</v>
      </c>
      <c r="AK113" s="882">
        <f>'3.8_General Techn '!AI19</f>
        <v>0</v>
      </c>
      <c r="AL113" s="666"/>
      <c r="AM113" s="667"/>
    </row>
    <row r="114" spans="1:39" ht="18.75" x14ac:dyDescent="0.3">
      <c r="A114" s="33"/>
      <c r="B114" s="724" t="s">
        <v>418</v>
      </c>
      <c r="C114" s="888" t="s">
        <v>161</v>
      </c>
      <c r="D114" s="24"/>
      <c r="E114" s="726"/>
      <c r="F114" s="24"/>
      <c r="G114" s="726"/>
      <c r="H114" s="688">
        <f>'3.8_General Techn '!E26</f>
        <v>0</v>
      </c>
      <c r="I114" s="689">
        <f>'3.8_General Techn '!G26</f>
        <v>0</v>
      </c>
      <c r="J114" s="688">
        <f>'3.8_General Techn '!H26</f>
        <v>0</v>
      </c>
      <c r="K114" s="689">
        <f>'3.8_General Techn '!J26</f>
        <v>0</v>
      </c>
      <c r="L114" s="688">
        <f>'3.8_General Techn '!K26</f>
        <v>0</v>
      </c>
      <c r="M114" s="689">
        <f>'3.8_General Techn '!M26</f>
        <v>0</v>
      </c>
      <c r="N114" s="688">
        <f>'3.8_General Techn '!N26</f>
        <v>0</v>
      </c>
      <c r="O114" s="689">
        <f>'3.8_General Techn '!P26</f>
        <v>0</v>
      </c>
      <c r="P114" s="688">
        <f>'3.8_General Techn '!Q26</f>
        <v>0</v>
      </c>
      <c r="Q114" s="689">
        <f>'3.8_General Techn '!S26</f>
        <v>0</v>
      </c>
      <c r="R114" s="733">
        <f t="shared" si="17"/>
        <v>0</v>
      </c>
      <c r="S114" s="689">
        <f t="shared" si="18"/>
        <v>0</v>
      </c>
      <c r="T114" s="690">
        <f t="shared" si="19"/>
        <v>0</v>
      </c>
      <c r="U114" s="691">
        <f t="shared" si="21"/>
        <v>0</v>
      </c>
      <c r="V114" s="783"/>
      <c r="W114" s="706"/>
      <c r="X114" s="881"/>
      <c r="Y114" s="882"/>
      <c r="Z114" s="720"/>
      <c r="AA114" s="882"/>
      <c r="AB114" s="734">
        <f>'3.8_General Techn '!U26</f>
        <v>0</v>
      </c>
      <c r="AC114" s="882">
        <f>'3.8_General Techn '!W26</f>
        <v>0</v>
      </c>
      <c r="AD114" s="734">
        <f>'3.8_General Techn '!X26</f>
        <v>0</v>
      </c>
      <c r="AE114" s="882">
        <f>'3.8_General Techn '!Z26</f>
        <v>0</v>
      </c>
      <c r="AF114" s="734">
        <f>'3.8_General Techn '!AA26</f>
        <v>0</v>
      </c>
      <c r="AG114" s="882">
        <f>'3.8_General Techn '!AC26</f>
        <v>0</v>
      </c>
      <c r="AH114" s="734">
        <f>'3.8_General Techn '!AD26</f>
        <v>0</v>
      </c>
      <c r="AI114" s="157">
        <f>'3.8_General Techn '!AF26</f>
        <v>0</v>
      </c>
      <c r="AJ114" s="735">
        <f>'3.8_General Techn '!AG26</f>
        <v>0</v>
      </c>
      <c r="AK114" s="882">
        <f>'3.8_General Techn '!AI26</f>
        <v>0</v>
      </c>
      <c r="AL114" s="666"/>
      <c r="AM114" s="667"/>
    </row>
    <row r="115" spans="1:39" ht="18.75" x14ac:dyDescent="0.3">
      <c r="A115" s="33"/>
      <c r="B115" s="724" t="s">
        <v>424</v>
      </c>
      <c r="C115" s="888" t="s">
        <v>159</v>
      </c>
      <c r="D115" s="24"/>
      <c r="E115" s="726"/>
      <c r="F115" s="24"/>
      <c r="G115" s="726"/>
      <c r="H115" s="688">
        <f>'3.8_General Techn '!E33</f>
        <v>0</v>
      </c>
      <c r="I115" s="689">
        <f>'3.8_General Techn '!G33</f>
        <v>0</v>
      </c>
      <c r="J115" s="688">
        <f>'3.8_General Techn '!H33</f>
        <v>0</v>
      </c>
      <c r="K115" s="689">
        <f>'3.8_General Techn '!J33</f>
        <v>0</v>
      </c>
      <c r="L115" s="688">
        <f>'3.8_General Techn '!K33</f>
        <v>0</v>
      </c>
      <c r="M115" s="689">
        <f>'3.8_General Techn '!M33</f>
        <v>0</v>
      </c>
      <c r="N115" s="688">
        <f>'3.8_General Techn '!N33</f>
        <v>0</v>
      </c>
      <c r="O115" s="689">
        <f>'3.8_General Techn '!P33</f>
        <v>0</v>
      </c>
      <c r="P115" s="688">
        <f>'3.8_General Techn '!Q33</f>
        <v>0</v>
      </c>
      <c r="Q115" s="689">
        <f>'3.8_General Techn '!S33</f>
        <v>0</v>
      </c>
      <c r="R115" s="733">
        <f t="shared" si="17"/>
        <v>0</v>
      </c>
      <c r="S115" s="689">
        <f t="shared" si="18"/>
        <v>0</v>
      </c>
      <c r="T115" s="690">
        <f t="shared" si="19"/>
        <v>0</v>
      </c>
      <c r="U115" s="691">
        <f t="shared" si="21"/>
        <v>0</v>
      </c>
      <c r="V115" s="783"/>
      <c r="W115" s="706"/>
      <c r="X115" s="881"/>
      <c r="Y115" s="882"/>
      <c r="Z115" s="720"/>
      <c r="AA115" s="882"/>
      <c r="AB115" s="734">
        <f>'3.8_General Techn '!U33</f>
        <v>0</v>
      </c>
      <c r="AC115" s="882">
        <f>'3.8_General Techn '!W33</f>
        <v>0</v>
      </c>
      <c r="AD115" s="734">
        <f>'3.8_General Techn '!X33</f>
        <v>0</v>
      </c>
      <c r="AE115" s="882">
        <f>'3.8_General Techn '!Z33</f>
        <v>0</v>
      </c>
      <c r="AF115" s="734">
        <f>'3.8_General Techn '!AA33</f>
        <v>0</v>
      </c>
      <c r="AG115" s="882">
        <f>'3.8_General Techn '!AC33</f>
        <v>0</v>
      </c>
      <c r="AH115" s="734">
        <f>'3.8_General Techn '!AD33</f>
        <v>0</v>
      </c>
      <c r="AI115" s="157">
        <f>'3.8_General Techn '!AF33</f>
        <v>0</v>
      </c>
      <c r="AJ115" s="735">
        <f>'3.8_General Techn '!AG33</f>
        <v>0</v>
      </c>
      <c r="AK115" s="882">
        <f>'3.8_General Techn '!AI33</f>
        <v>0</v>
      </c>
      <c r="AL115" s="666"/>
      <c r="AM115" s="667"/>
    </row>
    <row r="116" spans="1:39" ht="18.75" x14ac:dyDescent="0.3">
      <c r="A116" s="33"/>
      <c r="B116" s="724" t="s">
        <v>430</v>
      </c>
      <c r="C116" s="888" t="s">
        <v>164</v>
      </c>
      <c r="D116" s="24"/>
      <c r="E116" s="726"/>
      <c r="F116" s="24"/>
      <c r="G116" s="726"/>
      <c r="H116" s="688">
        <f>'3.8_General Techn '!E40</f>
        <v>0</v>
      </c>
      <c r="I116" s="689">
        <f>'3.8_General Techn '!G40</f>
        <v>0</v>
      </c>
      <c r="J116" s="688">
        <f>'3.8_General Techn '!H40</f>
        <v>0</v>
      </c>
      <c r="K116" s="689">
        <f>'3.8_General Techn '!J40</f>
        <v>0</v>
      </c>
      <c r="L116" s="688">
        <f>'3.8_General Techn '!K40</f>
        <v>0</v>
      </c>
      <c r="M116" s="689">
        <f>'3.8_General Techn '!M40</f>
        <v>0</v>
      </c>
      <c r="N116" s="688">
        <f>'3.8_General Techn '!N40</f>
        <v>0</v>
      </c>
      <c r="O116" s="689">
        <f>'3.8_General Techn '!P40</f>
        <v>0</v>
      </c>
      <c r="P116" s="688">
        <f>'3.8_General Techn '!Q40</f>
        <v>0</v>
      </c>
      <c r="Q116" s="689">
        <f>'3.8_General Techn '!S40</f>
        <v>0</v>
      </c>
      <c r="R116" s="733">
        <f t="shared" si="17"/>
        <v>0</v>
      </c>
      <c r="S116" s="689">
        <f t="shared" si="18"/>
        <v>0</v>
      </c>
      <c r="T116" s="690">
        <f t="shared" si="19"/>
        <v>0</v>
      </c>
      <c r="U116" s="691">
        <f t="shared" si="21"/>
        <v>0</v>
      </c>
      <c r="V116" s="783"/>
      <c r="W116" s="706"/>
      <c r="X116" s="881"/>
      <c r="Y116" s="882"/>
      <c r="Z116" s="720"/>
      <c r="AA116" s="882"/>
      <c r="AB116" s="734">
        <f>'3.8_General Techn '!U40</f>
        <v>0</v>
      </c>
      <c r="AC116" s="882">
        <f>'3.8_General Techn '!W40</f>
        <v>0</v>
      </c>
      <c r="AD116" s="734">
        <f>'3.8_General Techn '!X40</f>
        <v>0</v>
      </c>
      <c r="AE116" s="882">
        <f>'3.8_General Techn '!Z40</f>
        <v>0</v>
      </c>
      <c r="AF116" s="734">
        <f>'3.8_General Techn '!AA40</f>
        <v>0</v>
      </c>
      <c r="AG116" s="882">
        <f>'3.8_General Techn '!AC40</f>
        <v>0</v>
      </c>
      <c r="AH116" s="734">
        <f>'3.8_General Techn '!AD40</f>
        <v>0</v>
      </c>
      <c r="AI116" s="157">
        <f>'3.8_General Techn '!AF40</f>
        <v>0</v>
      </c>
      <c r="AJ116" s="735">
        <f>'3.8_General Techn '!AG40</f>
        <v>0</v>
      </c>
      <c r="AK116" s="882">
        <f>'3.8_General Techn '!AI40</f>
        <v>0</v>
      </c>
      <c r="AL116" s="666"/>
      <c r="AM116" s="667"/>
    </row>
    <row r="117" spans="1:39" ht="18.75" x14ac:dyDescent="0.3">
      <c r="A117" s="33"/>
      <c r="B117" s="724" t="s">
        <v>574</v>
      </c>
      <c r="C117" s="888" t="s">
        <v>33</v>
      </c>
      <c r="D117" s="24"/>
      <c r="E117" s="726"/>
      <c r="F117" s="24"/>
      <c r="G117" s="726"/>
      <c r="H117" s="688">
        <f>'3.8_General Techn '!E48</f>
        <v>0</v>
      </c>
      <c r="I117" s="689">
        <f>'3.8_General Techn '!G48</f>
        <v>0</v>
      </c>
      <c r="J117" s="688">
        <f>'3.8_General Techn '!H48</f>
        <v>0</v>
      </c>
      <c r="K117" s="689">
        <f>'3.8_General Techn '!J48</f>
        <v>0</v>
      </c>
      <c r="L117" s="688">
        <f>'3.8_General Techn '!K48</f>
        <v>0</v>
      </c>
      <c r="M117" s="689">
        <f>'3.8_General Techn '!M48</f>
        <v>0</v>
      </c>
      <c r="N117" s="688">
        <f>'3.8_General Techn '!N48</f>
        <v>0</v>
      </c>
      <c r="O117" s="689">
        <f>'3.8_General Techn '!P48</f>
        <v>0</v>
      </c>
      <c r="P117" s="688">
        <f>'3.8_General Techn '!Q48</f>
        <v>0</v>
      </c>
      <c r="Q117" s="689">
        <f>'3.8_General Techn '!S48</f>
        <v>0</v>
      </c>
      <c r="R117" s="733">
        <f t="shared" si="17"/>
        <v>0</v>
      </c>
      <c r="S117" s="689">
        <f t="shared" si="18"/>
        <v>0</v>
      </c>
      <c r="T117" s="690">
        <f t="shared" si="19"/>
        <v>0</v>
      </c>
      <c r="U117" s="691">
        <f t="shared" si="21"/>
        <v>0</v>
      </c>
      <c r="V117" s="783"/>
      <c r="W117" s="706"/>
      <c r="X117" s="881"/>
      <c r="Y117" s="882"/>
      <c r="Z117" s="720"/>
      <c r="AA117" s="882"/>
      <c r="AB117" s="734">
        <f>'3.8_General Techn '!U48</f>
        <v>0</v>
      </c>
      <c r="AC117" s="882">
        <f>'3.8_General Techn '!W48</f>
        <v>0</v>
      </c>
      <c r="AD117" s="734">
        <f>'3.8_General Techn '!X48</f>
        <v>0</v>
      </c>
      <c r="AE117" s="882">
        <f>'3.8_General Techn '!Z48</f>
        <v>0</v>
      </c>
      <c r="AF117" s="734">
        <f>'3.8_General Techn '!AA48</f>
        <v>0</v>
      </c>
      <c r="AG117" s="882">
        <f>'3.8_General Techn '!AC48</f>
        <v>0</v>
      </c>
      <c r="AH117" s="734">
        <f>'3.8_General Techn '!AD48</f>
        <v>0</v>
      </c>
      <c r="AI117" s="157">
        <f>'3.8_General Techn '!AF48</f>
        <v>0</v>
      </c>
      <c r="AJ117" s="735">
        <f>'3.8_General Techn '!AG48</f>
        <v>0</v>
      </c>
      <c r="AK117" s="882">
        <f>'3.8_General Techn '!AI48</f>
        <v>0</v>
      </c>
      <c r="AL117" s="666"/>
      <c r="AM117" s="667"/>
    </row>
    <row r="118" spans="1:39" s="738" customFormat="1" ht="18.75" x14ac:dyDescent="0.3">
      <c r="A118" s="736"/>
      <c r="B118" s="724" t="s">
        <v>436</v>
      </c>
      <c r="C118" s="889" t="s">
        <v>23</v>
      </c>
      <c r="D118" s="24"/>
      <c r="E118" s="726"/>
      <c r="F118" s="24"/>
      <c r="G118" s="726"/>
      <c r="H118" s="715"/>
      <c r="I118" s="716">
        <f>+'3.8_General Techn '!G60</f>
        <v>0</v>
      </c>
      <c r="J118" s="715"/>
      <c r="K118" s="716">
        <f>+'3.8_General Techn '!J60</f>
        <v>0</v>
      </c>
      <c r="L118" s="715"/>
      <c r="M118" s="716">
        <f>+'3.8_General Techn '!M60</f>
        <v>0</v>
      </c>
      <c r="N118" s="715"/>
      <c r="O118" s="716">
        <f>+'3.8_General Techn '!P60</f>
        <v>0</v>
      </c>
      <c r="P118" s="715"/>
      <c r="Q118" s="716">
        <f>+'3.8_General Techn '!S60</f>
        <v>0</v>
      </c>
      <c r="R118" s="715"/>
      <c r="S118" s="716">
        <f t="shared" si="18"/>
        <v>0</v>
      </c>
      <c r="T118" s="718"/>
      <c r="U118" s="719"/>
      <c r="V118" s="783"/>
      <c r="W118" s="706"/>
      <c r="X118" s="1355"/>
      <c r="Y118" s="706"/>
      <c r="Z118" s="1356"/>
      <c r="AA118" s="706"/>
      <c r="AB118" s="1363"/>
      <c r="AC118" s="1357">
        <f>+'3.8_General Techn '!W60</f>
        <v>0</v>
      </c>
      <c r="AD118" s="1363"/>
      <c r="AE118" s="1357">
        <f>+'3.8_General Techn '!Z60</f>
        <v>0</v>
      </c>
      <c r="AF118" s="1363"/>
      <c r="AG118" s="1357">
        <f>+'3.8_General Techn '!AC60</f>
        <v>0</v>
      </c>
      <c r="AH118" s="1363"/>
      <c r="AI118" s="1354">
        <f>+'3.8_General Techn '!AF60</f>
        <v>0</v>
      </c>
      <c r="AJ118" s="1364"/>
      <c r="AK118" s="1357">
        <f>+'3.8_General Techn '!AI60</f>
        <v>0</v>
      </c>
      <c r="AL118" s="666"/>
      <c r="AM118" s="667"/>
    </row>
    <row r="119" spans="1:39" ht="18.75" x14ac:dyDescent="0.3">
      <c r="A119" s="749"/>
      <c r="B119" s="750"/>
      <c r="C119" s="751"/>
      <c r="D119" s="754"/>
      <c r="E119" s="753"/>
      <c r="F119" s="754"/>
      <c r="G119" s="753"/>
      <c r="H119" s="752"/>
      <c r="I119" s="753"/>
      <c r="J119" s="752"/>
      <c r="K119" s="753"/>
      <c r="L119" s="752"/>
      <c r="M119" s="753"/>
      <c r="N119" s="752"/>
      <c r="O119" s="753"/>
      <c r="P119" s="752"/>
      <c r="Q119" s="753"/>
      <c r="R119" s="754"/>
      <c r="S119" s="753"/>
      <c r="T119" s="755"/>
      <c r="U119" s="756"/>
      <c r="V119" s="784"/>
      <c r="W119" s="757"/>
      <c r="X119" s="886"/>
      <c r="Y119" s="885"/>
      <c r="Z119" s="1345"/>
      <c r="AA119" s="885"/>
      <c r="AB119" s="884"/>
      <c r="AC119" s="885"/>
      <c r="AD119" s="884"/>
      <c r="AE119" s="885"/>
      <c r="AF119" s="884"/>
      <c r="AG119" s="885"/>
      <c r="AH119" s="884"/>
      <c r="AI119" s="391"/>
      <c r="AJ119" s="886"/>
      <c r="AK119" s="885"/>
      <c r="AL119" s="666"/>
      <c r="AM119" s="667"/>
    </row>
    <row r="120" spans="1:39" s="766" customFormat="1" ht="18.75" x14ac:dyDescent="0.3">
      <c r="A120" s="758"/>
      <c r="B120" s="759"/>
      <c r="C120" s="760" t="s">
        <v>263</v>
      </c>
      <c r="D120" s="761">
        <f>SUM(D4)</f>
        <v>0</v>
      </c>
      <c r="E120" s="762"/>
      <c r="F120" s="761">
        <f>SUM(F4,F11,F21,F31)</f>
        <v>0</v>
      </c>
      <c r="G120" s="762"/>
      <c r="H120" s="761">
        <f>SUM(H4,H42,H49,H57,H80,H86,H95,H102,H110)</f>
        <v>0</v>
      </c>
      <c r="I120" s="762"/>
      <c r="J120" s="761">
        <f>SUM(J4,J42,J49,J57,J80,J86,J95,J102,J110)</f>
        <v>0</v>
      </c>
      <c r="K120" s="762"/>
      <c r="L120" s="761">
        <f>SUM(L4,L42,L49,L57,L80,L86,L95,L102,L110)</f>
        <v>0</v>
      </c>
      <c r="M120" s="762"/>
      <c r="N120" s="761">
        <f>SUM(N4,N42,N49,N57,N80,N86,N95,N102,N110)</f>
        <v>0</v>
      </c>
      <c r="O120" s="762"/>
      <c r="P120" s="761">
        <f>SUM(P4,P42,P49,P57,P80,P86,P95,P102,P110)</f>
        <v>0</v>
      </c>
      <c r="Q120" s="762"/>
      <c r="R120" s="761">
        <f>SUM(R4,R11,R21,R31,R42,R49,R57,R80,R86,R95,R102,R110)</f>
        <v>0</v>
      </c>
      <c r="S120" s="762"/>
      <c r="T120" s="839">
        <f>SUM(D120:Q120)</f>
        <v>0</v>
      </c>
      <c r="U120" s="763">
        <f>SUM(X120:AK120)</f>
        <v>0</v>
      </c>
      <c r="V120" s="785"/>
      <c r="W120" s="765"/>
      <c r="X120" s="764">
        <f>SUM(X4:X118)</f>
        <v>0</v>
      </c>
      <c r="Y120" s="840"/>
      <c r="Z120" s="764">
        <f>SUM(Z4:Z118)</f>
        <v>0</v>
      </c>
      <c r="AA120" s="840"/>
      <c r="AB120" s="764">
        <f>SUM(AB4:AB118)</f>
        <v>0</v>
      </c>
      <c r="AC120" s="840"/>
      <c r="AD120" s="764">
        <f>SUM(AD4:AD118)</f>
        <v>0</v>
      </c>
      <c r="AE120" s="840"/>
      <c r="AF120" s="764">
        <f>SUM(AF4:AF118)</f>
        <v>0</v>
      </c>
      <c r="AG120" s="840"/>
      <c r="AH120" s="764">
        <f>SUM(AH4:AH118)</f>
        <v>0</v>
      </c>
      <c r="AI120" s="840"/>
      <c r="AJ120" s="764">
        <f>SUM(AJ4:AJ118)</f>
        <v>0</v>
      </c>
      <c r="AK120" s="840"/>
      <c r="AL120" s="666"/>
      <c r="AM120" s="667"/>
    </row>
    <row r="121" spans="1:39" s="667" customFormat="1" ht="18.75" x14ac:dyDescent="0.3">
      <c r="B121" s="759"/>
      <c r="C121" s="766" t="s">
        <v>260</v>
      </c>
      <c r="D121" s="761"/>
      <c r="E121" s="762">
        <f>SUM(E4:E118)-E122</f>
        <v>0</v>
      </c>
      <c r="F121" s="761"/>
      <c r="G121" s="762">
        <f>SUM(G4:G8,G11,G21,G31)-G122</f>
        <v>0</v>
      </c>
      <c r="H121" s="761"/>
      <c r="I121" s="762">
        <f>SUM(I4:I118)-I122</f>
        <v>0</v>
      </c>
      <c r="J121" s="761"/>
      <c r="K121" s="762">
        <f>SUM(K4:K118)-K122</f>
        <v>0</v>
      </c>
      <c r="L121" s="761"/>
      <c r="M121" s="762">
        <f>SUM(M4:M118)-M122</f>
        <v>0</v>
      </c>
      <c r="N121" s="761"/>
      <c r="O121" s="762">
        <f>SUM(O4:O118)-O122</f>
        <v>0</v>
      </c>
      <c r="P121" s="761"/>
      <c r="Q121" s="762">
        <f>SUM(Q4:Q118)-Q122</f>
        <v>0</v>
      </c>
      <c r="R121" s="761"/>
      <c r="S121" s="762">
        <f>SUM(S4:S118)-S122</f>
        <v>0</v>
      </c>
      <c r="T121" s="839">
        <f>SUM(D121:Q121)</f>
        <v>0</v>
      </c>
      <c r="U121" s="839">
        <f>SUM(X121:AK121)</f>
        <v>0</v>
      </c>
      <c r="V121" s="897"/>
      <c r="W121" s="898"/>
      <c r="X121" s="899"/>
      <c r="Y121" s="765">
        <f>SUM(Y4:Y118)-Y122</f>
        <v>0</v>
      </c>
      <c r="Z121" s="899"/>
      <c r="AA121" s="765">
        <f>SUM(AA4:AA118)-AA122</f>
        <v>0</v>
      </c>
      <c r="AB121" s="899"/>
      <c r="AC121" s="765">
        <f>SUM(AC4:AC118)-AC122</f>
        <v>0</v>
      </c>
      <c r="AD121" s="899"/>
      <c r="AE121" s="765">
        <f>SUM(AE4:AE118)-AE122</f>
        <v>0</v>
      </c>
      <c r="AF121" s="899"/>
      <c r="AG121" s="765">
        <f>SUM(AG4:AG118)-AG122</f>
        <v>0</v>
      </c>
      <c r="AH121" s="899"/>
      <c r="AI121" s="765">
        <f>SUM(AI4:AI118)-AI122</f>
        <v>0</v>
      </c>
      <c r="AJ121" s="899"/>
      <c r="AK121" s="765">
        <f>SUM(AK4:AK118)-AK122</f>
        <v>0</v>
      </c>
    </row>
    <row r="122" spans="1:39" s="667" customFormat="1" ht="18.75" x14ac:dyDescent="0.3">
      <c r="A122" s="900"/>
      <c r="B122" s="901"/>
      <c r="C122" s="835" t="s">
        <v>23</v>
      </c>
      <c r="D122" s="836"/>
      <c r="E122" s="837">
        <f>SUM(E8)</f>
        <v>0</v>
      </c>
      <c r="F122" s="836"/>
      <c r="G122" s="837">
        <f>SUM(G8,G19,G29,G39)</f>
        <v>0</v>
      </c>
      <c r="H122" s="836"/>
      <c r="I122" s="837">
        <f>SUM(G8,I47,I55,I78,I84,I93,I100,I108,I118)</f>
        <v>0</v>
      </c>
      <c r="J122" s="836"/>
      <c r="K122" s="837">
        <f>SUM(K8,K47,K55,K78,K84,K93,K100,K108,K118)</f>
        <v>0</v>
      </c>
      <c r="L122" s="836"/>
      <c r="M122" s="837">
        <f>SUM(M8,M47,M55,M78,M84,M93,M100,M108,M118)</f>
        <v>0</v>
      </c>
      <c r="N122" s="836"/>
      <c r="O122" s="837">
        <f>SUM(O8,O47,O55,O78,O84,O93,O100,O108,O118)</f>
        <v>0</v>
      </c>
      <c r="P122" s="836"/>
      <c r="Q122" s="837">
        <f>SUM(Q8,Q47,Q55,Q78,Q84,Q93,Q100,Q108,Q118)</f>
        <v>0</v>
      </c>
      <c r="R122" s="836"/>
      <c r="S122" s="837">
        <f>SUM(S8,S19,S29,S39,S47,S55,S78,S84,S93,S100,S108,S118)</f>
        <v>0</v>
      </c>
      <c r="T122" s="838">
        <f>SUM(D122:Q122)</f>
        <v>0</v>
      </c>
      <c r="U122" s="839">
        <f>SUM(X122:AK122)</f>
        <v>0</v>
      </c>
      <c r="V122" s="902"/>
      <c r="W122" s="903"/>
      <c r="X122" s="841"/>
      <c r="Y122" s="863">
        <f>SUM(Y8,Y47,Y55,Y78,Y84,Y93,Y100,Y108,Y118)</f>
        <v>0</v>
      </c>
      <c r="Z122" s="841"/>
      <c r="AA122" s="863">
        <f>SUM(AA8,AA19,AA29,AA39,AA47,AA55,AA78,AA84,AA93,AA100,AA108,AA118)</f>
        <v>0</v>
      </c>
      <c r="AB122" s="841"/>
      <c r="AC122" s="863">
        <f>SUM(AC8,AC47,AC55,AC78,AC84,AC93,AC100,AC108,AC118)</f>
        <v>0</v>
      </c>
      <c r="AD122" s="841"/>
      <c r="AE122" s="863">
        <f>SUM(AE8,AE47,AE55,AE78,AE84,AE93,AE100,AE108,AE118)</f>
        <v>0</v>
      </c>
      <c r="AF122" s="841"/>
      <c r="AG122" s="863">
        <f>SUM(AG8,AG47,AG55,AG78,AG84,AG93,AG100,AG108,AG118)</f>
        <v>0</v>
      </c>
      <c r="AH122" s="841"/>
      <c r="AI122" s="863">
        <f>SUM(AI8,AI47,AI55,AI78,AI84,AI93,AI100,AI108,AI118)</f>
        <v>0</v>
      </c>
      <c r="AJ122" s="841"/>
      <c r="AK122" s="863">
        <f>SUM(AK8,AK47,AK55,AK78,AK84,AK93,AK100,AK108,AK118)</f>
        <v>0</v>
      </c>
      <c r="AL122" s="666"/>
    </row>
    <row r="123" spans="1:39" s="909" customFormat="1" ht="18.75" x14ac:dyDescent="0.3">
      <c r="A123" s="904"/>
      <c r="B123" s="905"/>
      <c r="C123" s="906"/>
      <c r="D123" s="1405" t="s">
        <v>376</v>
      </c>
      <c r="E123" s="1393"/>
      <c r="F123" s="1405" t="s">
        <v>374</v>
      </c>
      <c r="G123" s="1393"/>
      <c r="H123" s="1405" t="s">
        <v>377</v>
      </c>
      <c r="I123" s="1393"/>
      <c r="J123" s="1405" t="s">
        <v>378</v>
      </c>
      <c r="K123" s="1393"/>
      <c r="L123" s="1405" t="s">
        <v>379</v>
      </c>
      <c r="M123" s="1393"/>
      <c r="N123" s="1405" t="s">
        <v>380</v>
      </c>
      <c r="O123" s="1393"/>
      <c r="P123" s="1405" t="s">
        <v>381</v>
      </c>
      <c r="Q123" s="1393"/>
      <c r="R123" s="1405" t="s">
        <v>73</v>
      </c>
      <c r="S123" s="1393"/>
      <c r="T123" s="843" t="s">
        <v>262</v>
      </c>
      <c r="U123" s="843" t="s">
        <v>262</v>
      </c>
      <c r="V123" s="907"/>
      <c r="W123" s="908"/>
      <c r="X123" s="1392" t="s">
        <v>376</v>
      </c>
      <c r="Y123" s="1393"/>
      <c r="Z123" s="1392" t="s">
        <v>374</v>
      </c>
      <c r="AA123" s="1393"/>
      <c r="AB123" s="1392" t="s">
        <v>74</v>
      </c>
      <c r="AC123" s="1393"/>
      <c r="AD123" s="1392" t="s">
        <v>74</v>
      </c>
      <c r="AE123" s="1393"/>
      <c r="AF123" s="1392" t="s">
        <v>74</v>
      </c>
      <c r="AG123" s="1393"/>
      <c r="AH123" s="1392" t="s">
        <v>74</v>
      </c>
      <c r="AI123" s="1393"/>
      <c r="AJ123" s="1392" t="s">
        <v>74</v>
      </c>
      <c r="AK123" s="1393"/>
      <c r="AL123" s="666"/>
      <c r="AM123" s="667"/>
    </row>
    <row r="124" spans="1:39" s="909" customFormat="1" ht="18.75" x14ac:dyDescent="0.3">
      <c r="A124" s="910"/>
      <c r="B124" s="911"/>
      <c r="C124" s="767" t="s">
        <v>75</v>
      </c>
      <c r="D124" s="1400">
        <f>+D120+E121+E122</f>
        <v>0</v>
      </c>
      <c r="E124" s="1401"/>
      <c r="F124" s="1400">
        <f>+F120+G121+G122</f>
        <v>0</v>
      </c>
      <c r="G124" s="1401"/>
      <c r="H124" s="1400">
        <f>+H120+I121+I122</f>
        <v>0</v>
      </c>
      <c r="I124" s="1401"/>
      <c r="J124" s="1400">
        <f>+J120+K121+K122</f>
        <v>0</v>
      </c>
      <c r="K124" s="1401"/>
      <c r="L124" s="1400">
        <f>+L120+M121+M122</f>
        <v>0</v>
      </c>
      <c r="M124" s="1401"/>
      <c r="N124" s="1400">
        <f>+N120+O121+O122</f>
        <v>0</v>
      </c>
      <c r="O124" s="1401"/>
      <c r="P124" s="1400">
        <f>+P120+Q121+Q122</f>
        <v>0</v>
      </c>
      <c r="Q124" s="1401"/>
      <c r="R124" s="1400">
        <f>+R120+S121+S122</f>
        <v>0</v>
      </c>
      <c r="S124" s="1401"/>
      <c r="T124" s="844">
        <f>SUM(T120:T122)</f>
        <v>0</v>
      </c>
      <c r="U124" s="844">
        <f>SUM(U120:U122)</f>
        <v>0</v>
      </c>
      <c r="V124" s="912"/>
      <c r="W124" s="913"/>
      <c r="X124" s="1394">
        <f>SUM(X120,Y121,Y122)</f>
        <v>0</v>
      </c>
      <c r="Y124" s="1395"/>
      <c r="Z124" s="1394">
        <f>SUM(Z120,AA121,AA122)</f>
        <v>0</v>
      </c>
      <c r="AA124" s="1395"/>
      <c r="AB124" s="1394">
        <f>SUM(AB120,AC121,AC122)</f>
        <v>0</v>
      </c>
      <c r="AC124" s="1395"/>
      <c r="AD124" s="1394">
        <f>SUM(AD120,AE121,AE122)</f>
        <v>0</v>
      </c>
      <c r="AE124" s="1395"/>
      <c r="AF124" s="1394">
        <f>SUM(AF120,AG121,AG122)</f>
        <v>0</v>
      </c>
      <c r="AG124" s="1395"/>
      <c r="AH124" s="1394">
        <f>SUM(AH120,AI121,AI122)</f>
        <v>0</v>
      </c>
      <c r="AI124" s="1395"/>
      <c r="AJ124" s="1394">
        <f>SUM(AJ120,AK121,AK122)</f>
        <v>0</v>
      </c>
      <c r="AK124" s="1395"/>
      <c r="AL124" s="666"/>
      <c r="AM124" s="667"/>
    </row>
    <row r="125" spans="1:39" s="909" customFormat="1" ht="18.75" x14ac:dyDescent="0.3">
      <c r="A125" s="914"/>
      <c r="B125" s="916"/>
      <c r="C125" s="917"/>
      <c r="D125" s="917"/>
      <c r="E125" s="1337"/>
      <c r="F125" s="917"/>
      <c r="G125" s="1337"/>
      <c r="H125" s="918"/>
      <c r="I125" s="919"/>
      <c r="J125" s="918"/>
      <c r="K125" s="919"/>
      <c r="L125" s="918"/>
      <c r="M125" s="919"/>
      <c r="N125" s="918"/>
      <c r="O125" s="919"/>
      <c r="P125" s="918"/>
      <c r="Q125" s="919"/>
      <c r="R125" s="918"/>
      <c r="S125" s="919"/>
      <c r="T125" s="920"/>
      <c r="U125" s="920"/>
      <c r="V125" s="915"/>
      <c r="W125" s="854"/>
      <c r="X125" s="854"/>
      <c r="Y125" s="854"/>
      <c r="Z125" s="854"/>
      <c r="AA125" s="854"/>
      <c r="AB125" s="921"/>
      <c r="AC125" s="921"/>
      <c r="AD125" s="921"/>
      <c r="AE125" s="921"/>
      <c r="AF125" s="921"/>
      <c r="AG125" s="921"/>
      <c r="AH125" s="921"/>
      <c r="AI125" s="921"/>
      <c r="AJ125" s="921"/>
      <c r="AK125" s="922"/>
      <c r="AL125" s="667"/>
    </row>
    <row r="126" spans="1:39" s="768" customFormat="1" ht="18.75" x14ac:dyDescent="0.3">
      <c r="B126" s="769"/>
      <c r="C126" s="769"/>
      <c r="D126" s="769"/>
      <c r="E126" s="769"/>
      <c r="F126" s="769"/>
      <c r="G126" s="769"/>
      <c r="H126" s="769"/>
      <c r="I126" s="769"/>
      <c r="J126" s="769"/>
      <c r="K126" s="769"/>
      <c r="L126" s="769"/>
      <c r="M126" s="769"/>
      <c r="N126" s="769"/>
      <c r="O126" s="769"/>
      <c r="P126" s="769"/>
      <c r="Q126" s="769"/>
      <c r="R126" s="769"/>
      <c r="S126" s="769"/>
      <c r="T126" s="769"/>
      <c r="U126" s="769"/>
      <c r="AK126" s="666"/>
      <c r="AL126" s="667"/>
    </row>
    <row r="127" spans="1:39" s="667" customFormat="1" ht="18.75" x14ac:dyDescent="0.3">
      <c r="B127" s="770" t="s">
        <v>76</v>
      </c>
      <c r="C127" s="770" t="s">
        <v>77</v>
      </c>
      <c r="D127" s="770"/>
      <c r="E127" s="770"/>
      <c r="F127" s="770"/>
      <c r="G127" s="770"/>
      <c r="H127" s="771"/>
      <c r="I127" s="771"/>
      <c r="J127" s="771"/>
      <c r="K127" s="771"/>
      <c r="L127" s="771"/>
      <c r="M127" s="771"/>
      <c r="N127" s="771"/>
      <c r="O127" s="771"/>
      <c r="P127" s="771"/>
      <c r="Q127" s="771"/>
      <c r="R127" s="772"/>
      <c r="S127" s="772"/>
      <c r="T127" s="772"/>
      <c r="U127" s="772"/>
      <c r="W127" s="4"/>
      <c r="X127" s="4"/>
      <c r="Y127" s="4"/>
      <c r="Z127" s="4"/>
      <c r="AA127" s="4"/>
      <c r="AK127" s="666"/>
    </row>
    <row r="128" spans="1:39" x14ac:dyDescent="0.25">
      <c r="B128" s="773"/>
      <c r="C128" s="42"/>
      <c r="D128" s="42"/>
      <c r="E128" s="42"/>
      <c r="F128" s="774"/>
      <c r="G128" s="774"/>
      <c r="H128" s="774"/>
      <c r="J128" s="774"/>
      <c r="L128" s="774"/>
      <c r="N128" s="774"/>
      <c r="P128" s="774"/>
      <c r="S128" s="1396" t="str">
        <f>+T3</f>
        <v>Total</v>
      </c>
      <c r="T128" s="1397"/>
      <c r="U128" s="1402" t="str">
        <f>+U3</f>
        <v>Approved</v>
      </c>
      <c r="V128" s="1403"/>
      <c r="X128" s="1398" t="str">
        <f>+X1</f>
        <v>Request General</v>
      </c>
      <c r="Y128" s="1399"/>
      <c r="Z128" s="1398" t="str">
        <f>+Z1</f>
        <v>Request Seismic Campaign</v>
      </c>
      <c r="AA128" s="1399"/>
      <c r="AB128" s="1398" t="str">
        <f>+AB1</f>
        <v>Well-1 
Approved</v>
      </c>
      <c r="AC128" s="1399"/>
      <c r="AD128" s="1398" t="str">
        <f>+AD1</f>
        <v>Well-2 
Approved</v>
      </c>
      <c r="AE128" s="1399"/>
      <c r="AF128" s="1398" t="str">
        <f>+AF1</f>
        <v>Well-3 
Approved</v>
      </c>
      <c r="AG128" s="1399"/>
      <c r="AH128" s="1398" t="str">
        <f>+AH1</f>
        <v>Well-4 
Approved</v>
      </c>
      <c r="AI128" s="1399"/>
      <c r="AJ128" s="1398" t="str">
        <f>+AJ1</f>
        <v>Well-5 
Approved</v>
      </c>
      <c r="AK128" s="1399"/>
    </row>
    <row r="129" spans="2:37" s="929" customFormat="1" ht="15.75" x14ac:dyDescent="0.25">
      <c r="B129" s="1093" t="s">
        <v>0</v>
      </c>
      <c r="C129" s="923" t="s">
        <v>78</v>
      </c>
      <c r="D129" s="1331">
        <f>SUM('1.1_Previous expenses'!E21)</f>
        <v>0</v>
      </c>
      <c r="E129" s="1332" t="e">
        <f>+D129/D$124</f>
        <v>#DIV/0!</v>
      </c>
      <c r="F129" s="1289">
        <f>SUM('1.3_General non Techn'!E34,'2.1_Prosp_campaign_1'!E62,'2.2_Prosp_campaign_2'!E62,'2.3_Prosp_campaign_3'!E62)</f>
        <v>0</v>
      </c>
      <c r="G129" s="1338" t="e">
        <f>+F129/F$124</f>
        <v>#DIV/0!</v>
      </c>
      <c r="H129" s="924">
        <f>SUM('1.3_General non Techn'!H34,'3.1_FutGenExp'!E33,'3.2_Platform'!E37,'3.3_Drilling'!E53,'3.4_Stimulation'!E32,'3.5_WellTesting'!E36,'3.6_Logging'!E33,'3.7_Analyses'!E34,'3.8_General Techn '!E73)</f>
        <v>0</v>
      </c>
      <c r="I129" s="925" t="e">
        <f>+H129/H$124</f>
        <v>#DIV/0!</v>
      </c>
      <c r="J129" s="926">
        <f>SUM('1.3_General non Techn'!K34,'3.1_FutGenExp'!H33,'3.2_Platform'!H37,'3.3_Drilling'!H53,'3.4_Stimulation'!H32,'3.5_WellTesting'!H36,'3.6_Logging'!H33,'3.7_Analyses'!H34,'3.8_General Techn '!H73)</f>
        <v>0</v>
      </c>
      <c r="K129" s="927" t="e">
        <f>+J129/J$124</f>
        <v>#DIV/0!</v>
      </c>
      <c r="L129" s="924">
        <f>SUM('1.3_General non Techn'!N34,'3.1_FutGenExp'!K33,'3.2_Platform'!K37,'3.3_Drilling'!K53,'3.4_Stimulation'!K32,'3.5_WellTesting'!K36,'3.6_Logging'!K33,'3.7_Analyses'!K34,'3.8_General Techn '!K73)</f>
        <v>0</v>
      </c>
      <c r="M129" s="925" t="e">
        <f>+L129/L$124</f>
        <v>#DIV/0!</v>
      </c>
      <c r="N129" s="926">
        <f>SUM('1.3_General non Techn'!Q34,'3.1_FutGenExp'!N33,'3.2_Platform'!N37,'3.3_Drilling'!N53,'3.4_Stimulation'!N32,'3.5_WellTesting'!N36,'3.6_Logging'!N33,'3.7_Analyses'!N34,'3.8_General Techn '!N73)</f>
        <v>0</v>
      </c>
      <c r="O129" s="927" t="e">
        <f>+N129/N$124</f>
        <v>#DIV/0!</v>
      </c>
      <c r="P129" s="924">
        <f>SUM('1.3_General non Techn'!T34,'3.1_FutGenExp'!Q33,'3.2_Platform'!Q37,'3.3_Drilling'!Q53,'3.4_Stimulation'!Q32,'3.5_WellTesting'!Q36,'3.6_Logging'!Q33,'3.7_Analyses'!Q34,'3.8_General Techn '!Q73)</f>
        <v>0</v>
      </c>
      <c r="Q129" s="925" t="e">
        <f>+P129/P$124</f>
        <v>#DIV/0!</v>
      </c>
      <c r="R129" s="43"/>
      <c r="S129" s="775">
        <f>SUM(D129,F129,H129,J129,L129,N129,P129)</f>
        <v>0</v>
      </c>
      <c r="T129" s="928" t="e">
        <f>+S129/T$124</f>
        <v>#DIV/0!</v>
      </c>
      <c r="U129" s="775">
        <f>SUM(X129,Z129,AB129,AD129,AF129,AH129,AJ129)</f>
        <v>0</v>
      </c>
      <c r="V129" s="1089" t="e">
        <f>+U129/U$124</f>
        <v>#DIV/0!</v>
      </c>
      <c r="W129" s="4"/>
      <c r="X129" s="926">
        <f>SUM('1.1_Previous expenses'!I21)</f>
        <v>0</v>
      </c>
      <c r="Y129" s="776" t="e">
        <f>+X129/X$124</f>
        <v>#DIV/0!</v>
      </c>
      <c r="Z129" s="926">
        <f>SUM('1.3_General non Techn'!X34,'2.1_Prosp_campaign_1'!I62,'2.2_Prosp_campaign_2'!I62,'2.3_Prosp_campaign_3'!I62)</f>
        <v>0</v>
      </c>
      <c r="AA129" s="776" t="e">
        <f>+Z129/Z$124</f>
        <v>#DIV/0!</v>
      </c>
      <c r="AB129" s="926">
        <f>SUM('1.3_General non Techn'!AA34,'3.1_FutGenExp'!U33,'3.2_Platform'!U37,'3.3_Drilling'!U53,'3.4_Stimulation'!U32,'3.5_WellTesting'!U36,'3.6_Logging'!U33,'3.7_Analyses'!U34,'3.8_General Techn '!U73)</f>
        <v>0</v>
      </c>
      <c r="AC129" s="776" t="e">
        <f>+AB129/AB$124</f>
        <v>#DIV/0!</v>
      </c>
      <c r="AD129" s="926">
        <f>SUM('1.3_General non Techn'!AD34,'3.1_FutGenExp'!X33,'3.2_Platform'!X37,'3.3_Drilling'!X53,'3.4_Stimulation'!X32,'3.5_WellTesting'!X36,'3.6_Logging'!X33,'3.7_Analyses'!X34,'3.8_General Techn '!X73)</f>
        <v>0</v>
      </c>
      <c r="AE129" s="776" t="e">
        <f>+AD129/AD$124</f>
        <v>#DIV/0!</v>
      </c>
      <c r="AF129" s="926">
        <f>SUM('1.3_General non Techn'!AG34,'3.1_FutGenExp'!AA33,'3.2_Platform'!AA37,'3.3_Drilling'!AA53,'3.4_Stimulation'!AA32,'3.5_WellTesting'!AA36,'3.6_Logging'!AA33,'3.7_Analyses'!AA34,'3.8_General Techn '!AA73)</f>
        <v>0</v>
      </c>
      <c r="AG129" s="776" t="e">
        <f>+AF129/AF$124</f>
        <v>#DIV/0!</v>
      </c>
      <c r="AH129" s="926">
        <f>SUM('1.3_General non Techn'!AJ34,'3.1_FutGenExp'!AD33,'3.2_Platform'!AD37,'3.3_Drilling'!AD53,'3.4_Stimulation'!AD32,'3.5_WellTesting'!AD36,'3.6_Logging'!AD33,'3.7_Analyses'!AD34,'3.8_General Techn '!AD73)</f>
        <v>0</v>
      </c>
      <c r="AI129" s="776" t="e">
        <f>+AH129/AH$124</f>
        <v>#DIV/0!</v>
      </c>
      <c r="AJ129" s="926">
        <f>SUM('1.3_General non Techn'!AM34,'3.1_FutGenExp'!AG33,'3.2_Platform'!AG37,'3.3_Drilling'!AG53,'3.4_Stimulation'!AG32,'3.5_WellTesting'!AG36,'3.6_Logging'!AG33,'3.7_Analyses'!AG34,'3.8_General Techn '!AG73)</f>
        <v>0</v>
      </c>
      <c r="AK129" s="776" t="e">
        <f>+AJ129/AJ$124</f>
        <v>#DIV/0!</v>
      </c>
    </row>
    <row r="130" spans="2:37" s="929" customFormat="1" ht="15.75" x14ac:dyDescent="0.25">
      <c r="B130" s="1094" t="s">
        <v>21</v>
      </c>
      <c r="C130" s="930" t="s">
        <v>79</v>
      </c>
      <c r="D130" s="1333">
        <f>SUM('1.1_Previous expenses'!E22)</f>
        <v>0</v>
      </c>
      <c r="E130" s="1334" t="e">
        <f t="shared" ref="E130:E131" si="22">+D130/D$124</f>
        <v>#DIV/0!</v>
      </c>
      <c r="F130" s="1297">
        <f>SUM('1.3_General non Techn'!E35,'2.1_Prosp_campaign_1'!E63,'2.2_Prosp_campaign_2'!E63,'2.3_Prosp_campaign_3'!E63)</f>
        <v>0</v>
      </c>
      <c r="G130" s="1339" t="e">
        <f t="shared" ref="G130:G131" si="23">+F130/F$124</f>
        <v>#DIV/0!</v>
      </c>
      <c r="H130" s="931">
        <f>SUM('1.3_General non Techn'!H35,'3.1_FutGenExp'!E34,'3.2_Platform'!E38,'3.3_Drilling'!E54,'3.4_Stimulation'!E33,'3.5_WellTesting'!E37,'3.6_Logging'!E34,'3.7_Analyses'!E35,'3.8_General Techn '!E74)</f>
        <v>0</v>
      </c>
      <c r="I130" s="932" t="e">
        <f>+H130/H$124</f>
        <v>#DIV/0!</v>
      </c>
      <c r="J130" s="933">
        <f>SUM('1.3_General non Techn'!K35,'3.1_FutGenExp'!H34,'3.2_Platform'!H38,'3.3_Drilling'!H54,'3.4_Stimulation'!H33,'3.5_WellTesting'!H37,'3.6_Logging'!H34,'3.7_Analyses'!H35,'3.8_General Techn '!H74)</f>
        <v>0</v>
      </c>
      <c r="K130" s="934" t="e">
        <f t="shared" ref="K130:M131" si="24">+J130/J$124</f>
        <v>#DIV/0!</v>
      </c>
      <c r="L130" s="931">
        <f>SUM('1.3_General non Techn'!N35,'3.1_FutGenExp'!K34,'3.2_Platform'!K38,'3.3_Drilling'!K54,'3.4_Stimulation'!K33,'3.5_WellTesting'!K37,'3.6_Logging'!K34,'3.7_Analyses'!K35,'3.8_General Techn '!K74)</f>
        <v>0</v>
      </c>
      <c r="M130" s="932" t="e">
        <f t="shared" si="24"/>
        <v>#DIV/0!</v>
      </c>
      <c r="N130" s="933">
        <f>SUM('1.3_General non Techn'!Q35,'3.1_FutGenExp'!N34,'3.2_Platform'!N38,'3.3_Drilling'!N54,'3.4_Stimulation'!N33,'3.5_WellTesting'!N37,'3.6_Logging'!N34,'3.7_Analyses'!N35,'3.8_General Techn '!N74)</f>
        <v>0</v>
      </c>
      <c r="O130" s="934" t="e">
        <f t="shared" ref="O130:O131" si="25">+N130/N$124</f>
        <v>#DIV/0!</v>
      </c>
      <c r="P130" s="931">
        <f>SUM('1.3_General non Techn'!T35,'3.1_FutGenExp'!Q34,'3.2_Platform'!Q38,'3.3_Drilling'!Q54,'3.4_Stimulation'!Q33,'3.5_WellTesting'!Q37,'3.6_Logging'!Q34,'3.7_Analyses'!Q35,'3.8_General Techn '!Q74)</f>
        <v>0</v>
      </c>
      <c r="Q130" s="932" t="e">
        <f t="shared" ref="Q130:Q131" si="26">+P130/P$124</f>
        <v>#DIV/0!</v>
      </c>
      <c r="R130" s="43"/>
      <c r="S130" s="777">
        <f t="shared" ref="S130:S131" si="27">SUM(D130,F130,H130,J130,L130,N130,P130)</f>
        <v>0</v>
      </c>
      <c r="T130" s="935" t="e">
        <f>+S130/T$124</f>
        <v>#DIV/0!</v>
      </c>
      <c r="U130" s="777">
        <f t="shared" ref="U130:U131" si="28">SUM(X130,Z130,AB130,AD130,AF130,AH130,AJ130)</f>
        <v>0</v>
      </c>
      <c r="V130" s="1090" t="e">
        <f>+U130/U$124</f>
        <v>#DIV/0!</v>
      </c>
      <c r="W130" s="4"/>
      <c r="X130" s="933">
        <f>SUM('1.1_Previous expenses'!I22)</f>
        <v>0</v>
      </c>
      <c r="Y130" s="778" t="e">
        <f>+X130/X$124</f>
        <v>#DIV/0!</v>
      </c>
      <c r="Z130" s="933">
        <f>SUM('1.3_General non Techn'!X35,'2.1_Prosp_campaign_1'!I63,'2.2_Prosp_campaign_2'!I63,'2.3_Prosp_campaign_3'!I63)</f>
        <v>0</v>
      </c>
      <c r="AA130" s="778" t="e">
        <f>+Z130/Z$124</f>
        <v>#DIV/0!</v>
      </c>
      <c r="AB130" s="933">
        <f>SUM('1.3_General non Techn'!AA35,'3.1_FutGenExp'!U34,'3.2_Platform'!U38,'3.3_Drilling'!U54,'3.4_Stimulation'!U33,'3.5_WellTesting'!U37,'3.6_Logging'!U34,'3.7_Analyses'!U35,'3.8_General Techn '!U74)</f>
        <v>0</v>
      </c>
      <c r="AC130" s="778" t="e">
        <f>+AB130/AB$124</f>
        <v>#DIV/0!</v>
      </c>
      <c r="AD130" s="933">
        <f>SUM('1.3_General non Techn'!AD35,'3.1_FutGenExp'!X34,'3.2_Platform'!X38,'3.3_Drilling'!X54,'3.4_Stimulation'!X33,'3.5_WellTesting'!X37,'3.6_Logging'!X34,'3.7_Analyses'!X35,'3.8_General Techn '!X74)</f>
        <v>0</v>
      </c>
      <c r="AE130" s="778" t="e">
        <f>+AD130/AD$124</f>
        <v>#DIV/0!</v>
      </c>
      <c r="AF130" s="933">
        <f>SUM('1.3_General non Techn'!AG35,'3.1_FutGenExp'!AA34,'3.2_Platform'!AA38,'3.3_Drilling'!AA54,'3.4_Stimulation'!AA33,'3.5_WellTesting'!AA37,'3.6_Logging'!AA34,'3.7_Analyses'!AA35,'3.8_General Techn '!AA74)</f>
        <v>0</v>
      </c>
      <c r="AG130" s="778" t="e">
        <f>+AF130/AF$124</f>
        <v>#DIV/0!</v>
      </c>
      <c r="AH130" s="933">
        <f>SUM('1.3_General non Techn'!AJ35,'3.1_FutGenExp'!AD34,'3.2_Platform'!AD38,'3.3_Drilling'!AD54,'3.4_Stimulation'!AD33,'3.5_WellTesting'!AD37,'3.6_Logging'!AD34,'3.7_Analyses'!AD35,'3.8_General Techn '!AD74)</f>
        <v>0</v>
      </c>
      <c r="AI130" s="778" t="e">
        <f>+AH130/AH$124</f>
        <v>#DIV/0!</v>
      </c>
      <c r="AJ130" s="933">
        <f>SUM('1.3_General non Techn'!AM35,'3.1_FutGenExp'!AG34,'3.2_Platform'!AG38,'3.3_Drilling'!AG54,'3.4_Stimulation'!AG33,'3.5_WellTesting'!AG37,'3.6_Logging'!AG34,'3.7_Analyses'!AG35,'3.8_General Techn '!AG74)</f>
        <v>0</v>
      </c>
      <c r="AK130" s="778" t="e">
        <f>+AJ130/AJ$124</f>
        <v>#DIV/0!</v>
      </c>
    </row>
    <row r="131" spans="2:37" s="929" customFormat="1" ht="15.75" x14ac:dyDescent="0.25">
      <c r="B131" s="1095" t="s">
        <v>3</v>
      </c>
      <c r="C131" s="936" t="s">
        <v>80</v>
      </c>
      <c r="D131" s="1335">
        <f>SUM('1.1_Previous expenses'!E23)</f>
        <v>0</v>
      </c>
      <c r="E131" s="1336" t="e">
        <f t="shared" si="22"/>
        <v>#DIV/0!</v>
      </c>
      <c r="F131" s="1303">
        <f>SUM('1.3_General non Techn'!E36,'2.1_Prosp_campaign_1'!E64,'2.2_Prosp_campaign_2'!E64,'2.3_Prosp_campaign_3'!E64)</f>
        <v>0</v>
      </c>
      <c r="G131" s="1340" t="e">
        <f t="shared" si="23"/>
        <v>#DIV/0!</v>
      </c>
      <c r="H131" s="937">
        <f>SUM('1.3_General non Techn'!H36,'3.1_FutGenExp'!E35,'3.2_Platform'!E39,'3.3_Drilling'!E55,'3.4_Stimulation'!E34,'3.5_WellTesting'!E38,'3.6_Logging'!E35,'3.7_Analyses'!E36,'3.8_General Techn '!E75)</f>
        <v>0</v>
      </c>
      <c r="I131" s="938" t="e">
        <f>+H131/H$124</f>
        <v>#DIV/0!</v>
      </c>
      <c r="J131" s="939">
        <f>SUM('1.3_General non Techn'!K36,'3.1_FutGenExp'!H35,'3.2_Platform'!H39,'3.3_Drilling'!H55,'3.4_Stimulation'!H34,'3.5_WellTesting'!H38,'3.6_Logging'!H35,'3.7_Analyses'!H36,'3.8_General Techn '!H75)</f>
        <v>0</v>
      </c>
      <c r="K131" s="940" t="e">
        <f t="shared" si="24"/>
        <v>#DIV/0!</v>
      </c>
      <c r="L131" s="937">
        <f>SUM('1.3_General non Techn'!N36,'3.1_FutGenExp'!K35,'3.2_Platform'!K39,'3.3_Drilling'!K55,'3.4_Stimulation'!K34,'3.5_WellTesting'!K38,'3.6_Logging'!K35,'3.7_Analyses'!K36,'3.8_General Techn '!K75)</f>
        <v>0</v>
      </c>
      <c r="M131" s="938" t="e">
        <f t="shared" si="24"/>
        <v>#DIV/0!</v>
      </c>
      <c r="N131" s="939">
        <f>SUM('1.3_General non Techn'!Q36,'3.1_FutGenExp'!N35,'3.2_Platform'!N39,'3.3_Drilling'!N55,'3.4_Stimulation'!N34,'3.5_WellTesting'!N38,'3.6_Logging'!N35,'3.7_Analyses'!N36,'3.8_General Techn '!N75)</f>
        <v>0</v>
      </c>
      <c r="O131" s="940" t="e">
        <f t="shared" si="25"/>
        <v>#DIV/0!</v>
      </c>
      <c r="P131" s="937">
        <f>SUM('1.3_General non Techn'!T36,'3.1_FutGenExp'!Q35,'3.2_Platform'!Q39,'3.3_Drilling'!Q55,'3.4_Stimulation'!Q34,'3.5_WellTesting'!Q38,'3.6_Logging'!Q35,'3.7_Analyses'!Q36,'3.8_General Techn '!Q75)</f>
        <v>0</v>
      </c>
      <c r="Q131" s="938" t="e">
        <f t="shared" si="26"/>
        <v>#DIV/0!</v>
      </c>
      <c r="R131" s="43"/>
      <c r="S131" s="779">
        <f t="shared" si="27"/>
        <v>0</v>
      </c>
      <c r="T131" s="941" t="e">
        <f>+S131/T$124</f>
        <v>#DIV/0!</v>
      </c>
      <c r="U131" s="779">
        <f t="shared" si="28"/>
        <v>0</v>
      </c>
      <c r="V131" s="1091" t="e">
        <f>+U131/U$124</f>
        <v>#DIV/0!</v>
      </c>
      <c r="W131" s="4"/>
      <c r="X131" s="939">
        <f>SUM('1.1_Previous expenses'!I23)</f>
        <v>0</v>
      </c>
      <c r="Y131" s="780" t="e">
        <f>+X131/X$124</f>
        <v>#DIV/0!</v>
      </c>
      <c r="Z131" s="939">
        <f>SUM('1.3_General non Techn'!X36,'2.1_Prosp_campaign_1'!I64,'2.2_Prosp_campaign_2'!I64,'2.3_Prosp_campaign_3'!I64)</f>
        <v>0</v>
      </c>
      <c r="AA131" s="780" t="e">
        <f>+Z131/Z$124</f>
        <v>#DIV/0!</v>
      </c>
      <c r="AB131" s="939">
        <f>SUM('1.3_General non Techn'!AA36,'3.1_FutGenExp'!U35,'3.2_Platform'!U39,'3.3_Drilling'!U55,'3.4_Stimulation'!U34,'3.5_WellTesting'!U38,'3.6_Logging'!U35,'3.7_Analyses'!U36,'3.8_General Techn '!U75)</f>
        <v>0</v>
      </c>
      <c r="AC131" s="780" t="e">
        <f>+AB131/AB$124</f>
        <v>#DIV/0!</v>
      </c>
      <c r="AD131" s="939">
        <f>SUM('1.3_General non Techn'!AD36,'3.1_FutGenExp'!X35,'3.2_Platform'!X39,'3.3_Drilling'!X55,'3.4_Stimulation'!X34,'3.5_WellTesting'!X38,'3.6_Logging'!X35,'3.7_Analyses'!X36,'3.8_General Techn '!X75)</f>
        <v>0</v>
      </c>
      <c r="AE131" s="780" t="e">
        <f>+AD131/AD$124</f>
        <v>#DIV/0!</v>
      </c>
      <c r="AF131" s="939">
        <f>SUM('1.3_General non Techn'!AG36,'3.1_FutGenExp'!AA35,'3.2_Platform'!AA39,'3.3_Drilling'!AA55,'3.4_Stimulation'!AA34,'3.5_WellTesting'!AA38,'3.6_Logging'!AA35,'3.7_Analyses'!AA36,'3.8_General Techn '!AA75)</f>
        <v>0</v>
      </c>
      <c r="AG131" s="780" t="e">
        <f>+AF131/AF$124</f>
        <v>#DIV/0!</v>
      </c>
      <c r="AH131" s="939">
        <f>SUM('1.3_General non Techn'!AJ36,'3.1_FutGenExp'!AD35,'3.2_Platform'!AD39,'3.3_Drilling'!AD55,'3.4_Stimulation'!AD34,'3.5_WellTesting'!AD38,'3.6_Logging'!AD35,'3.7_Analyses'!AD36,'3.8_General Techn '!AD75)</f>
        <v>0</v>
      </c>
      <c r="AI131" s="780" t="e">
        <f>+AH131/AH$124</f>
        <v>#DIV/0!</v>
      </c>
      <c r="AJ131" s="939">
        <f>SUM('1.3_General non Techn'!AM36,'3.1_FutGenExp'!AG35,'3.2_Platform'!AG39,'3.3_Drilling'!AG55,'3.4_Stimulation'!AG34,'3.5_WellTesting'!AG38,'3.6_Logging'!AG35,'3.7_Analyses'!AG36,'3.8_General Techn '!AG75)</f>
        <v>0</v>
      </c>
      <c r="AK131" s="780" t="e">
        <f>+AJ131/AJ$124</f>
        <v>#DIV/0!</v>
      </c>
    </row>
    <row r="133" spans="2:37" x14ac:dyDescent="0.25">
      <c r="D133" s="834" t="s">
        <v>259</v>
      </c>
      <c r="E133" s="857" t="e">
        <f>+(E129+E130)/E131</f>
        <v>#DIV/0!</v>
      </c>
      <c r="F133" s="834" t="s">
        <v>259</v>
      </c>
      <c r="G133" s="857" t="e">
        <f>+(G129+G130)/G131</f>
        <v>#DIV/0!</v>
      </c>
      <c r="H133" s="834" t="s">
        <v>259</v>
      </c>
      <c r="I133" s="857" t="e">
        <f>+(I129+I130)/I131</f>
        <v>#DIV/0!</v>
      </c>
      <c r="J133" s="834" t="s">
        <v>259</v>
      </c>
      <c r="K133" s="834" t="e">
        <f>+(K129+K130)/K131</f>
        <v>#DIV/0!</v>
      </c>
      <c r="L133" s="834" t="s">
        <v>259</v>
      </c>
      <c r="M133" s="834" t="e">
        <f>+(M129+M130)/M131</f>
        <v>#DIV/0!</v>
      </c>
      <c r="N133" s="834" t="s">
        <v>259</v>
      </c>
      <c r="O133" s="834" t="e">
        <f>+(O129+O130)/O131</f>
        <v>#DIV/0!</v>
      </c>
      <c r="P133" s="834" t="s">
        <v>259</v>
      </c>
      <c r="Q133" s="834" t="e">
        <f>+(Q129+Q130)/Q131</f>
        <v>#DIV/0!</v>
      </c>
      <c r="S133" s="834" t="s">
        <v>259</v>
      </c>
      <c r="T133" s="1092" t="e">
        <f>+(T129+T130)/T131</f>
        <v>#DIV/0!</v>
      </c>
      <c r="U133" s="834" t="s">
        <v>259</v>
      </c>
      <c r="V133" s="1092" t="e">
        <f>+(V129+V130)/V131</f>
        <v>#DIV/0!</v>
      </c>
      <c r="X133" s="834" t="s">
        <v>259</v>
      </c>
      <c r="Y133" s="857" t="e">
        <f>+(Y129+Y130)/Y131</f>
        <v>#DIV/0!</v>
      </c>
      <c r="Z133" s="834" t="s">
        <v>259</v>
      </c>
      <c r="AA133" s="857" t="e">
        <f>+(AA129+AA130)/AA131</f>
        <v>#DIV/0!</v>
      </c>
      <c r="AB133" s="834" t="s">
        <v>259</v>
      </c>
      <c r="AC133" s="857" t="e">
        <f>+(AC129+AC130)/AC131</f>
        <v>#DIV/0!</v>
      </c>
      <c r="AD133" s="834" t="s">
        <v>259</v>
      </c>
      <c r="AE133" s="857" t="e">
        <f>+(AE129+AE130)/AE131</f>
        <v>#DIV/0!</v>
      </c>
      <c r="AF133" s="834" t="s">
        <v>259</v>
      </c>
      <c r="AG133" s="857" t="e">
        <f>+(AG129+AG130)/AG131</f>
        <v>#DIV/0!</v>
      </c>
      <c r="AH133" s="834" t="s">
        <v>259</v>
      </c>
      <c r="AI133" s="857" t="e">
        <f>+(AI129+AI130)/AI131</f>
        <v>#DIV/0!</v>
      </c>
      <c r="AJ133" s="834" t="s">
        <v>259</v>
      </c>
      <c r="AK133" s="857" t="e">
        <f>+(AK129+AK130)/AK131</f>
        <v>#DIV/0!</v>
      </c>
    </row>
  </sheetData>
  <sheetProtection algorithmName="SHA-512" hashValue="NMvzx6KRQcj191p+HnfkBEr74Kw9p3cgu/DFHOUuRIKjE1HQdPqoPgYAPUVWSm+y0x9N4Fz22fRYrmsqjF5rPw==" saltValue="yuJagTE206v8//Ym+z/0Mw==" spinCount="100000" sheet="1" objects="1" scenarios="1"/>
  <mergeCells count="50">
    <mergeCell ref="A1:A2"/>
    <mergeCell ref="H1:I1"/>
    <mergeCell ref="J1:K1"/>
    <mergeCell ref="D1:E1"/>
    <mergeCell ref="D123:E123"/>
    <mergeCell ref="B1:B2"/>
    <mergeCell ref="H123:I123"/>
    <mergeCell ref="J123:K123"/>
    <mergeCell ref="D124:E124"/>
    <mergeCell ref="F1:G1"/>
    <mergeCell ref="F123:G123"/>
    <mergeCell ref="F124:G124"/>
    <mergeCell ref="R2:S2"/>
    <mergeCell ref="P1:Q1"/>
    <mergeCell ref="R1:S1"/>
    <mergeCell ref="L123:M123"/>
    <mergeCell ref="N123:O123"/>
    <mergeCell ref="P123:Q123"/>
    <mergeCell ref="R123:S123"/>
    <mergeCell ref="L1:M1"/>
    <mergeCell ref="N1:O1"/>
    <mergeCell ref="L124:M124"/>
    <mergeCell ref="H124:I124"/>
    <mergeCell ref="J124:K124"/>
    <mergeCell ref="AB123:AC123"/>
    <mergeCell ref="AD123:AE123"/>
    <mergeCell ref="AF123:AG123"/>
    <mergeCell ref="AH123:AI123"/>
    <mergeCell ref="N124:O124"/>
    <mergeCell ref="P124:Q124"/>
    <mergeCell ref="X123:Y123"/>
    <mergeCell ref="X124:Y124"/>
    <mergeCell ref="Z123:AA123"/>
    <mergeCell ref="Z124:AA124"/>
    <mergeCell ref="AJ123:AK123"/>
    <mergeCell ref="AH124:AI124"/>
    <mergeCell ref="AJ124:AK124"/>
    <mergeCell ref="S128:T128"/>
    <mergeCell ref="AB128:AC128"/>
    <mergeCell ref="AD128:AE128"/>
    <mergeCell ref="AF128:AG128"/>
    <mergeCell ref="AH128:AI128"/>
    <mergeCell ref="AJ128:AK128"/>
    <mergeCell ref="AB124:AC124"/>
    <mergeCell ref="AD124:AE124"/>
    <mergeCell ref="AF124:AG124"/>
    <mergeCell ref="R124:S124"/>
    <mergeCell ref="U128:V128"/>
    <mergeCell ref="X128:Y128"/>
    <mergeCell ref="Z128:AA128"/>
  </mergeCells>
  <phoneticPr fontId="11" type="noConversion"/>
  <pageMargins left="0.19685039370078741" right="0.19685039370078741" top="0.35433070866141736" bottom="0.35433070866141736" header="0.31496062992125984" footer="0.31496062992125984"/>
  <pageSetup paperSize="9" scale="1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4619-249C-DB4A-ABB9-94678D6729BD}">
  <dimension ref="A1:S23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D1" sqref="D1"/>
    </sheetView>
  </sheetViews>
  <sheetFormatPr baseColWidth="10" defaultColWidth="9.125" defaultRowHeight="15.75" outlineLevelCol="1" x14ac:dyDescent="0.25"/>
  <cols>
    <col min="1" max="1" width="3.625" style="4" customWidth="1"/>
    <col min="2" max="2" width="6.625" style="43" customWidth="1"/>
    <col min="3" max="3" width="8.25" style="4" customWidth="1"/>
    <col min="4" max="4" width="46.625" style="44" customWidth="1"/>
    <col min="5" max="5" width="15.625" style="44" customWidth="1"/>
    <col min="6" max="6" width="6.625" style="122" customWidth="1"/>
    <col min="7" max="7" width="15.625" style="58" customWidth="1"/>
    <col min="8" max="8" width="45.625" style="123" customWidth="1"/>
    <col min="9" max="9" width="15.625" style="44" hidden="1" customWidth="1" outlineLevel="1"/>
    <col min="10" max="10" width="6.625" style="122" hidden="1" customWidth="1" outlineLevel="1"/>
    <col min="11" max="11" width="15.625" style="44" hidden="1" customWidth="1" outlineLevel="1"/>
    <col min="12" max="12" width="9.625" style="44" hidden="1" customWidth="1" outlineLevel="1"/>
    <col min="13" max="13" width="15.625" style="44" hidden="1" customWidth="1" outlineLevel="1"/>
    <col min="14" max="14" width="52.625" style="124" hidden="1" customWidth="1" outlineLevel="1"/>
    <col min="15" max="15" width="9.125" style="44" collapsed="1"/>
    <col min="16" max="16" width="9.125" style="44"/>
    <col min="17" max="17" width="18" style="58" customWidth="1"/>
    <col min="18" max="16384" width="9.125" style="44"/>
  </cols>
  <sheetData>
    <row r="1" spans="1:19" ht="26.1" customHeight="1" x14ac:dyDescent="0.3">
      <c r="A1" s="1" t="s">
        <v>7</v>
      </c>
      <c r="B1" s="54"/>
      <c r="C1" s="55"/>
      <c r="D1" s="832">
        <f ca="1">NOW()</f>
        <v>46084.746449652775</v>
      </c>
      <c r="E1" s="1409" t="s">
        <v>214</v>
      </c>
      <c r="F1" s="1418"/>
      <c r="G1" s="1410"/>
      <c r="H1" s="3"/>
      <c r="I1" s="1138" t="s">
        <v>170</v>
      </c>
      <c r="J1" s="1419" t="s">
        <v>10</v>
      </c>
      <c r="K1" s="1420"/>
      <c r="L1" s="56" t="s">
        <v>82</v>
      </c>
      <c r="M1" s="56" t="s">
        <v>83</v>
      </c>
      <c r="N1" s="57" t="s">
        <v>84</v>
      </c>
    </row>
    <row r="2" spans="1:19" x14ac:dyDescent="0.25">
      <c r="A2" s="5"/>
      <c r="B2" s="10"/>
      <c r="C2" s="59"/>
      <c r="D2" s="60"/>
      <c r="E2" s="61" t="s">
        <v>11</v>
      </c>
      <c r="F2" s="1421" t="s">
        <v>10</v>
      </c>
      <c r="G2" s="1422"/>
      <c r="H2" s="63"/>
      <c r="I2" s="64" t="s">
        <v>12</v>
      </c>
      <c r="J2" s="574" t="s">
        <v>14</v>
      </c>
      <c r="K2" s="65" t="s">
        <v>12</v>
      </c>
      <c r="L2" s="66"/>
      <c r="M2" s="66"/>
      <c r="N2" s="67"/>
    </row>
    <row r="3" spans="1:19" x14ac:dyDescent="0.25">
      <c r="A3" s="68"/>
      <c r="B3" s="69" t="s">
        <v>15</v>
      </c>
      <c r="C3" s="70"/>
      <c r="D3" s="71"/>
      <c r="E3" s="72" t="s">
        <v>16</v>
      </c>
      <c r="F3" s="73" t="s">
        <v>85</v>
      </c>
      <c r="G3" s="74" t="s">
        <v>17</v>
      </c>
      <c r="H3" s="75" t="s">
        <v>86</v>
      </c>
      <c r="I3" s="76"/>
      <c r="J3" s="592"/>
      <c r="K3" s="71"/>
      <c r="L3" s="77"/>
      <c r="M3" s="77"/>
      <c r="N3" s="78"/>
    </row>
    <row r="4" spans="1:19" ht="21.6" customHeight="1" x14ac:dyDescent="0.25">
      <c r="A4" s="79" t="s">
        <v>24</v>
      </c>
      <c r="B4" s="80"/>
      <c r="C4" s="81" t="s">
        <v>19</v>
      </c>
      <c r="D4" s="82"/>
      <c r="E4" s="83"/>
      <c r="F4" s="84"/>
      <c r="G4" s="85"/>
      <c r="H4" s="82"/>
      <c r="I4" s="76"/>
      <c r="J4" s="592"/>
      <c r="K4" s="71"/>
      <c r="L4" s="77"/>
      <c r="M4" s="77"/>
      <c r="N4" s="78"/>
    </row>
    <row r="5" spans="1:19" x14ac:dyDescent="0.25">
      <c r="A5" s="86"/>
      <c r="B5" s="855"/>
      <c r="C5" s="87" t="s">
        <v>190</v>
      </c>
      <c r="D5" s="594" t="s">
        <v>174</v>
      </c>
      <c r="E5" s="595"/>
      <c r="F5" s="858">
        <v>0</v>
      </c>
      <c r="G5" s="88">
        <f>+F5*E5</f>
        <v>0</v>
      </c>
      <c r="H5" s="596"/>
      <c r="I5" s="199"/>
      <c r="J5" s="592">
        <v>0</v>
      </c>
      <c r="K5" s="71">
        <f t="shared" ref="K5:K16" si="0">+(J5*0.7)*I5</f>
        <v>0</v>
      </c>
      <c r="L5" s="77"/>
      <c r="M5" s="77"/>
      <c r="N5" s="90"/>
    </row>
    <row r="6" spans="1:19" s="96" customFormat="1" x14ac:dyDescent="0.25">
      <c r="A6" s="91"/>
      <c r="B6" s="855"/>
      <c r="C6" s="87" t="s">
        <v>191</v>
      </c>
      <c r="D6" s="594" t="s">
        <v>174</v>
      </c>
      <c r="E6" s="595"/>
      <c r="F6" s="858">
        <v>0</v>
      </c>
      <c r="G6" s="88">
        <f t="shared" ref="G6:G16" si="1">+F6*E6</f>
        <v>0</v>
      </c>
      <c r="H6" s="596"/>
      <c r="I6" s="199"/>
      <c r="J6" s="592">
        <v>0</v>
      </c>
      <c r="K6" s="93">
        <f t="shared" si="0"/>
        <v>0</v>
      </c>
      <c r="L6" s="94"/>
      <c r="M6" s="94"/>
      <c r="N6" s="90"/>
      <c r="O6" s="44"/>
      <c r="P6" s="44"/>
      <c r="Q6" s="58"/>
      <c r="R6" s="44"/>
      <c r="S6" s="44"/>
    </row>
    <row r="7" spans="1:19" s="96" customFormat="1" x14ac:dyDescent="0.25">
      <c r="A7" s="91"/>
      <c r="B7" s="855"/>
      <c r="C7" s="87" t="s">
        <v>192</v>
      </c>
      <c r="D7" s="594" t="s">
        <v>174</v>
      </c>
      <c r="E7" s="595"/>
      <c r="F7" s="858">
        <v>0</v>
      </c>
      <c r="G7" s="88">
        <f t="shared" si="1"/>
        <v>0</v>
      </c>
      <c r="H7" s="596"/>
      <c r="I7" s="199"/>
      <c r="J7" s="592">
        <v>0</v>
      </c>
      <c r="K7" s="93">
        <f t="shared" si="0"/>
        <v>0</v>
      </c>
      <c r="L7" s="94"/>
      <c r="M7" s="94"/>
      <c r="N7" s="90"/>
      <c r="O7" s="44"/>
      <c r="P7" s="44"/>
      <c r="Q7" s="58"/>
      <c r="R7" s="44"/>
      <c r="S7" s="44"/>
    </row>
    <row r="8" spans="1:19" s="96" customFormat="1" x14ac:dyDescent="0.25">
      <c r="A8" s="91"/>
      <c r="B8" s="855"/>
      <c r="C8" s="87" t="s">
        <v>193</v>
      </c>
      <c r="D8" s="594" t="s">
        <v>174</v>
      </c>
      <c r="E8" s="595"/>
      <c r="F8" s="858">
        <v>0</v>
      </c>
      <c r="G8" s="88">
        <f t="shared" si="1"/>
        <v>0</v>
      </c>
      <c r="H8" s="596"/>
      <c r="I8" s="199"/>
      <c r="J8" s="592">
        <v>0</v>
      </c>
      <c r="K8" s="93">
        <f t="shared" si="0"/>
        <v>0</v>
      </c>
      <c r="L8" s="94"/>
      <c r="M8" s="94"/>
      <c r="N8" s="90"/>
      <c r="O8" s="44"/>
      <c r="P8" s="44"/>
      <c r="Q8" s="58"/>
      <c r="R8" s="44"/>
      <c r="S8" s="44"/>
    </row>
    <row r="9" spans="1:19" x14ac:dyDescent="0.25">
      <c r="A9" s="86"/>
      <c r="B9" s="856"/>
      <c r="C9" s="87" t="s">
        <v>194</v>
      </c>
      <c r="D9" s="594" t="s">
        <v>174</v>
      </c>
      <c r="E9" s="595"/>
      <c r="F9" s="859">
        <v>0</v>
      </c>
      <c r="G9" s="88">
        <f t="shared" si="1"/>
        <v>0</v>
      </c>
      <c r="H9" s="596"/>
      <c r="I9" s="199"/>
      <c r="J9" s="592">
        <v>0</v>
      </c>
      <c r="K9" s="71">
        <f t="shared" si="0"/>
        <v>0</v>
      </c>
      <c r="L9" s="77"/>
      <c r="M9" s="77"/>
      <c r="N9" s="90"/>
    </row>
    <row r="10" spans="1:19" x14ac:dyDescent="0.25">
      <c r="A10" s="86"/>
      <c r="B10" s="855"/>
      <c r="C10" s="87" t="s">
        <v>195</v>
      </c>
      <c r="D10" s="594" t="s">
        <v>174</v>
      </c>
      <c r="E10" s="595"/>
      <c r="F10" s="859">
        <v>0</v>
      </c>
      <c r="G10" s="88">
        <f t="shared" si="1"/>
        <v>0</v>
      </c>
      <c r="H10" s="596"/>
      <c r="I10" s="199"/>
      <c r="J10" s="592">
        <v>0</v>
      </c>
      <c r="K10" s="71">
        <f t="shared" si="0"/>
        <v>0</v>
      </c>
      <c r="L10" s="77"/>
      <c r="M10" s="77"/>
      <c r="N10" s="90"/>
    </row>
    <row r="11" spans="1:19" x14ac:dyDescent="0.25">
      <c r="A11" s="86"/>
      <c r="B11" s="855"/>
      <c r="C11" s="87" t="s">
        <v>196</v>
      </c>
      <c r="D11" s="594" t="s">
        <v>174</v>
      </c>
      <c r="E11" s="595"/>
      <c r="F11" s="859">
        <v>0</v>
      </c>
      <c r="G11" s="88">
        <f t="shared" si="1"/>
        <v>0</v>
      </c>
      <c r="H11" s="596"/>
      <c r="I11" s="199"/>
      <c r="J11" s="592">
        <v>0</v>
      </c>
      <c r="K11" s="71">
        <f t="shared" si="0"/>
        <v>0</v>
      </c>
      <c r="L11" s="77"/>
      <c r="M11" s="77"/>
      <c r="N11" s="90"/>
    </row>
    <row r="12" spans="1:19" x14ac:dyDescent="0.25">
      <c r="A12" s="86"/>
      <c r="B12" s="855"/>
      <c r="C12" s="87" t="s">
        <v>197</v>
      </c>
      <c r="D12" s="594" t="s">
        <v>174</v>
      </c>
      <c r="E12" s="595"/>
      <c r="F12" s="859">
        <v>0</v>
      </c>
      <c r="G12" s="88">
        <f t="shared" si="1"/>
        <v>0</v>
      </c>
      <c r="H12" s="596"/>
      <c r="I12" s="199"/>
      <c r="J12" s="592">
        <v>0</v>
      </c>
      <c r="K12" s="71">
        <f t="shared" si="0"/>
        <v>0</v>
      </c>
      <c r="L12" s="77"/>
      <c r="M12" s="77"/>
      <c r="N12" s="90"/>
    </row>
    <row r="13" spans="1:19" x14ac:dyDescent="0.25">
      <c r="A13" s="86"/>
      <c r="B13" s="856"/>
      <c r="C13" s="87" t="s">
        <v>198</v>
      </c>
      <c r="D13" s="594" t="s">
        <v>174</v>
      </c>
      <c r="E13" s="595"/>
      <c r="F13" s="859">
        <v>0</v>
      </c>
      <c r="G13" s="88">
        <f t="shared" si="1"/>
        <v>0</v>
      </c>
      <c r="H13" s="596"/>
      <c r="I13" s="199"/>
      <c r="J13" s="592">
        <v>0</v>
      </c>
      <c r="K13" s="71">
        <f t="shared" si="0"/>
        <v>0</v>
      </c>
      <c r="L13" s="77"/>
      <c r="M13" s="77"/>
      <c r="N13" s="90"/>
    </row>
    <row r="14" spans="1:19" x14ac:dyDescent="0.25">
      <c r="A14" s="86"/>
      <c r="B14" s="856"/>
      <c r="C14" s="87" t="s">
        <v>199</v>
      </c>
      <c r="D14" s="594" t="s">
        <v>174</v>
      </c>
      <c r="E14" s="595"/>
      <c r="F14" s="859">
        <v>0</v>
      </c>
      <c r="G14" s="88">
        <f t="shared" ref="G14:G15" si="2">+F14*E14</f>
        <v>0</v>
      </c>
      <c r="H14" s="596"/>
      <c r="I14" s="199"/>
      <c r="J14" s="592">
        <v>0</v>
      </c>
      <c r="K14" s="71">
        <f t="shared" si="0"/>
        <v>0</v>
      </c>
      <c r="L14" s="77"/>
      <c r="M14" s="77"/>
      <c r="N14" s="90"/>
    </row>
    <row r="15" spans="1:19" x14ac:dyDescent="0.25">
      <c r="A15" s="86"/>
      <c r="B15" s="856"/>
      <c r="C15" s="87" t="s">
        <v>200</v>
      </c>
      <c r="D15" s="594" t="s">
        <v>174</v>
      </c>
      <c r="E15" s="595"/>
      <c r="F15" s="859">
        <v>0</v>
      </c>
      <c r="G15" s="88">
        <f t="shared" si="2"/>
        <v>0</v>
      </c>
      <c r="H15" s="596"/>
      <c r="I15" s="199"/>
      <c r="J15" s="592">
        <v>0</v>
      </c>
      <c r="K15" s="71">
        <f t="shared" si="0"/>
        <v>0</v>
      </c>
      <c r="L15" s="77"/>
      <c r="M15" s="77"/>
      <c r="N15" s="90"/>
    </row>
    <row r="16" spans="1:19" x14ac:dyDescent="0.25">
      <c r="A16" s="86"/>
      <c r="B16" s="856"/>
      <c r="C16" s="87" t="s">
        <v>201</v>
      </c>
      <c r="D16" s="594" t="s">
        <v>174</v>
      </c>
      <c r="E16" s="595"/>
      <c r="F16" s="859">
        <v>0</v>
      </c>
      <c r="G16" s="88">
        <f t="shared" si="1"/>
        <v>0</v>
      </c>
      <c r="H16" s="596"/>
      <c r="I16" s="199"/>
      <c r="J16" s="592">
        <v>0</v>
      </c>
      <c r="K16" s="71">
        <f t="shared" si="0"/>
        <v>0</v>
      </c>
      <c r="L16" s="77"/>
      <c r="M16" s="77"/>
      <c r="N16" s="90"/>
    </row>
    <row r="17" spans="1:14" x14ac:dyDescent="0.25">
      <c r="A17" s="97"/>
      <c r="B17" s="98"/>
      <c r="C17" s="99"/>
      <c r="D17" s="100"/>
      <c r="E17" s="101"/>
      <c r="F17" s="102"/>
      <c r="G17" s="103"/>
      <c r="H17" s="104"/>
      <c r="I17" s="105"/>
      <c r="J17" s="107"/>
      <c r="K17" s="106"/>
      <c r="L17" s="77"/>
      <c r="M17" s="77"/>
      <c r="N17" s="90"/>
    </row>
    <row r="18" spans="1:14" x14ac:dyDescent="0.25">
      <c r="A18" s="86"/>
      <c r="B18" s="109"/>
      <c r="C18" s="70"/>
      <c r="D18" s="110" t="s">
        <v>87</v>
      </c>
      <c r="E18" s="111">
        <f>SUM(E5:E17)</f>
        <v>0</v>
      </c>
      <c r="F18" s="112"/>
      <c r="G18" s="113">
        <f>SUM(G5:G17)</f>
        <v>0</v>
      </c>
      <c r="H18" s="114"/>
      <c r="I18" s="115">
        <f>SUM(I5:I17)</f>
        <v>0</v>
      </c>
      <c r="J18" s="592"/>
      <c r="K18" s="117">
        <f t="shared" ref="K18" si="3">SUM(K5:K17)</f>
        <v>0</v>
      </c>
      <c r="L18" s="77"/>
      <c r="M18" s="77"/>
      <c r="N18" s="78"/>
    </row>
    <row r="19" spans="1:14" x14ac:dyDescent="0.25">
      <c r="A19" s="97"/>
      <c r="B19" s="98"/>
      <c r="C19" s="99"/>
      <c r="D19" s="118" t="s">
        <v>6</v>
      </c>
      <c r="E19" s="1423">
        <f>E18+G18</f>
        <v>0</v>
      </c>
      <c r="F19" s="1424"/>
      <c r="G19" s="1425"/>
      <c r="H19" s="104"/>
      <c r="I19" s="1426">
        <f>+I18+K18</f>
        <v>0</v>
      </c>
      <c r="J19" s="1427"/>
      <c r="K19" s="1428"/>
      <c r="L19" s="108"/>
      <c r="M19" s="108"/>
      <c r="N19" s="120"/>
    </row>
    <row r="21" spans="1:14" ht="15" x14ac:dyDescent="0.25">
      <c r="B21" s="121" t="s">
        <v>0</v>
      </c>
      <c r="C21" s="45" t="s">
        <v>78</v>
      </c>
      <c r="D21" s="564"/>
      <c r="E21" s="46">
        <f>SUMIF($B5:$B16,$B21,G5:G16)+SUMIF($B5:$B16,$B21,E5:E16)</f>
        <v>0</v>
      </c>
      <c r="F21" s="547" t="e">
        <f>+E21/E19</f>
        <v>#DIV/0!</v>
      </c>
      <c r="I21" s="46">
        <f>SUMIF($B5:$B16,$B21,I5:I16)</f>
        <v>0</v>
      </c>
      <c r="J21" s="547" t="e">
        <f>+I21/I18</f>
        <v>#DIV/0!</v>
      </c>
    </row>
    <row r="22" spans="1:14" ht="15" x14ac:dyDescent="0.25">
      <c r="B22" s="125" t="s">
        <v>21</v>
      </c>
      <c r="C22" s="48" t="s">
        <v>79</v>
      </c>
      <c r="D22" s="565"/>
      <c r="E22" s="49">
        <f t="shared" ref="E22:E23" si="4">SUMIF($B6:$B17,$B22,G6:G17)+SUMIF($B6:$B17,$B22,E6:E17)</f>
        <v>0</v>
      </c>
      <c r="F22" s="548" t="e">
        <f>+E22/E19</f>
        <v>#DIV/0!</v>
      </c>
      <c r="I22" s="49">
        <f t="shared" ref="I22:I23" si="5">SUMIF($B6:$B17,$B22,I6:I17)</f>
        <v>0</v>
      </c>
      <c r="J22" s="548" t="e">
        <f>+I22/I18</f>
        <v>#DIV/0!</v>
      </c>
    </row>
    <row r="23" spans="1:14" ht="15" x14ac:dyDescent="0.25">
      <c r="B23" s="126" t="s">
        <v>3</v>
      </c>
      <c r="C23" s="51" t="s">
        <v>80</v>
      </c>
      <c r="D23" s="566"/>
      <c r="E23" s="52">
        <f t="shared" si="4"/>
        <v>0</v>
      </c>
      <c r="F23" s="549" t="e">
        <f>+E23/E19</f>
        <v>#DIV/0!</v>
      </c>
      <c r="I23" s="52">
        <f t="shared" si="5"/>
        <v>0</v>
      </c>
      <c r="J23" s="549" t="e">
        <f>+I23/I18</f>
        <v>#DIV/0!</v>
      </c>
    </row>
  </sheetData>
  <sheetProtection algorithmName="SHA-512" hashValue="LXBtEt4+5h5kcDGLG6oCr6bfbAW2vVGEEIpUe+TzBGrBxH5nTLzu0SUheU/jHNnjdgtsZFqHwqcPokOwPEGtuQ==" saltValue="BI3aaU2z+frBoOMpfbjuuw==" spinCount="100000" sheet="1" objects="1" scenarios="1"/>
  <mergeCells count="5">
    <mergeCell ref="E1:G1"/>
    <mergeCell ref="J1:K1"/>
    <mergeCell ref="F2:G2"/>
    <mergeCell ref="E19:G19"/>
    <mergeCell ref="I19:K1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FA82-5720-B841-963D-E5DC8870BBBF}">
  <sheetPr>
    <tabColor rgb="FFFF0000"/>
    <outlinePr summaryBelow="0"/>
  </sheetPr>
  <dimension ref="A1:P56"/>
  <sheetViews>
    <sheetView zoomScale="80" zoomScaleNormal="80" workbookViewId="0">
      <selection activeCell="C4" sqref="C4"/>
    </sheetView>
  </sheetViews>
  <sheetFormatPr baseColWidth="10" defaultColWidth="11.5" defaultRowHeight="15" outlineLevelCol="1" x14ac:dyDescent="0.25"/>
  <cols>
    <col min="1" max="1" width="3.625" style="44" customWidth="1"/>
    <col min="2" max="2" width="6.625" style="142" customWidth="1"/>
    <col min="3" max="3" width="7.125" style="44" customWidth="1"/>
    <col min="4" max="4" width="38.125" style="44" customWidth="1"/>
    <col min="5" max="5" width="13.375" style="44" customWidth="1"/>
    <col min="6" max="6" width="45.625" style="147" customWidth="1"/>
    <col min="7" max="7" width="11.5" style="44" hidden="1" customWidth="1" outlineLevel="1"/>
    <col min="8" max="8" width="7" style="44" hidden="1" customWidth="1" outlineLevel="1"/>
    <col min="9" max="10" width="11.5" style="44" hidden="1" customWidth="1" outlineLevel="1"/>
    <col min="11" max="11" width="24.5" style="44" hidden="1" customWidth="1" outlineLevel="1"/>
    <col min="12" max="12" width="11.5" style="44" collapsed="1"/>
    <col min="13" max="15" width="14.375" style="44" customWidth="1"/>
    <col min="16" max="16384" width="11.5" style="44"/>
  </cols>
  <sheetData>
    <row r="1" spans="1:16" ht="17.25" x14ac:dyDescent="0.3">
      <c r="A1" s="127" t="s">
        <v>7</v>
      </c>
      <c r="B1" s="128"/>
      <c r="C1" s="129"/>
      <c r="D1" s="593">
        <f ca="1">+'1.1_Previous expenses'!D1</f>
        <v>46084.746449652775</v>
      </c>
      <c r="E1" s="852" t="s">
        <v>214</v>
      </c>
      <c r="F1" s="3"/>
      <c r="G1" s="1418" t="s">
        <v>81</v>
      </c>
      <c r="H1" s="1420"/>
      <c r="I1" s="56" t="s">
        <v>82</v>
      </c>
      <c r="J1" s="56" t="s">
        <v>83</v>
      </c>
      <c r="K1" s="57" t="s">
        <v>84</v>
      </c>
      <c r="M1" s="435"/>
      <c r="N1" s="458"/>
      <c r="O1" s="458"/>
      <c r="P1" s="458"/>
    </row>
    <row r="2" spans="1:16" ht="15.75" x14ac:dyDescent="0.25">
      <c r="A2" s="130"/>
      <c r="B2" s="131"/>
      <c r="C2" s="132"/>
      <c r="D2" s="60"/>
      <c r="E2" s="61" t="s">
        <v>11</v>
      </c>
      <c r="F2" s="63"/>
      <c r="G2" s="131" t="s">
        <v>12</v>
      </c>
      <c r="H2" s="230" t="s">
        <v>13</v>
      </c>
      <c r="I2" s="66"/>
      <c r="J2" s="66"/>
      <c r="K2" s="67"/>
      <c r="M2" s="142"/>
    </row>
    <row r="3" spans="1:16" ht="15.75" x14ac:dyDescent="0.25">
      <c r="A3" s="68"/>
      <c r="B3" s="69" t="s">
        <v>15</v>
      </c>
      <c r="C3" s="70"/>
      <c r="D3" s="133"/>
      <c r="E3" s="72" t="s">
        <v>16</v>
      </c>
      <c r="F3" s="75" t="s">
        <v>86</v>
      </c>
      <c r="G3" s="76"/>
      <c r="H3" s="150"/>
      <c r="I3" s="77"/>
      <c r="J3" s="77"/>
      <c r="K3" s="78"/>
    </row>
    <row r="4" spans="1:16" ht="15.75" x14ac:dyDescent="0.25">
      <c r="A4" s="79" t="s">
        <v>1</v>
      </c>
      <c r="B4" s="656"/>
      <c r="C4" s="81" t="s">
        <v>88</v>
      </c>
      <c r="D4" s="134"/>
      <c r="E4" s="867"/>
      <c r="F4" s="82"/>
      <c r="G4" s="76"/>
      <c r="H4" s="150"/>
      <c r="I4" s="77"/>
      <c r="J4" s="77"/>
      <c r="K4" s="78"/>
    </row>
    <row r="5" spans="1:16" x14ac:dyDescent="0.25">
      <c r="A5" s="438"/>
      <c r="B5" s="874"/>
      <c r="C5" s="393" t="s">
        <v>202</v>
      </c>
      <c r="D5" s="657" t="s">
        <v>264</v>
      </c>
      <c r="E5" s="868"/>
      <c r="F5" s="658"/>
      <c r="G5" s="469"/>
      <c r="H5" s="244"/>
      <c r="I5" s="470"/>
      <c r="J5" s="470"/>
      <c r="K5" s="90"/>
      <c r="M5" s="436"/>
      <c r="N5" s="436"/>
      <c r="O5" s="436"/>
    </row>
    <row r="6" spans="1:16" x14ac:dyDescent="0.25">
      <c r="A6" s="439"/>
      <c r="B6" s="875"/>
      <c r="C6" s="393" t="s">
        <v>203</v>
      </c>
      <c r="D6" s="657" t="s">
        <v>264</v>
      </c>
      <c r="E6" s="868"/>
      <c r="F6" s="659"/>
      <c r="G6" s="469"/>
      <c r="H6" s="244"/>
      <c r="I6" s="472"/>
      <c r="J6" s="472"/>
      <c r="K6" s="95"/>
      <c r="M6" s="436"/>
      <c r="N6" s="436"/>
      <c r="O6" s="436"/>
    </row>
    <row r="7" spans="1:16" x14ac:dyDescent="0.25">
      <c r="A7" s="473"/>
      <c r="B7" s="875"/>
      <c r="C7" s="393" t="s">
        <v>204</v>
      </c>
      <c r="D7" s="657" t="s">
        <v>264</v>
      </c>
      <c r="E7" s="868"/>
      <c r="F7" s="660"/>
      <c r="G7" s="469"/>
      <c r="H7" s="244"/>
      <c r="I7" s="472"/>
      <c r="J7" s="472"/>
      <c r="K7" s="95"/>
      <c r="M7" s="436"/>
    </row>
    <row r="8" spans="1:16" x14ac:dyDescent="0.25">
      <c r="A8" s="473"/>
      <c r="B8" s="875"/>
      <c r="C8" s="393" t="s">
        <v>205</v>
      </c>
      <c r="D8" s="657" t="s">
        <v>264</v>
      </c>
      <c r="E8" s="869"/>
      <c r="F8" s="660"/>
      <c r="G8" s="471"/>
      <c r="H8" s="308"/>
      <c r="I8" s="472"/>
      <c r="J8" s="472"/>
      <c r="K8" s="95"/>
      <c r="M8" s="436"/>
    </row>
    <row r="9" spans="1:16" s="466" customFormat="1" x14ac:dyDescent="0.2">
      <c r="A9" s="468"/>
      <c r="B9" s="876"/>
      <c r="C9" s="393" t="s">
        <v>206</v>
      </c>
      <c r="D9" s="657" t="s">
        <v>264</v>
      </c>
      <c r="E9" s="870"/>
      <c r="F9" s="659"/>
      <c r="G9" s="463"/>
      <c r="H9" s="478"/>
      <c r="I9" s="464"/>
      <c r="J9" s="464"/>
      <c r="K9" s="465"/>
      <c r="M9" s="467"/>
    </row>
    <row r="10" spans="1:16" s="466" customFormat="1" x14ac:dyDescent="0.2">
      <c r="A10" s="468"/>
      <c r="B10" s="876"/>
      <c r="C10" s="393" t="s">
        <v>207</v>
      </c>
      <c r="D10" s="657" t="s">
        <v>264</v>
      </c>
      <c r="E10" s="870"/>
      <c r="F10" s="659"/>
      <c r="G10" s="463"/>
      <c r="H10" s="478"/>
      <c r="I10" s="464"/>
      <c r="J10" s="464"/>
      <c r="K10" s="465"/>
      <c r="M10" s="467"/>
    </row>
    <row r="11" spans="1:16" s="443" customFormat="1" x14ac:dyDescent="0.25">
      <c r="A11" s="445"/>
      <c r="B11" s="877"/>
      <c r="C11" s="393" t="s">
        <v>208</v>
      </c>
      <c r="D11" s="657" t="s">
        <v>264</v>
      </c>
      <c r="E11" s="871"/>
      <c r="F11" s="661"/>
      <c r="G11" s="446"/>
      <c r="H11" s="873"/>
      <c r="I11" s="447"/>
      <c r="J11" s="447"/>
      <c r="K11" s="448"/>
      <c r="M11" s="442"/>
    </row>
    <row r="12" spans="1:16" s="443" customFormat="1" x14ac:dyDescent="0.25">
      <c r="A12" s="445"/>
      <c r="B12" s="877"/>
      <c r="C12" s="393" t="s">
        <v>209</v>
      </c>
      <c r="D12" s="657" t="s">
        <v>264</v>
      </c>
      <c r="E12" s="871"/>
      <c r="F12" s="661"/>
      <c r="G12" s="446"/>
      <c r="H12" s="873"/>
      <c r="I12" s="447"/>
      <c r="J12" s="447"/>
      <c r="K12" s="448"/>
      <c r="M12" s="442"/>
    </row>
    <row r="13" spans="1:16" s="443" customFormat="1" x14ac:dyDescent="0.25">
      <c r="A13" s="445"/>
      <c r="B13" s="877"/>
      <c r="C13" s="393" t="s">
        <v>210</v>
      </c>
      <c r="D13" s="657" t="s">
        <v>264</v>
      </c>
      <c r="E13" s="871"/>
      <c r="F13" s="661"/>
      <c r="G13" s="446"/>
      <c r="H13" s="873"/>
      <c r="I13" s="447"/>
      <c r="J13" s="447"/>
      <c r="K13" s="448"/>
      <c r="M13" s="442"/>
    </row>
    <row r="14" spans="1:16" s="443" customFormat="1" x14ac:dyDescent="0.25">
      <c r="A14" s="445"/>
      <c r="B14" s="877"/>
      <c r="C14" s="393" t="s">
        <v>211</v>
      </c>
      <c r="D14" s="657" t="s">
        <v>264</v>
      </c>
      <c r="E14" s="871"/>
      <c r="F14" s="662"/>
      <c r="G14" s="446"/>
      <c r="H14" s="873"/>
      <c r="I14" s="447"/>
      <c r="J14" s="447"/>
      <c r="K14" s="448"/>
      <c r="M14" s="442"/>
    </row>
    <row r="15" spans="1:16" s="443" customFormat="1" x14ac:dyDescent="0.25">
      <c r="A15" s="445"/>
      <c r="B15" s="877"/>
      <c r="C15" s="393" t="s">
        <v>212</v>
      </c>
      <c r="D15" s="657" t="s">
        <v>264</v>
      </c>
      <c r="E15" s="871"/>
      <c r="F15" s="662"/>
      <c r="G15" s="446"/>
      <c r="H15" s="873"/>
      <c r="I15" s="447"/>
      <c r="J15" s="447"/>
      <c r="K15" s="448"/>
      <c r="M15" s="442"/>
    </row>
    <row r="16" spans="1:16" s="443" customFormat="1" x14ac:dyDescent="0.25">
      <c r="A16" s="445"/>
      <c r="B16" s="877"/>
      <c r="C16" s="393" t="s">
        <v>213</v>
      </c>
      <c r="D16" s="657" t="s">
        <v>264</v>
      </c>
      <c r="E16" s="871"/>
      <c r="F16" s="662"/>
      <c r="G16" s="446"/>
      <c r="H16" s="873"/>
      <c r="I16" s="447"/>
      <c r="J16" s="447"/>
      <c r="K16" s="448"/>
      <c r="M16" s="442"/>
    </row>
    <row r="17" spans="1:13" ht="15.75" x14ac:dyDescent="0.25">
      <c r="A17" s="137"/>
      <c r="B17" s="138"/>
      <c r="C17" s="108"/>
      <c r="D17" s="100"/>
      <c r="E17" s="486"/>
      <c r="F17" s="104"/>
      <c r="G17" s="105"/>
      <c r="H17" s="165"/>
      <c r="I17" s="77"/>
      <c r="J17" s="77"/>
      <c r="K17" s="90"/>
    </row>
    <row r="18" spans="1:13" ht="15.75" x14ac:dyDescent="0.25">
      <c r="A18" s="136"/>
      <c r="B18" s="139"/>
      <c r="C18" s="77"/>
      <c r="D18" s="110" t="s">
        <v>6</v>
      </c>
      <c r="E18" s="872">
        <f>SUM(E5:E16)</f>
        <v>0</v>
      </c>
      <c r="F18" s="114"/>
      <c r="G18" s="115">
        <f>SUM(G5:G17)</f>
        <v>0</v>
      </c>
      <c r="H18" s="150"/>
      <c r="I18" s="77"/>
      <c r="J18" s="77"/>
      <c r="K18" s="78"/>
      <c r="M18" s="437"/>
    </row>
    <row r="19" spans="1:13" ht="15.75" x14ac:dyDescent="0.25">
      <c r="A19" s="137"/>
      <c r="B19" s="140"/>
      <c r="C19" s="108"/>
      <c r="D19" s="118"/>
      <c r="E19" s="853"/>
      <c r="F19" s="141"/>
      <c r="G19" s="119"/>
      <c r="H19" s="165"/>
      <c r="I19" s="108"/>
      <c r="J19" s="108"/>
      <c r="K19" s="120"/>
    </row>
    <row r="20" spans="1:13" x14ac:dyDescent="0.25">
      <c r="F20" s="123"/>
      <c r="K20" s="124"/>
    </row>
    <row r="21" spans="1:13" x14ac:dyDescent="0.25">
      <c r="F21" s="123"/>
      <c r="K21" s="124"/>
    </row>
    <row r="22" spans="1:13" x14ac:dyDescent="0.25">
      <c r="F22" s="123"/>
      <c r="K22" s="124"/>
    </row>
    <row r="23" spans="1:13" x14ac:dyDescent="0.25">
      <c r="F23" s="123"/>
      <c r="K23" s="124"/>
    </row>
    <row r="24" spans="1:13" x14ac:dyDescent="0.25">
      <c r="F24" s="123"/>
      <c r="K24" s="124"/>
    </row>
    <row r="25" spans="1:13" x14ac:dyDescent="0.25">
      <c r="F25" s="123"/>
      <c r="K25" s="124"/>
    </row>
    <row r="48" spans="2:2" x14ac:dyDescent="0.25">
      <c r="B48" s="142" t="s">
        <v>90</v>
      </c>
    </row>
    <row r="49" spans="2:2" ht="94.5" x14ac:dyDescent="0.25">
      <c r="B49" s="143" t="s">
        <v>89</v>
      </c>
    </row>
    <row r="50" spans="2:2" x14ac:dyDescent="0.25">
      <c r="B50" s="144"/>
    </row>
    <row r="51" spans="2:2" x14ac:dyDescent="0.25">
      <c r="B51" s="144"/>
    </row>
    <row r="52" spans="2:2" ht="63.75" x14ac:dyDescent="0.25">
      <c r="B52" s="144" t="s">
        <v>91</v>
      </c>
    </row>
    <row r="53" spans="2:2" ht="38.25" x14ac:dyDescent="0.25">
      <c r="B53" s="145" t="s">
        <v>92</v>
      </c>
    </row>
    <row r="54" spans="2:2" ht="38.25" x14ac:dyDescent="0.25">
      <c r="B54" s="144" t="s">
        <v>93</v>
      </c>
    </row>
    <row r="55" spans="2:2" ht="51" x14ac:dyDescent="0.25">
      <c r="B55" s="146" t="s">
        <v>94</v>
      </c>
    </row>
    <row r="56" spans="2:2" ht="63.75" x14ac:dyDescent="0.25">
      <c r="B56" s="146" t="s">
        <v>95</v>
      </c>
    </row>
  </sheetData>
  <sheetProtection algorithmName="SHA-512" hashValue="fj0OH+dMAa0i1eomE8AYZO7NUI9XyV0qgKGToEm5ydNqeLu1ls2u5XOuTILNxS2E5MGwch2NCc/uCTpsEkHEfw==" saltValue="VFbrmRFe8H4uDmaGKslBBA==" spinCount="100000" sheet="1" objects="1" scenarios="1"/>
  <dataConsolidate/>
  <mergeCells count="1">
    <mergeCell ref="G1:H1"/>
  </mergeCells>
  <phoneticPr fontId="11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C097-6E8F-5746-BF32-4606C94925E1}">
  <sheetPr>
    <tabColor theme="0"/>
    <outlinePr summaryBelow="0"/>
    <pageSetUpPr fitToPage="1"/>
  </sheetPr>
  <dimension ref="A1:AV41"/>
  <sheetViews>
    <sheetView zoomScale="75" zoomScaleNormal="75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C4" sqref="C4"/>
    </sheetView>
  </sheetViews>
  <sheetFormatPr baseColWidth="10" defaultColWidth="9.125" defaultRowHeight="15.75" outlineLevelCol="1" x14ac:dyDescent="0.25"/>
  <cols>
    <col min="1" max="1" width="4.375" style="44" customWidth="1"/>
    <col min="2" max="2" width="6.625" style="372" customWidth="1"/>
    <col min="3" max="3" width="11.625" style="44" customWidth="1"/>
    <col min="4" max="4" width="46.625" style="44" customWidth="1"/>
    <col min="5" max="5" width="15.625" style="44" customWidth="1"/>
    <col min="6" max="6" width="6.625" style="44" customWidth="1"/>
    <col min="7" max="8" width="15.625" style="44" customWidth="1"/>
    <col min="9" max="9" width="6.625" style="122" customWidth="1"/>
    <col min="10" max="11" width="15.625" style="58" customWidth="1"/>
    <col min="12" max="12" width="6.625" style="509" customWidth="1"/>
    <col min="13" max="14" width="15.625" style="58" customWidth="1"/>
    <col min="15" max="15" width="6.625" style="58" customWidth="1"/>
    <col min="16" max="17" width="15.625" style="58" customWidth="1"/>
    <col min="18" max="18" width="6.625" style="58" customWidth="1"/>
    <col min="19" max="20" width="15.625" style="58" customWidth="1"/>
    <col min="21" max="21" width="6.625" style="58" customWidth="1"/>
    <col min="22" max="22" width="15.625" style="58" customWidth="1"/>
    <col min="23" max="23" width="45.625" style="123" customWidth="1"/>
    <col min="24" max="24" width="15.625" style="123" hidden="1" customWidth="1" outlineLevel="1"/>
    <col min="25" max="25" width="6.625" style="123" hidden="1" customWidth="1" outlineLevel="1"/>
    <col min="26" max="26" width="15.625" style="123" hidden="1" customWidth="1" outlineLevel="1"/>
    <col min="27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44" hidden="1" customWidth="1" outlineLevel="1"/>
    <col min="32" max="33" width="15.625" style="44" hidden="1" customWidth="1" outlineLevel="1"/>
    <col min="34" max="34" width="6.625" style="44" hidden="1" customWidth="1" outlineLevel="1"/>
    <col min="35" max="36" width="15.625" style="44" hidden="1" customWidth="1" outlineLevel="1"/>
    <col min="37" max="37" width="6.625" style="44" hidden="1" customWidth="1" outlineLevel="1"/>
    <col min="38" max="39" width="15.625" style="44" hidden="1" customWidth="1" outlineLevel="1"/>
    <col min="40" max="40" width="6.625" style="44" hidden="1" customWidth="1" outlineLevel="1"/>
    <col min="41" max="41" width="15.625" style="44" hidden="1" customWidth="1" outlineLevel="1"/>
    <col min="42" max="42" width="9.625" style="44" hidden="1" customWidth="1" outlineLevel="1"/>
    <col min="43" max="43" width="15.625" style="44" hidden="1" customWidth="1" outlineLevel="1"/>
    <col min="44" max="44" width="52.625" style="124" hidden="1" customWidth="1" outlineLevel="1"/>
    <col min="45" max="45" width="9.125" style="44" collapsed="1"/>
    <col min="46" max="48" width="14.375" style="44" customWidth="1"/>
    <col min="49" max="16384" width="9.125" style="44"/>
  </cols>
  <sheetData>
    <row r="1" spans="1:48" ht="34.5" customHeight="1" x14ac:dyDescent="0.3">
      <c r="A1" s="127" t="s">
        <v>7</v>
      </c>
      <c r="B1" s="350"/>
      <c r="C1" s="129"/>
      <c r="D1" s="593">
        <f ca="1">+'1.1_Previous expenses'!D1</f>
        <v>46084.746449652775</v>
      </c>
      <c r="E1" s="1409" t="s">
        <v>275</v>
      </c>
      <c r="F1" s="1418"/>
      <c r="G1" s="1410"/>
      <c r="H1" s="1409" t="s">
        <v>175</v>
      </c>
      <c r="I1" s="1418"/>
      <c r="J1" s="1410"/>
      <c r="K1" s="1409" t="s">
        <v>176</v>
      </c>
      <c r="L1" s="1418"/>
      <c r="M1" s="1410"/>
      <c r="N1" s="1409" t="s">
        <v>177</v>
      </c>
      <c r="O1" s="1418"/>
      <c r="P1" s="1410"/>
      <c r="Q1" s="1409" t="s">
        <v>178</v>
      </c>
      <c r="R1" s="1418"/>
      <c r="S1" s="1410"/>
      <c r="T1" s="1409" t="s">
        <v>179</v>
      </c>
      <c r="U1" s="1418"/>
      <c r="V1" s="1410"/>
      <c r="W1" s="3"/>
      <c r="X1" s="862" t="s">
        <v>382</v>
      </c>
      <c r="Y1" s="1419" t="s">
        <v>10</v>
      </c>
      <c r="Z1" s="1420"/>
      <c r="AA1" s="862" t="s">
        <v>180</v>
      </c>
      <c r="AB1" s="1419" t="s">
        <v>10</v>
      </c>
      <c r="AC1" s="1420"/>
      <c r="AD1" s="862" t="s">
        <v>181</v>
      </c>
      <c r="AE1" s="1419" t="s">
        <v>10</v>
      </c>
      <c r="AF1" s="1420"/>
      <c r="AG1" s="862" t="s">
        <v>182</v>
      </c>
      <c r="AH1" s="1419" t="s">
        <v>10</v>
      </c>
      <c r="AI1" s="1420"/>
      <c r="AJ1" s="862" t="s">
        <v>183</v>
      </c>
      <c r="AK1" s="1419" t="s">
        <v>10</v>
      </c>
      <c r="AL1" s="1420"/>
      <c r="AM1" s="862" t="s">
        <v>184</v>
      </c>
      <c r="AN1" s="1419" t="s">
        <v>10</v>
      </c>
      <c r="AO1" s="1420"/>
      <c r="AP1" s="56" t="s">
        <v>82</v>
      </c>
      <c r="AQ1" s="56" t="s">
        <v>83</v>
      </c>
      <c r="AR1" s="57" t="s">
        <v>84</v>
      </c>
      <c r="AT1" s="435"/>
      <c r="AU1" s="458"/>
      <c r="AV1" s="458"/>
    </row>
    <row r="2" spans="1:48" x14ac:dyDescent="0.25">
      <c r="A2" s="130"/>
      <c r="B2" s="351"/>
      <c r="C2" s="132"/>
      <c r="D2" s="60"/>
      <c r="E2" s="183" t="s">
        <v>11</v>
      </c>
      <c r="F2" s="1421" t="s">
        <v>10</v>
      </c>
      <c r="G2" s="1422"/>
      <c r="H2" s="183" t="s">
        <v>11</v>
      </c>
      <c r="I2" s="1421" t="s">
        <v>10</v>
      </c>
      <c r="J2" s="1422"/>
      <c r="K2" s="316" t="s">
        <v>11</v>
      </c>
      <c r="L2" s="1421" t="s">
        <v>10</v>
      </c>
      <c r="M2" s="1422"/>
      <c r="N2" s="61" t="s">
        <v>11</v>
      </c>
      <c r="O2" s="1421" t="s">
        <v>10</v>
      </c>
      <c r="P2" s="1422"/>
      <c r="Q2" s="61" t="s">
        <v>11</v>
      </c>
      <c r="R2" s="1421" t="s">
        <v>10</v>
      </c>
      <c r="S2" s="1422"/>
      <c r="T2" s="183" t="s">
        <v>11</v>
      </c>
      <c r="U2" s="1421" t="s">
        <v>10</v>
      </c>
      <c r="V2" s="1422"/>
      <c r="W2" s="63"/>
      <c r="X2" s="131" t="s">
        <v>12</v>
      </c>
      <c r="Y2" s="1341" t="s">
        <v>14</v>
      </c>
      <c r="Z2" s="230" t="s">
        <v>12</v>
      </c>
      <c r="AA2" s="131" t="s">
        <v>12</v>
      </c>
      <c r="AB2" s="1341" t="s">
        <v>14</v>
      </c>
      <c r="AC2" s="230" t="s">
        <v>12</v>
      </c>
      <c r="AD2" s="10" t="s">
        <v>12</v>
      </c>
      <c r="AE2" s="1341" t="s">
        <v>14</v>
      </c>
      <c r="AF2" s="65" t="s">
        <v>12</v>
      </c>
      <c r="AG2" s="10" t="s">
        <v>12</v>
      </c>
      <c r="AH2" s="1341" t="s">
        <v>14</v>
      </c>
      <c r="AI2" s="65" t="s">
        <v>12</v>
      </c>
      <c r="AJ2" s="10" t="s">
        <v>12</v>
      </c>
      <c r="AK2" s="1341" t="s">
        <v>14</v>
      </c>
      <c r="AL2" s="65" t="s">
        <v>12</v>
      </c>
      <c r="AM2" s="10" t="s">
        <v>12</v>
      </c>
      <c r="AN2" s="1341" t="s">
        <v>14</v>
      </c>
      <c r="AO2" s="65" t="s">
        <v>12</v>
      </c>
      <c r="AP2" s="66"/>
      <c r="AQ2" s="66"/>
      <c r="AR2" s="67"/>
      <c r="AT2" s="142"/>
    </row>
    <row r="3" spans="1:48" x14ac:dyDescent="0.25">
      <c r="A3" s="148"/>
      <c r="B3" s="11" t="s">
        <v>15</v>
      </c>
      <c r="C3" s="149"/>
      <c r="D3" s="150"/>
      <c r="E3" s="606" t="s">
        <v>16</v>
      </c>
      <c r="F3" s="191" t="s">
        <v>85</v>
      </c>
      <c r="G3" s="607" t="s">
        <v>17</v>
      </c>
      <c r="H3" s="606" t="s">
        <v>16</v>
      </c>
      <c r="I3" s="191" t="s">
        <v>85</v>
      </c>
      <c r="J3" s="607" t="s">
        <v>17</v>
      </c>
      <c r="K3" s="318" t="s">
        <v>16</v>
      </c>
      <c r="L3" s="502" t="s">
        <v>85</v>
      </c>
      <c r="M3" s="192" t="s">
        <v>17</v>
      </c>
      <c r="N3" s="72" t="s">
        <v>16</v>
      </c>
      <c r="O3" s="73" t="s">
        <v>85</v>
      </c>
      <c r="P3" s="74" t="s">
        <v>17</v>
      </c>
      <c r="Q3" s="72" t="s">
        <v>16</v>
      </c>
      <c r="R3" s="73" t="s">
        <v>85</v>
      </c>
      <c r="S3" s="74" t="s">
        <v>17</v>
      </c>
      <c r="T3" s="190" t="s">
        <v>16</v>
      </c>
      <c r="U3" s="191" t="s">
        <v>85</v>
      </c>
      <c r="V3" s="192" t="s">
        <v>17</v>
      </c>
      <c r="W3" s="75" t="s">
        <v>86</v>
      </c>
      <c r="X3" s="235"/>
      <c r="Y3" s="1346"/>
      <c r="Z3" s="244"/>
      <c r="AA3" s="235"/>
      <c r="AB3" s="1055"/>
      <c r="AC3" s="244"/>
      <c r="AD3" s="14"/>
      <c r="AE3" s="1055"/>
      <c r="AF3" s="244"/>
      <c r="AG3" s="14"/>
      <c r="AH3" s="1055"/>
      <c r="AI3" s="244"/>
      <c r="AJ3" s="14"/>
      <c r="AK3" s="1055"/>
      <c r="AL3" s="244"/>
      <c r="AM3" s="14"/>
      <c r="AN3" s="1055"/>
      <c r="AO3" s="244"/>
      <c r="AP3" s="149"/>
      <c r="AQ3" s="149"/>
      <c r="AR3" s="567"/>
    </row>
    <row r="4" spans="1:48" ht="21.6" customHeight="1" x14ac:dyDescent="0.25">
      <c r="A4" s="152" t="s">
        <v>25</v>
      </c>
      <c r="B4" s="153"/>
      <c r="C4" s="154" t="s">
        <v>96</v>
      </c>
      <c r="D4" s="155"/>
      <c r="E4" s="83"/>
      <c r="F4" s="608"/>
      <c r="G4" s="85"/>
      <c r="H4" s="83"/>
      <c r="I4" s="608"/>
      <c r="J4" s="85"/>
      <c r="K4" s="485"/>
      <c r="L4" s="503"/>
      <c r="M4" s="85"/>
      <c r="N4" s="485"/>
      <c r="O4" s="85"/>
      <c r="P4" s="85"/>
      <c r="Q4" s="485"/>
      <c r="R4" s="85"/>
      <c r="S4" s="85"/>
      <c r="T4" s="485"/>
      <c r="U4" s="85"/>
      <c r="V4" s="85"/>
      <c r="W4" s="613"/>
      <c r="X4" s="76"/>
      <c r="Y4" s="1346"/>
      <c r="Z4" s="150"/>
      <c r="AA4" s="76"/>
      <c r="AB4" s="1342"/>
      <c r="AC4" s="150"/>
      <c r="AD4" s="500"/>
      <c r="AE4" s="1343"/>
      <c r="AF4" s="493"/>
      <c r="AG4" s="500"/>
      <c r="AH4" s="1343"/>
      <c r="AI4" s="493"/>
      <c r="AJ4" s="500"/>
      <c r="AK4" s="1343"/>
      <c r="AL4" s="493"/>
      <c r="AM4" s="500"/>
      <c r="AN4" s="1343"/>
      <c r="AO4" s="493"/>
      <c r="AP4" s="149"/>
      <c r="AQ4" s="149"/>
      <c r="AR4" s="567"/>
    </row>
    <row r="5" spans="1:48" s="291" customFormat="1" x14ac:dyDescent="0.25">
      <c r="A5" s="156"/>
      <c r="B5" s="1387"/>
      <c r="C5" s="600" t="s">
        <v>234</v>
      </c>
      <c r="D5" s="135" t="s">
        <v>5</v>
      </c>
      <c r="E5" s="866"/>
      <c r="F5" s="609"/>
      <c r="G5" s="944">
        <f>+(F5*0.7)*E5</f>
        <v>0</v>
      </c>
      <c r="H5" s="866"/>
      <c r="I5" s="609"/>
      <c r="J5" s="944">
        <f>+(I5*0.7)*H5</f>
        <v>0</v>
      </c>
      <c r="K5" s="866"/>
      <c r="L5" s="609"/>
      <c r="M5" s="487">
        <f t="shared" ref="M5" si="0">+(L5*0.7)*K5</f>
        <v>0</v>
      </c>
      <c r="N5" s="866"/>
      <c r="O5" s="609"/>
      <c r="P5" s="487">
        <f t="shared" ref="P5" si="1">+(O5*0.7)*N5</f>
        <v>0</v>
      </c>
      <c r="Q5" s="866"/>
      <c r="R5" s="609"/>
      <c r="S5" s="605">
        <f t="shared" ref="S5" si="2">+(R5*0.7)*Q5</f>
        <v>0</v>
      </c>
      <c r="T5" s="866"/>
      <c r="U5" s="609"/>
      <c r="V5" s="487">
        <f t="shared" ref="V5" si="3">+(U5*0.7)*T5</f>
        <v>0</v>
      </c>
      <c r="W5" s="614"/>
      <c r="X5" s="89"/>
      <c r="Y5" s="1347"/>
      <c r="Z5" s="1351">
        <f>+(Y5*0.7)*X5</f>
        <v>0</v>
      </c>
      <c r="AA5" s="89"/>
      <c r="AB5" s="1347"/>
      <c r="AC5" s="1351">
        <f>+(AB5*0.7)*AA5</f>
        <v>0</v>
      </c>
      <c r="AD5" s="89"/>
      <c r="AE5" s="1347"/>
      <c r="AF5" s="1351">
        <f>+(AE5*0.7)*AD5</f>
        <v>0</v>
      </c>
      <c r="AG5" s="89"/>
      <c r="AH5" s="1347"/>
      <c r="AI5" s="1351">
        <f>+(AH5*0.7)*AG5</f>
        <v>0</v>
      </c>
      <c r="AJ5" s="89"/>
      <c r="AK5" s="1347"/>
      <c r="AL5" s="1351">
        <f>+(AK5*0.7)*AJ5</f>
        <v>0</v>
      </c>
      <c r="AM5" s="89"/>
      <c r="AN5" s="1347"/>
      <c r="AO5" s="1351">
        <f>+(AN5*0.7)*AM5</f>
        <v>0</v>
      </c>
      <c r="AP5" s="149"/>
      <c r="AQ5" s="149"/>
      <c r="AR5" s="567"/>
      <c r="AT5" s="488"/>
      <c r="AU5" s="488"/>
      <c r="AV5" s="488"/>
    </row>
    <row r="6" spans="1:48" s="497" customFormat="1" x14ac:dyDescent="0.25">
      <c r="A6" s="489"/>
      <c r="B6" s="1388"/>
      <c r="C6" s="450" t="s">
        <v>235</v>
      </c>
      <c r="D6" s="601" t="s">
        <v>97</v>
      </c>
      <c r="E6" s="599">
        <f>SUM(E7:E8)</f>
        <v>0</v>
      </c>
      <c r="F6" s="610"/>
      <c r="G6" s="455">
        <f>+SUM(G7:G8)</f>
        <v>0</v>
      </c>
      <c r="H6" s="599">
        <f>SUM(H7:H8)</f>
        <v>0</v>
      </c>
      <c r="I6" s="610"/>
      <c r="J6" s="455">
        <f>+SUM(J7:J8)</f>
        <v>0</v>
      </c>
      <c r="K6" s="599">
        <f>SUM(K7:K8)</f>
        <v>0</v>
      </c>
      <c r="L6" s="609">
        <v>0.2</v>
      </c>
      <c r="M6" s="455">
        <f>+SUM(M7:M8)</f>
        <v>0</v>
      </c>
      <c r="N6" s="517">
        <f>SUM(N7:N8)</f>
        <v>0</v>
      </c>
      <c r="O6" s="504"/>
      <c r="P6" s="455">
        <f>+SUM(P7:P8)</f>
        <v>0</v>
      </c>
      <c r="Q6" s="517">
        <f>SUM(Q7:Q8)</f>
        <v>0</v>
      </c>
      <c r="R6" s="504"/>
      <c r="S6" s="455">
        <f>+SUM(S7:S8)</f>
        <v>0</v>
      </c>
      <c r="T6" s="517">
        <f>SUM(T7:T8)</f>
        <v>0</v>
      </c>
      <c r="U6" s="609">
        <v>0.2</v>
      </c>
      <c r="V6" s="455">
        <f>+SUM(V7:V8)</f>
        <v>0</v>
      </c>
      <c r="W6" s="614"/>
      <c r="X6" s="512">
        <f>SUM(X7:X8)</f>
        <v>0</v>
      </c>
      <c r="Y6" s="1348"/>
      <c r="Z6" s="580">
        <f>SUM(Z7:Z8)</f>
        <v>0</v>
      </c>
      <c r="AA6" s="512">
        <f>SUM(AA7:AA8)</f>
        <v>0</v>
      </c>
      <c r="AB6" s="1348"/>
      <c r="AC6" s="580">
        <f>SUM(AC7:AC8)</f>
        <v>0</v>
      </c>
      <c r="AD6" s="512">
        <f>SUM(AD7:AD8)</f>
        <v>0</v>
      </c>
      <c r="AE6" s="1348"/>
      <c r="AF6" s="580">
        <f>SUM(AF7:AF8)</f>
        <v>0</v>
      </c>
      <c r="AG6" s="512">
        <f>SUM(AG7:AG8)</f>
        <v>0</v>
      </c>
      <c r="AH6" s="1348"/>
      <c r="AI6" s="580">
        <f>SUM(AI7:AI8)</f>
        <v>0</v>
      </c>
      <c r="AJ6" s="512">
        <f>SUM(AJ7:AJ8)</f>
        <v>0</v>
      </c>
      <c r="AK6" s="1348"/>
      <c r="AL6" s="580">
        <f>SUM(AL7:AL8)</f>
        <v>0</v>
      </c>
      <c r="AM6" s="512">
        <f>SUM(AM7:AM8)</f>
        <v>0</v>
      </c>
      <c r="AN6" s="1348"/>
      <c r="AO6" s="580">
        <f>SUM(AO7:AO8)</f>
        <v>0</v>
      </c>
      <c r="AP6" s="494"/>
      <c r="AQ6" s="494"/>
      <c r="AR6" s="568"/>
      <c r="AS6" s="495"/>
      <c r="AT6" s="496"/>
      <c r="AU6" s="496"/>
      <c r="AV6" s="496"/>
    </row>
    <row r="7" spans="1:48" s="480" customFormat="1" ht="12.75" customHeight="1" x14ac:dyDescent="0.25">
      <c r="A7" s="477"/>
      <c r="B7" s="1389"/>
      <c r="C7" s="413" t="s">
        <v>236</v>
      </c>
      <c r="D7" s="604" t="s">
        <v>4</v>
      </c>
      <c r="E7" s="866"/>
      <c r="F7" s="609"/>
      <c r="G7" s="944">
        <f t="shared" ref="G7:G8" si="4">+(F7*0.7)*E7</f>
        <v>0</v>
      </c>
      <c r="H7" s="866"/>
      <c r="I7" s="609"/>
      <c r="J7" s="944">
        <f t="shared" ref="J7:J8" si="5">+(I7*0.7)*H7</f>
        <v>0</v>
      </c>
      <c r="K7" s="866"/>
      <c r="L7" s="609"/>
      <c r="M7" s="487">
        <f t="shared" ref="M7:M8" si="6">+(L7*0.7)*K7</f>
        <v>0</v>
      </c>
      <c r="N7" s="866"/>
      <c r="O7" s="609"/>
      <c r="P7" s="487">
        <f t="shared" ref="P7:P8" si="7">+(O7*0.7)*N7</f>
        <v>0</v>
      </c>
      <c r="Q7" s="866"/>
      <c r="R7" s="609"/>
      <c r="S7" s="605">
        <f t="shared" ref="S7:S8" si="8">+(R7*0.7)*Q7</f>
        <v>0</v>
      </c>
      <c r="T7" s="866"/>
      <c r="U7" s="609"/>
      <c r="V7" s="441">
        <f t="shared" ref="V7:V8" si="9">+(U7*0.7)*T7</f>
        <v>0</v>
      </c>
      <c r="W7" s="615"/>
      <c r="X7" s="89"/>
      <c r="Y7" s="1347"/>
      <c r="Z7" s="1351">
        <f t="shared" ref="Z7:Z8" si="10">+(Y7*0.7)*X7</f>
        <v>0</v>
      </c>
      <c r="AA7" s="89"/>
      <c r="AB7" s="1347"/>
      <c r="AC7" s="1351">
        <f t="shared" ref="AC7:AC8" si="11">+(AB7*0.7)*AA7</f>
        <v>0</v>
      </c>
      <c r="AD7" s="89"/>
      <c r="AE7" s="1347"/>
      <c r="AF7" s="1351">
        <f t="shared" ref="AF7:AF8" si="12">+(AE7*0.7)*AD7</f>
        <v>0</v>
      </c>
      <c r="AG7" s="89"/>
      <c r="AH7" s="1347"/>
      <c r="AI7" s="1351">
        <f t="shared" ref="AI7:AI8" si="13">+(AH7*0.7)*AG7</f>
        <v>0</v>
      </c>
      <c r="AJ7" s="89"/>
      <c r="AK7" s="1347"/>
      <c r="AL7" s="1351">
        <f t="shared" ref="AL7:AL8" si="14">+(AK7*0.7)*AJ7</f>
        <v>0</v>
      </c>
      <c r="AM7" s="89"/>
      <c r="AN7" s="1347"/>
      <c r="AO7" s="1352">
        <f>+(AN7*0.7)*AM7</f>
        <v>0</v>
      </c>
      <c r="AP7" s="479"/>
      <c r="AQ7" s="479"/>
      <c r="AR7" s="617"/>
      <c r="AS7" s="466"/>
      <c r="AT7" s="467"/>
      <c r="AU7" s="467"/>
      <c r="AV7" s="467"/>
    </row>
    <row r="8" spans="1:48" s="480" customFormat="1" x14ac:dyDescent="0.25">
      <c r="A8" s="477"/>
      <c r="B8" s="1389"/>
      <c r="C8" s="413" t="s">
        <v>237</v>
      </c>
      <c r="D8" s="604" t="s">
        <v>139</v>
      </c>
      <c r="E8" s="866"/>
      <c r="F8" s="609"/>
      <c r="G8" s="944">
        <f t="shared" si="4"/>
        <v>0</v>
      </c>
      <c r="H8" s="866"/>
      <c r="I8" s="609"/>
      <c r="J8" s="944">
        <f t="shared" si="5"/>
        <v>0</v>
      </c>
      <c r="K8" s="866"/>
      <c r="L8" s="609"/>
      <c r="M8" s="487">
        <f t="shared" si="6"/>
        <v>0</v>
      </c>
      <c r="N8" s="866"/>
      <c r="O8" s="609"/>
      <c r="P8" s="487">
        <f t="shared" si="7"/>
        <v>0</v>
      </c>
      <c r="Q8" s="866"/>
      <c r="R8" s="609"/>
      <c r="S8" s="605">
        <f t="shared" si="8"/>
        <v>0</v>
      </c>
      <c r="T8" s="866"/>
      <c r="U8" s="609"/>
      <c r="V8" s="441">
        <f t="shared" si="9"/>
        <v>0</v>
      </c>
      <c r="W8" s="615"/>
      <c r="X8" s="89"/>
      <c r="Y8" s="1347"/>
      <c r="Z8" s="1351">
        <f t="shared" si="10"/>
        <v>0</v>
      </c>
      <c r="AA8" s="89"/>
      <c r="AB8" s="1347"/>
      <c r="AC8" s="1351">
        <f t="shared" si="11"/>
        <v>0</v>
      </c>
      <c r="AD8" s="89"/>
      <c r="AE8" s="1347"/>
      <c r="AF8" s="1351">
        <f t="shared" si="12"/>
        <v>0</v>
      </c>
      <c r="AG8" s="89"/>
      <c r="AH8" s="1347"/>
      <c r="AI8" s="1351">
        <f t="shared" si="13"/>
        <v>0</v>
      </c>
      <c r="AJ8" s="89"/>
      <c r="AK8" s="1347"/>
      <c r="AL8" s="1351">
        <f t="shared" si="14"/>
        <v>0</v>
      </c>
      <c r="AM8" s="89"/>
      <c r="AN8" s="1347"/>
      <c r="AO8" s="1352">
        <f>+(AN8*0.7)*AM8</f>
        <v>0</v>
      </c>
      <c r="AP8" s="479"/>
      <c r="AQ8" s="479"/>
      <c r="AR8" s="617"/>
      <c r="AS8" s="466"/>
      <c r="AT8" s="467"/>
      <c r="AU8" s="467"/>
      <c r="AV8" s="467"/>
    </row>
    <row r="9" spans="1:48" s="497" customFormat="1" x14ac:dyDescent="0.25">
      <c r="A9" s="489"/>
      <c r="B9" s="1388"/>
      <c r="C9" s="450" t="s">
        <v>238</v>
      </c>
      <c r="D9" s="250" t="s">
        <v>103</v>
      </c>
      <c r="E9" s="598">
        <f>SUM(E10:E19)</f>
        <v>0</v>
      </c>
      <c r="F9" s="621"/>
      <c r="G9" s="455">
        <f>SUM(G10:G19)</f>
        <v>0</v>
      </c>
      <c r="H9" s="598">
        <f>SUM(H10:H19)</f>
        <v>0</v>
      </c>
      <c r="I9" s="621"/>
      <c r="J9" s="455">
        <f>SUM(J10:J19)</f>
        <v>0</v>
      </c>
      <c r="K9" s="623">
        <f>SUM(K10:K19)</f>
        <v>0</v>
      </c>
      <c r="L9" s="622"/>
      <c r="M9" s="455">
        <f>SUM(M10:M19)</f>
        <v>0</v>
      </c>
      <c r="N9" s="623">
        <f>SUM(N10:N19)</f>
        <v>0</v>
      </c>
      <c r="O9" s="622"/>
      <c r="P9" s="455">
        <f>SUM(P10:P19)</f>
        <v>0</v>
      </c>
      <c r="Q9" s="623">
        <f>SUM(Q10:Q19)</f>
        <v>0</v>
      </c>
      <c r="R9" s="622"/>
      <c r="S9" s="455">
        <f>SUM(S10:S19)</f>
        <v>0</v>
      </c>
      <c r="T9" s="623">
        <f>SUM(T10:T19)</f>
        <v>0</v>
      </c>
      <c r="U9" s="622"/>
      <c r="V9" s="455">
        <f>SUM(V10:V19)</f>
        <v>0</v>
      </c>
      <c r="W9" s="614"/>
      <c r="X9" s="512">
        <f>SUM(X10:X19)</f>
        <v>0</v>
      </c>
      <c r="Y9" s="1348"/>
      <c r="Z9" s="580">
        <f>SUM(Z10:Z19)</f>
        <v>0</v>
      </c>
      <c r="AA9" s="512">
        <f>SUM(AA10:AA19)</f>
        <v>0</v>
      </c>
      <c r="AB9" s="1348"/>
      <c r="AC9" s="580">
        <f>SUM(AC10:AC19)</f>
        <v>0</v>
      </c>
      <c r="AD9" s="512">
        <f>SUM(AD10:AD19)</f>
        <v>0</v>
      </c>
      <c r="AE9" s="1348"/>
      <c r="AF9" s="580">
        <f>SUM(AF10:AF19)</f>
        <v>0</v>
      </c>
      <c r="AG9" s="512">
        <f>SUM(AG10:AG19)</f>
        <v>0</v>
      </c>
      <c r="AH9" s="1348"/>
      <c r="AI9" s="580">
        <f>SUM(AI10:AI19)</f>
        <v>0</v>
      </c>
      <c r="AJ9" s="512">
        <f>SUM(AJ10:AJ19)</f>
        <v>0</v>
      </c>
      <c r="AK9" s="1348"/>
      <c r="AL9" s="580">
        <f>SUM(AL10:AL19)</f>
        <v>0</v>
      </c>
      <c r="AM9" s="512">
        <f>SUM(AM10:AM19)</f>
        <v>0</v>
      </c>
      <c r="AN9" s="1348"/>
      <c r="AO9" s="580">
        <f>SUM(AO10:AO19)</f>
        <v>0</v>
      </c>
      <c r="AP9" s="494"/>
      <c r="AQ9" s="494"/>
      <c r="AR9" s="617"/>
      <c r="AS9" s="495"/>
      <c r="AT9" s="496"/>
      <c r="AU9" s="498"/>
      <c r="AV9" s="496"/>
    </row>
    <row r="10" spans="1:48" s="497" customFormat="1" x14ac:dyDescent="0.25">
      <c r="A10" s="489"/>
      <c r="B10" s="1389"/>
      <c r="C10" s="603" t="s">
        <v>239</v>
      </c>
      <c r="D10" s="618" t="s">
        <v>104</v>
      </c>
      <c r="E10" s="866"/>
      <c r="F10" s="609"/>
      <c r="G10" s="944">
        <f t="shared" ref="G10:G11" si="15">+(F10*0.7)*E10</f>
        <v>0</v>
      </c>
      <c r="H10" s="866"/>
      <c r="I10" s="609"/>
      <c r="J10" s="944">
        <f t="shared" ref="J10:J11" si="16">+(I10*0.7)*H10</f>
        <v>0</v>
      </c>
      <c r="K10" s="866"/>
      <c r="L10" s="609"/>
      <c r="M10" s="487">
        <f t="shared" ref="M10:M11" si="17">+(L10*0.7)*K10</f>
        <v>0</v>
      </c>
      <c r="N10" s="866"/>
      <c r="O10" s="609"/>
      <c r="P10" s="487">
        <f t="shared" ref="P10:P11" si="18">+(O10*0.7)*N10</f>
        <v>0</v>
      </c>
      <c r="Q10" s="866"/>
      <c r="R10" s="609"/>
      <c r="S10" s="605">
        <f t="shared" ref="S10:S11" si="19">+(R10*0.7)*Q10</f>
        <v>0</v>
      </c>
      <c r="T10" s="866"/>
      <c r="U10" s="609"/>
      <c r="V10" s="953">
        <f t="shared" ref="V10:V19" si="20">+(U10*0.7)*T10</f>
        <v>0</v>
      </c>
      <c r="W10" s="614"/>
      <c r="X10" s="89"/>
      <c r="Y10" s="1347"/>
      <c r="Z10" s="1351">
        <f t="shared" ref="Z10:Z11" si="21">+(Y10*0.7)*X10</f>
        <v>0</v>
      </c>
      <c r="AA10" s="89"/>
      <c r="AB10" s="1347"/>
      <c r="AC10" s="1351">
        <f t="shared" ref="AC10:AC11" si="22">+(AB10*0.7)*AA10</f>
        <v>0</v>
      </c>
      <c r="AD10" s="89"/>
      <c r="AE10" s="1347"/>
      <c r="AF10" s="1351">
        <f t="shared" ref="AF10:AF11" si="23">+(AE10*0.7)*AD10</f>
        <v>0</v>
      </c>
      <c r="AG10" s="89"/>
      <c r="AH10" s="1347"/>
      <c r="AI10" s="1351">
        <f t="shared" ref="AI10:AI11" si="24">+(AH10*0.7)*AG10</f>
        <v>0</v>
      </c>
      <c r="AJ10" s="89"/>
      <c r="AK10" s="1347"/>
      <c r="AL10" s="1351">
        <f t="shared" ref="AL10:AL11" si="25">+(AK10*0.7)*AJ10</f>
        <v>0</v>
      </c>
      <c r="AM10" s="89"/>
      <c r="AN10" s="1347"/>
      <c r="AO10" s="612">
        <f t="shared" ref="AO10:AO19" si="26">+(AN10*0.7)*AM10</f>
        <v>0</v>
      </c>
      <c r="AP10" s="494"/>
      <c r="AQ10" s="494"/>
      <c r="AR10" s="568"/>
      <c r="AS10" s="495"/>
      <c r="AT10" s="496"/>
      <c r="AU10" s="496"/>
      <c r="AV10" s="496"/>
    </row>
    <row r="11" spans="1:48" s="495" customFormat="1" x14ac:dyDescent="0.25">
      <c r="A11" s="499"/>
      <c r="B11" s="1390"/>
      <c r="C11" s="603" t="s">
        <v>240</v>
      </c>
      <c r="D11" s="618" t="s">
        <v>104</v>
      </c>
      <c r="E11" s="866"/>
      <c r="F11" s="609"/>
      <c r="G11" s="944">
        <f t="shared" si="15"/>
        <v>0</v>
      </c>
      <c r="H11" s="866"/>
      <c r="I11" s="609"/>
      <c r="J11" s="944">
        <f t="shared" si="16"/>
        <v>0</v>
      </c>
      <c r="K11" s="866"/>
      <c r="L11" s="609"/>
      <c r="M11" s="487">
        <f t="shared" si="17"/>
        <v>0</v>
      </c>
      <c r="N11" s="866"/>
      <c r="O11" s="609"/>
      <c r="P11" s="487">
        <f t="shared" si="18"/>
        <v>0</v>
      </c>
      <c r="Q11" s="866"/>
      <c r="R11" s="609"/>
      <c r="S11" s="605">
        <f t="shared" si="19"/>
        <v>0</v>
      </c>
      <c r="T11" s="866"/>
      <c r="U11" s="609"/>
      <c r="V11" s="953">
        <f t="shared" si="20"/>
        <v>0</v>
      </c>
      <c r="W11" s="614"/>
      <c r="X11" s="89"/>
      <c r="Y11" s="1347"/>
      <c r="Z11" s="1351">
        <f t="shared" si="21"/>
        <v>0</v>
      </c>
      <c r="AA11" s="89"/>
      <c r="AB11" s="1347"/>
      <c r="AC11" s="1351">
        <f t="shared" si="22"/>
        <v>0</v>
      </c>
      <c r="AD11" s="89"/>
      <c r="AE11" s="1347"/>
      <c r="AF11" s="1351">
        <f t="shared" si="23"/>
        <v>0</v>
      </c>
      <c r="AG11" s="89"/>
      <c r="AH11" s="1347"/>
      <c r="AI11" s="1351">
        <f t="shared" si="24"/>
        <v>0</v>
      </c>
      <c r="AJ11" s="89"/>
      <c r="AK11" s="1347"/>
      <c r="AL11" s="1351">
        <f t="shared" si="25"/>
        <v>0</v>
      </c>
      <c r="AM11" s="89"/>
      <c r="AN11" s="1347"/>
      <c r="AO11" s="612">
        <f t="shared" si="26"/>
        <v>0</v>
      </c>
      <c r="AP11" s="492"/>
      <c r="AQ11" s="492"/>
      <c r="AR11" s="569"/>
      <c r="AT11" s="496"/>
      <c r="AU11" s="496"/>
      <c r="AV11" s="496"/>
    </row>
    <row r="12" spans="1:48" s="495" customFormat="1" x14ac:dyDescent="0.25">
      <c r="A12" s="499"/>
      <c r="B12" s="1390"/>
      <c r="C12" s="603" t="s">
        <v>241</v>
      </c>
      <c r="D12" s="618" t="s">
        <v>104</v>
      </c>
      <c r="E12" s="956"/>
      <c r="F12" s="955"/>
      <c r="G12" s="953">
        <f t="shared" ref="G12:G19" si="27">+(F12*0.7)*E12</f>
        <v>0</v>
      </c>
      <c r="H12" s="956"/>
      <c r="I12" s="955"/>
      <c r="J12" s="953">
        <f t="shared" ref="J12:J19" si="28">+(I12*0.7)*H12</f>
        <v>0</v>
      </c>
      <c r="K12" s="954"/>
      <c r="L12" s="955"/>
      <c r="M12" s="953">
        <f t="shared" ref="M12:M19" si="29">+(L12*0.7)*K12</f>
        <v>0</v>
      </c>
      <c r="N12" s="954"/>
      <c r="O12" s="955"/>
      <c r="P12" s="953">
        <f t="shared" ref="P12:P19" si="30">+(O12*0.7)*N12</f>
        <v>0</v>
      </c>
      <c r="Q12" s="954"/>
      <c r="R12" s="955"/>
      <c r="S12" s="953">
        <f t="shared" ref="S12:S19" si="31">+(R12*0.7)*Q12</f>
        <v>0</v>
      </c>
      <c r="T12" s="954"/>
      <c r="U12" s="955"/>
      <c r="V12" s="953">
        <f t="shared" si="20"/>
        <v>0</v>
      </c>
      <c r="W12" s="614"/>
      <c r="X12" s="463"/>
      <c r="Y12" s="1347"/>
      <c r="Z12" s="612">
        <f t="shared" ref="Z12:Z19" si="32">+(Y12*0.7)*X12</f>
        <v>0</v>
      </c>
      <c r="AA12" s="463"/>
      <c r="AB12" s="1347"/>
      <c r="AC12" s="612">
        <f t="shared" ref="AC12:AC19" si="33">+(AB12*0.7)*AA12</f>
        <v>0</v>
      </c>
      <c r="AD12" s="463"/>
      <c r="AE12" s="1347"/>
      <c r="AF12" s="612">
        <f t="shared" ref="AF12:AF19" si="34">+(AE12*0.7)*AD12</f>
        <v>0</v>
      </c>
      <c r="AG12" s="463"/>
      <c r="AH12" s="1347"/>
      <c r="AI12" s="612">
        <f t="shared" ref="AI12:AI19" si="35">+(AH12*0.7)*AG12</f>
        <v>0</v>
      </c>
      <c r="AJ12" s="463"/>
      <c r="AK12" s="1347"/>
      <c r="AL12" s="612">
        <f t="shared" ref="AL12:AL19" si="36">+(AK12*0.7)*AJ12</f>
        <v>0</v>
      </c>
      <c r="AM12" s="463"/>
      <c r="AN12" s="1347"/>
      <c r="AO12" s="612">
        <f t="shared" si="26"/>
        <v>0</v>
      </c>
      <c r="AP12" s="492"/>
      <c r="AQ12" s="492"/>
      <c r="AR12" s="569"/>
      <c r="AT12" s="496"/>
      <c r="AU12" s="496"/>
      <c r="AV12" s="496"/>
    </row>
    <row r="13" spans="1:48" s="495" customFormat="1" x14ac:dyDescent="0.25">
      <c r="A13" s="499"/>
      <c r="B13" s="1390"/>
      <c r="C13" s="603" t="s">
        <v>242</v>
      </c>
      <c r="D13" s="618" t="s">
        <v>104</v>
      </c>
      <c r="E13" s="956"/>
      <c r="F13" s="955"/>
      <c r="G13" s="953">
        <f t="shared" si="27"/>
        <v>0</v>
      </c>
      <c r="H13" s="956"/>
      <c r="I13" s="955"/>
      <c r="J13" s="953">
        <f t="shared" si="28"/>
        <v>0</v>
      </c>
      <c r="K13" s="954"/>
      <c r="L13" s="955"/>
      <c r="M13" s="953">
        <f t="shared" si="29"/>
        <v>0</v>
      </c>
      <c r="N13" s="954"/>
      <c r="O13" s="955"/>
      <c r="P13" s="953">
        <f t="shared" si="30"/>
        <v>0</v>
      </c>
      <c r="Q13" s="954"/>
      <c r="R13" s="955"/>
      <c r="S13" s="953">
        <f t="shared" si="31"/>
        <v>0</v>
      </c>
      <c r="T13" s="954"/>
      <c r="U13" s="955"/>
      <c r="V13" s="953">
        <f t="shared" si="20"/>
        <v>0</v>
      </c>
      <c r="W13" s="614"/>
      <c r="X13" s="463"/>
      <c r="Y13" s="1347"/>
      <c r="Z13" s="612">
        <f t="shared" si="32"/>
        <v>0</v>
      </c>
      <c r="AA13" s="463"/>
      <c r="AB13" s="1347"/>
      <c r="AC13" s="612">
        <f t="shared" si="33"/>
        <v>0</v>
      </c>
      <c r="AD13" s="463"/>
      <c r="AE13" s="1347"/>
      <c r="AF13" s="612">
        <f t="shared" si="34"/>
        <v>0</v>
      </c>
      <c r="AG13" s="463"/>
      <c r="AH13" s="1347"/>
      <c r="AI13" s="612">
        <f t="shared" si="35"/>
        <v>0</v>
      </c>
      <c r="AJ13" s="463"/>
      <c r="AK13" s="1347"/>
      <c r="AL13" s="612">
        <f t="shared" si="36"/>
        <v>0</v>
      </c>
      <c r="AM13" s="463"/>
      <c r="AN13" s="1347"/>
      <c r="AO13" s="612">
        <f t="shared" si="26"/>
        <v>0</v>
      </c>
      <c r="AP13" s="492"/>
      <c r="AQ13" s="492"/>
      <c r="AR13" s="569"/>
      <c r="AT13" s="496"/>
      <c r="AU13" s="496"/>
      <c r="AV13" s="496"/>
    </row>
    <row r="14" spans="1:48" s="495" customFormat="1" x14ac:dyDescent="0.25">
      <c r="A14" s="499"/>
      <c r="B14" s="1390"/>
      <c r="C14" s="603" t="s">
        <v>243</v>
      </c>
      <c r="D14" s="618" t="s">
        <v>104</v>
      </c>
      <c r="E14" s="956"/>
      <c r="F14" s="955"/>
      <c r="G14" s="953">
        <f t="shared" si="27"/>
        <v>0</v>
      </c>
      <c r="H14" s="956"/>
      <c r="I14" s="955"/>
      <c r="J14" s="953">
        <f t="shared" ref="J14:J17" si="37">+(I14*0.7)*H14</f>
        <v>0</v>
      </c>
      <c r="K14" s="954"/>
      <c r="L14" s="955"/>
      <c r="M14" s="953">
        <f t="shared" si="29"/>
        <v>0</v>
      </c>
      <c r="N14" s="954"/>
      <c r="O14" s="955"/>
      <c r="P14" s="953">
        <f t="shared" si="30"/>
        <v>0</v>
      </c>
      <c r="Q14" s="954"/>
      <c r="R14" s="955"/>
      <c r="S14" s="953">
        <f t="shared" si="31"/>
        <v>0</v>
      </c>
      <c r="T14" s="954"/>
      <c r="U14" s="955"/>
      <c r="V14" s="953">
        <f t="shared" si="20"/>
        <v>0</v>
      </c>
      <c r="W14" s="614"/>
      <c r="X14" s="463"/>
      <c r="Y14" s="1347"/>
      <c r="Z14" s="612">
        <f t="shared" si="32"/>
        <v>0</v>
      </c>
      <c r="AA14" s="463"/>
      <c r="AB14" s="1347"/>
      <c r="AC14" s="612">
        <f t="shared" si="33"/>
        <v>0</v>
      </c>
      <c r="AD14" s="463"/>
      <c r="AE14" s="1347"/>
      <c r="AF14" s="612">
        <f t="shared" si="34"/>
        <v>0</v>
      </c>
      <c r="AG14" s="463"/>
      <c r="AH14" s="1347"/>
      <c r="AI14" s="612">
        <f t="shared" si="35"/>
        <v>0</v>
      </c>
      <c r="AJ14" s="463"/>
      <c r="AK14" s="1347"/>
      <c r="AL14" s="612">
        <f t="shared" si="36"/>
        <v>0</v>
      </c>
      <c r="AM14" s="463"/>
      <c r="AN14" s="1347"/>
      <c r="AO14" s="612">
        <f t="shared" si="26"/>
        <v>0</v>
      </c>
      <c r="AP14" s="492"/>
      <c r="AQ14" s="492"/>
      <c r="AR14" s="569"/>
      <c r="AT14" s="496"/>
      <c r="AU14" s="496"/>
      <c r="AV14" s="496"/>
    </row>
    <row r="15" spans="1:48" s="495" customFormat="1" x14ac:dyDescent="0.25">
      <c r="A15" s="499"/>
      <c r="B15" s="1390"/>
      <c r="C15" s="603" t="s">
        <v>244</v>
      </c>
      <c r="D15" s="618" t="s">
        <v>104</v>
      </c>
      <c r="E15" s="956"/>
      <c r="F15" s="955"/>
      <c r="G15" s="953">
        <f t="shared" si="27"/>
        <v>0</v>
      </c>
      <c r="H15" s="956"/>
      <c r="I15" s="955"/>
      <c r="J15" s="953">
        <f t="shared" si="37"/>
        <v>0</v>
      </c>
      <c r="K15" s="954"/>
      <c r="L15" s="955"/>
      <c r="M15" s="953">
        <f t="shared" si="29"/>
        <v>0</v>
      </c>
      <c r="N15" s="954"/>
      <c r="O15" s="955"/>
      <c r="P15" s="953">
        <f t="shared" si="30"/>
        <v>0</v>
      </c>
      <c r="Q15" s="954"/>
      <c r="R15" s="955"/>
      <c r="S15" s="953">
        <f t="shared" si="31"/>
        <v>0</v>
      </c>
      <c r="T15" s="954"/>
      <c r="U15" s="955"/>
      <c r="V15" s="953">
        <f t="shared" si="20"/>
        <v>0</v>
      </c>
      <c r="W15" s="614"/>
      <c r="X15" s="463"/>
      <c r="Y15" s="1347"/>
      <c r="Z15" s="612">
        <f t="shared" si="32"/>
        <v>0</v>
      </c>
      <c r="AA15" s="463"/>
      <c r="AB15" s="1347"/>
      <c r="AC15" s="612">
        <f t="shared" si="33"/>
        <v>0</v>
      </c>
      <c r="AD15" s="463"/>
      <c r="AE15" s="1347"/>
      <c r="AF15" s="612">
        <f t="shared" si="34"/>
        <v>0</v>
      </c>
      <c r="AG15" s="463"/>
      <c r="AH15" s="1347"/>
      <c r="AI15" s="612">
        <f t="shared" si="35"/>
        <v>0</v>
      </c>
      <c r="AJ15" s="463"/>
      <c r="AK15" s="1347"/>
      <c r="AL15" s="612">
        <f t="shared" si="36"/>
        <v>0</v>
      </c>
      <c r="AM15" s="463"/>
      <c r="AN15" s="1347"/>
      <c r="AO15" s="612">
        <f t="shared" si="26"/>
        <v>0</v>
      </c>
      <c r="AP15" s="492"/>
      <c r="AQ15" s="492"/>
      <c r="AR15" s="569"/>
      <c r="AT15" s="496"/>
      <c r="AU15" s="496"/>
      <c r="AV15" s="496"/>
    </row>
    <row r="16" spans="1:48" s="495" customFormat="1" x14ac:dyDescent="0.25">
      <c r="A16" s="499"/>
      <c r="B16" s="1390"/>
      <c r="C16" s="603" t="s">
        <v>245</v>
      </c>
      <c r="D16" s="618" t="s">
        <v>104</v>
      </c>
      <c r="E16" s="956"/>
      <c r="F16" s="955"/>
      <c r="G16" s="953">
        <f t="shared" si="27"/>
        <v>0</v>
      </c>
      <c r="H16" s="956"/>
      <c r="I16" s="955"/>
      <c r="J16" s="953">
        <f t="shared" si="37"/>
        <v>0</v>
      </c>
      <c r="K16" s="954"/>
      <c r="L16" s="955"/>
      <c r="M16" s="953">
        <f t="shared" si="29"/>
        <v>0</v>
      </c>
      <c r="N16" s="954"/>
      <c r="O16" s="955"/>
      <c r="P16" s="953">
        <f t="shared" si="30"/>
        <v>0</v>
      </c>
      <c r="Q16" s="954"/>
      <c r="R16" s="955"/>
      <c r="S16" s="953">
        <f t="shared" si="31"/>
        <v>0</v>
      </c>
      <c r="T16" s="954"/>
      <c r="U16" s="955"/>
      <c r="V16" s="953">
        <f t="shared" si="20"/>
        <v>0</v>
      </c>
      <c r="W16" s="614"/>
      <c r="X16" s="463"/>
      <c r="Y16" s="1347"/>
      <c r="Z16" s="612">
        <f t="shared" si="32"/>
        <v>0</v>
      </c>
      <c r="AA16" s="463"/>
      <c r="AB16" s="1347"/>
      <c r="AC16" s="612">
        <f t="shared" si="33"/>
        <v>0</v>
      </c>
      <c r="AD16" s="463"/>
      <c r="AE16" s="1347"/>
      <c r="AF16" s="612">
        <f t="shared" si="34"/>
        <v>0</v>
      </c>
      <c r="AG16" s="463"/>
      <c r="AH16" s="1347"/>
      <c r="AI16" s="612">
        <f t="shared" si="35"/>
        <v>0</v>
      </c>
      <c r="AJ16" s="463"/>
      <c r="AK16" s="1347"/>
      <c r="AL16" s="612">
        <f t="shared" si="36"/>
        <v>0</v>
      </c>
      <c r="AM16" s="463"/>
      <c r="AN16" s="1347"/>
      <c r="AO16" s="612">
        <f t="shared" si="26"/>
        <v>0</v>
      </c>
      <c r="AP16" s="492"/>
      <c r="AQ16" s="492"/>
      <c r="AR16" s="569"/>
      <c r="AT16" s="496"/>
      <c r="AU16" s="496"/>
      <c r="AV16" s="496"/>
    </row>
    <row r="17" spans="1:48" s="495" customFormat="1" x14ac:dyDescent="0.25">
      <c r="A17" s="499"/>
      <c r="B17" s="1390"/>
      <c r="C17" s="603" t="s">
        <v>246</v>
      </c>
      <c r="D17" s="618" t="s">
        <v>104</v>
      </c>
      <c r="E17" s="956"/>
      <c r="F17" s="955"/>
      <c r="G17" s="953">
        <f t="shared" si="27"/>
        <v>0</v>
      </c>
      <c r="H17" s="956"/>
      <c r="I17" s="955"/>
      <c r="J17" s="953">
        <f t="shared" si="37"/>
        <v>0</v>
      </c>
      <c r="K17" s="954"/>
      <c r="L17" s="955"/>
      <c r="M17" s="953">
        <f t="shared" si="29"/>
        <v>0</v>
      </c>
      <c r="N17" s="954"/>
      <c r="O17" s="955"/>
      <c r="P17" s="953">
        <f t="shared" si="30"/>
        <v>0</v>
      </c>
      <c r="Q17" s="954"/>
      <c r="R17" s="955"/>
      <c r="S17" s="953">
        <f t="shared" si="31"/>
        <v>0</v>
      </c>
      <c r="T17" s="954"/>
      <c r="U17" s="955"/>
      <c r="V17" s="953">
        <f t="shared" si="20"/>
        <v>0</v>
      </c>
      <c r="W17" s="614"/>
      <c r="X17" s="463"/>
      <c r="Y17" s="1347"/>
      <c r="Z17" s="612">
        <f t="shared" si="32"/>
        <v>0</v>
      </c>
      <c r="AA17" s="463"/>
      <c r="AB17" s="1347"/>
      <c r="AC17" s="612">
        <f t="shared" si="33"/>
        <v>0</v>
      </c>
      <c r="AD17" s="463"/>
      <c r="AE17" s="1347"/>
      <c r="AF17" s="612">
        <f t="shared" si="34"/>
        <v>0</v>
      </c>
      <c r="AG17" s="463"/>
      <c r="AH17" s="1347"/>
      <c r="AI17" s="612">
        <f t="shared" si="35"/>
        <v>0</v>
      </c>
      <c r="AJ17" s="463"/>
      <c r="AK17" s="1347"/>
      <c r="AL17" s="612">
        <f t="shared" si="36"/>
        <v>0</v>
      </c>
      <c r="AM17" s="463"/>
      <c r="AN17" s="1347"/>
      <c r="AO17" s="612">
        <f t="shared" si="26"/>
        <v>0</v>
      </c>
      <c r="AP17" s="492"/>
      <c r="AQ17" s="492"/>
      <c r="AR17" s="569"/>
      <c r="AT17" s="496"/>
      <c r="AU17" s="496"/>
      <c r="AV17" s="496"/>
    </row>
    <row r="18" spans="1:48" s="495" customFormat="1" x14ac:dyDescent="0.25">
      <c r="A18" s="499"/>
      <c r="B18" s="1390"/>
      <c r="C18" s="603" t="s">
        <v>247</v>
      </c>
      <c r="D18" s="618" t="s">
        <v>104</v>
      </c>
      <c r="E18" s="956"/>
      <c r="F18" s="955"/>
      <c r="G18" s="953">
        <f t="shared" si="27"/>
        <v>0</v>
      </c>
      <c r="H18" s="956"/>
      <c r="I18" s="955"/>
      <c r="J18" s="953">
        <f t="shared" si="28"/>
        <v>0</v>
      </c>
      <c r="K18" s="954"/>
      <c r="L18" s="955"/>
      <c r="M18" s="953">
        <f t="shared" si="29"/>
        <v>0</v>
      </c>
      <c r="N18" s="954"/>
      <c r="O18" s="955"/>
      <c r="P18" s="953">
        <f t="shared" si="30"/>
        <v>0</v>
      </c>
      <c r="Q18" s="954"/>
      <c r="R18" s="955"/>
      <c r="S18" s="953">
        <f t="shared" si="31"/>
        <v>0</v>
      </c>
      <c r="T18" s="954"/>
      <c r="U18" s="955"/>
      <c r="V18" s="953">
        <f t="shared" si="20"/>
        <v>0</v>
      </c>
      <c r="W18" s="616"/>
      <c r="X18" s="463"/>
      <c r="Y18" s="1347"/>
      <c r="Z18" s="612">
        <f t="shared" si="32"/>
        <v>0</v>
      </c>
      <c r="AA18" s="463"/>
      <c r="AB18" s="1347"/>
      <c r="AC18" s="612">
        <f t="shared" si="33"/>
        <v>0</v>
      </c>
      <c r="AD18" s="463"/>
      <c r="AE18" s="1347"/>
      <c r="AF18" s="612">
        <f t="shared" si="34"/>
        <v>0</v>
      </c>
      <c r="AG18" s="463"/>
      <c r="AH18" s="1347"/>
      <c r="AI18" s="612">
        <f t="shared" si="35"/>
        <v>0</v>
      </c>
      <c r="AJ18" s="463"/>
      <c r="AK18" s="1347"/>
      <c r="AL18" s="612">
        <f t="shared" si="36"/>
        <v>0</v>
      </c>
      <c r="AM18" s="463"/>
      <c r="AN18" s="1347"/>
      <c r="AO18" s="612">
        <f t="shared" si="26"/>
        <v>0</v>
      </c>
      <c r="AP18" s="492"/>
      <c r="AQ18" s="492"/>
      <c r="AR18" s="569"/>
      <c r="AT18" s="496"/>
      <c r="AU18" s="496"/>
      <c r="AV18" s="496"/>
    </row>
    <row r="19" spans="1:48" s="495" customFormat="1" x14ac:dyDescent="0.25">
      <c r="A19" s="499"/>
      <c r="B19" s="1390"/>
      <c r="C19" s="603" t="s">
        <v>248</v>
      </c>
      <c r="D19" s="618" t="s">
        <v>104</v>
      </c>
      <c r="E19" s="956"/>
      <c r="F19" s="955"/>
      <c r="G19" s="953">
        <f t="shared" si="27"/>
        <v>0</v>
      </c>
      <c r="H19" s="956"/>
      <c r="I19" s="955"/>
      <c r="J19" s="953">
        <f t="shared" si="28"/>
        <v>0</v>
      </c>
      <c r="K19" s="954"/>
      <c r="L19" s="955"/>
      <c r="M19" s="953">
        <f t="shared" si="29"/>
        <v>0</v>
      </c>
      <c r="N19" s="954"/>
      <c r="O19" s="955"/>
      <c r="P19" s="953">
        <f t="shared" si="30"/>
        <v>0</v>
      </c>
      <c r="Q19" s="954"/>
      <c r="R19" s="955"/>
      <c r="S19" s="953">
        <f t="shared" si="31"/>
        <v>0</v>
      </c>
      <c r="T19" s="954"/>
      <c r="U19" s="955"/>
      <c r="V19" s="953">
        <f t="shared" si="20"/>
        <v>0</v>
      </c>
      <c r="W19" s="616"/>
      <c r="X19" s="463"/>
      <c r="Y19" s="1347"/>
      <c r="Z19" s="612">
        <f t="shared" si="32"/>
        <v>0</v>
      </c>
      <c r="AA19" s="463"/>
      <c r="AB19" s="1347"/>
      <c r="AC19" s="612">
        <f t="shared" si="33"/>
        <v>0</v>
      </c>
      <c r="AD19" s="463"/>
      <c r="AE19" s="1347"/>
      <c r="AF19" s="612">
        <f t="shared" si="34"/>
        <v>0</v>
      </c>
      <c r="AG19" s="463"/>
      <c r="AH19" s="1347"/>
      <c r="AI19" s="612">
        <f t="shared" si="35"/>
        <v>0</v>
      </c>
      <c r="AJ19" s="463"/>
      <c r="AK19" s="1347"/>
      <c r="AL19" s="612">
        <f t="shared" si="36"/>
        <v>0</v>
      </c>
      <c r="AM19" s="463"/>
      <c r="AN19" s="1347"/>
      <c r="AO19" s="612">
        <f t="shared" si="26"/>
        <v>0</v>
      </c>
      <c r="AP19" s="492"/>
      <c r="AQ19" s="492"/>
      <c r="AR19" s="569"/>
      <c r="AT19" s="496"/>
      <c r="AU19" s="496"/>
      <c r="AV19" s="496"/>
    </row>
    <row r="20" spans="1:48" s="495" customFormat="1" x14ac:dyDescent="0.25">
      <c r="A20" s="499"/>
      <c r="B20" s="1391"/>
      <c r="C20" s="450"/>
      <c r="D20" s="602"/>
      <c r="E20" s="597"/>
      <c r="F20" s="610"/>
      <c r="G20" s="441"/>
      <c r="H20" s="597"/>
      <c r="I20" s="610"/>
      <c r="J20" s="441"/>
      <c r="K20" s="491"/>
      <c r="L20" s="505"/>
      <c r="M20" s="487"/>
      <c r="N20" s="491"/>
      <c r="O20" s="490"/>
      <c r="P20" s="487"/>
      <c r="Q20" s="491"/>
      <c r="R20" s="490"/>
      <c r="S20" s="487"/>
      <c r="T20" s="491"/>
      <c r="U20" s="490"/>
      <c r="V20" s="487"/>
      <c r="W20" s="616"/>
      <c r="X20" s="500"/>
      <c r="Y20" s="1346"/>
      <c r="Z20" s="493"/>
      <c r="AA20" s="500"/>
      <c r="AB20" s="1346"/>
      <c r="AC20" s="493"/>
      <c r="AD20" s="500"/>
      <c r="AE20" s="1346"/>
      <c r="AF20" s="493"/>
      <c r="AG20" s="500"/>
      <c r="AH20" s="1346"/>
      <c r="AI20" s="493"/>
      <c r="AJ20" s="500"/>
      <c r="AK20" s="1346"/>
      <c r="AL20" s="493"/>
      <c r="AM20" s="500"/>
      <c r="AN20" s="1348"/>
      <c r="AO20" s="493"/>
      <c r="AP20" s="492"/>
      <c r="AQ20" s="492"/>
      <c r="AR20" s="569"/>
      <c r="AT20" s="496"/>
      <c r="AU20" s="496"/>
      <c r="AV20" s="496"/>
    </row>
    <row r="21" spans="1:48" s="495" customFormat="1" x14ac:dyDescent="0.25">
      <c r="A21" s="499"/>
      <c r="B21" s="943"/>
      <c r="C21" s="450" t="s">
        <v>249</v>
      </c>
      <c r="D21" s="945" t="s">
        <v>23</v>
      </c>
      <c r="E21" s="444"/>
      <c r="F21" s="610"/>
      <c r="G21" s="949">
        <f>SUM(G5,G6,G9)/0.7*0.3</f>
        <v>0</v>
      </c>
      <c r="H21" s="444"/>
      <c r="I21" s="610"/>
      <c r="J21" s="949">
        <f>SUM(J5,J6,J9)/0.7*0.3</f>
        <v>0</v>
      </c>
      <c r="K21" s="501"/>
      <c r="L21" s="506"/>
      <c r="M21" s="949">
        <f>SUM(M5,M6,M9)/0.7*0.3</f>
        <v>0</v>
      </c>
      <c r="N21" s="951"/>
      <c r="O21" s="952"/>
      <c r="P21" s="949">
        <f>SUM(P5,P6,P9)/0.7*0.3</f>
        <v>0</v>
      </c>
      <c r="Q21" s="951"/>
      <c r="R21" s="952"/>
      <c r="S21" s="949">
        <f>SUM(S5,S6,S9)/0.7*0.3</f>
        <v>0</v>
      </c>
      <c r="T21" s="951"/>
      <c r="U21" s="952"/>
      <c r="V21" s="949">
        <f>SUM(V5,V6,V9)/0.7*0.3</f>
        <v>0</v>
      </c>
      <c r="W21" s="616"/>
      <c r="X21" s="500"/>
      <c r="Y21" s="1346"/>
      <c r="Z21" s="580">
        <f>SUM(Z5,Z6,Z9)/0.7*0.3</f>
        <v>0</v>
      </c>
      <c r="AA21" s="500"/>
      <c r="AB21" s="1346"/>
      <c r="AC21" s="580">
        <f>SUM(AC5,AC6,AC9)/0.7*0.3</f>
        <v>0</v>
      </c>
      <c r="AD21" s="500"/>
      <c r="AE21" s="1346"/>
      <c r="AF21" s="580">
        <f>SUM(AF5,AF6,AF9)/0.7*0.3</f>
        <v>0</v>
      </c>
      <c r="AG21" s="500"/>
      <c r="AH21" s="1346"/>
      <c r="AI21" s="580">
        <f>SUM(AI5,AI6,AI9)/0.7*0.3</f>
        <v>0</v>
      </c>
      <c r="AJ21" s="500"/>
      <c r="AK21" s="1346"/>
      <c r="AL21" s="580">
        <f>SUM(AL5,AL6,AL9)/0.7*0.3</f>
        <v>0</v>
      </c>
      <c r="AM21" s="500"/>
      <c r="AN21" s="1346"/>
      <c r="AO21" s="580">
        <f>SUM(AO5,AO6,AO9)/0.7*0.3</f>
        <v>0</v>
      </c>
      <c r="AP21" s="492"/>
      <c r="AQ21" s="492"/>
      <c r="AR21" s="569"/>
      <c r="AT21" s="496"/>
      <c r="AU21" s="496"/>
      <c r="AV21" s="496"/>
    </row>
    <row r="22" spans="1:48" s="495" customFormat="1" x14ac:dyDescent="0.25">
      <c r="A22" s="499"/>
      <c r="B22" s="946" t="s">
        <v>0</v>
      </c>
      <c r="C22" s="947" t="s">
        <v>265</v>
      </c>
      <c r="D22" s="942"/>
      <c r="E22" s="942"/>
      <c r="F22" s="942"/>
      <c r="G22" s="950">
        <f>SUMIF($B$5:$B$19,$B22,G$5:G$19)/0.7*0.3</f>
        <v>0</v>
      </c>
      <c r="H22" s="942"/>
      <c r="I22" s="942"/>
      <c r="J22" s="950">
        <f>SUMIF($B$5:$B$19,$B22,J$5:J$19)/0.7*0.3</f>
        <v>0</v>
      </c>
      <c r="K22" s="942"/>
      <c r="L22" s="942"/>
      <c r="M22" s="950">
        <f>SUMIF($B$5:$B$19,$B22,M$5:M$19)/0.7*0.3</f>
        <v>0</v>
      </c>
      <c r="N22" s="942"/>
      <c r="O22" s="942"/>
      <c r="P22" s="950">
        <f>SUMIF($B$5:$B$19,$B22,P$5:P$19)/0.7*0.3</f>
        <v>0</v>
      </c>
      <c r="Q22" s="942"/>
      <c r="R22" s="942"/>
      <c r="S22" s="950">
        <f>SUMIF($B$5:$B$19,$B22,S$5:S$19)/0.7*0.3</f>
        <v>0</v>
      </c>
      <c r="T22" s="942"/>
      <c r="U22" s="942"/>
      <c r="V22" s="950">
        <f>SUMIF($B$5:$B$19,$B22,V$5:V$19)/0.7*0.3</f>
        <v>0</v>
      </c>
      <c r="W22" s="616"/>
      <c r="X22" s="957"/>
      <c r="Y22" s="1349"/>
      <c r="Z22" s="950">
        <f>SUMIF($B$5:$B$19,$B22,Z$5:Z$19)/0.7*0.3</f>
        <v>0</v>
      </c>
      <c r="AA22" s="957"/>
      <c r="AB22" s="1349"/>
      <c r="AC22" s="950">
        <f>SUMIF($B$5:$B$19,$B22,AC$5:AC$19)/0.7*0.3</f>
        <v>0</v>
      </c>
      <c r="AD22" s="957"/>
      <c r="AE22" s="1349"/>
      <c r="AF22" s="950">
        <f>SUMIF($B$5:$B$19,$B22,AF$5:AF$19)/0.7*0.3</f>
        <v>0</v>
      </c>
      <c r="AG22" s="957"/>
      <c r="AH22" s="1349"/>
      <c r="AI22" s="950">
        <f>SUMIF($B$5:$B$19,$B22,AI$5:AI$19)/0.7*0.3</f>
        <v>0</v>
      </c>
      <c r="AJ22" s="957"/>
      <c r="AK22" s="1349"/>
      <c r="AL22" s="950">
        <f>SUMIF($B$5:$B$19,$B22,AL$5:AL$19)/0.7*0.3</f>
        <v>0</v>
      </c>
      <c r="AM22" s="957"/>
      <c r="AN22" s="1349"/>
      <c r="AO22" s="950">
        <f>SUMIF($B$5:$B$19,$B22,AO$5:AO$19)/0.7*0.3</f>
        <v>0</v>
      </c>
      <c r="AP22" s="492"/>
      <c r="AQ22" s="492"/>
      <c r="AR22" s="569"/>
      <c r="AT22" s="496"/>
      <c r="AU22" s="496"/>
      <c r="AV22" s="496"/>
    </row>
    <row r="23" spans="1:48" s="495" customFormat="1" x14ac:dyDescent="0.25">
      <c r="A23" s="499"/>
      <c r="B23" s="946" t="s">
        <v>21</v>
      </c>
      <c r="C23" s="947" t="s">
        <v>266</v>
      </c>
      <c r="D23" s="942"/>
      <c r="E23" s="942"/>
      <c r="F23" s="942"/>
      <c r="G23" s="950">
        <f>SUMIF($B$5:$B$19,$B23,G$5:G$19)/0.7*0.3</f>
        <v>0</v>
      </c>
      <c r="H23" s="942"/>
      <c r="I23" s="942"/>
      <c r="J23" s="950">
        <f>SUMIF($B$5:$B$19,$B23,J$5:J$19)/0.7*0.3</f>
        <v>0</v>
      </c>
      <c r="K23" s="942"/>
      <c r="L23" s="942"/>
      <c r="M23" s="950">
        <f>SUMIF($B$5:$B$19,$B23,M$5:M$19)/0.7*0.3</f>
        <v>0</v>
      </c>
      <c r="N23" s="942"/>
      <c r="O23" s="942"/>
      <c r="P23" s="950">
        <f>SUMIF($B$5:$B$19,$B23,P$5:P$19)/0.7*0.3</f>
        <v>0</v>
      </c>
      <c r="Q23" s="942"/>
      <c r="R23" s="942"/>
      <c r="S23" s="950">
        <f>SUMIF($B$5:$B$19,$B23,S$5:S$19)/0.7*0.3</f>
        <v>0</v>
      </c>
      <c r="T23" s="942"/>
      <c r="U23" s="942"/>
      <c r="V23" s="950">
        <f>SUMIF($B$5:$B$19,$B23,V$5:V$19)/0.7*0.3</f>
        <v>0</v>
      </c>
      <c r="W23" s="616"/>
      <c r="X23" s="957"/>
      <c r="Y23" s="1349"/>
      <c r="Z23" s="950">
        <f>SUMIF($B$5:$B$19,$B23,Z$5:Z$19)/0.7*0.3</f>
        <v>0</v>
      </c>
      <c r="AA23" s="957"/>
      <c r="AB23" s="1349"/>
      <c r="AC23" s="950">
        <f>SUMIF($B$5:$B$19,$B23,AC$5:AC$19)/0.7*0.3</f>
        <v>0</v>
      </c>
      <c r="AD23" s="957"/>
      <c r="AE23" s="1349"/>
      <c r="AF23" s="950">
        <f>SUMIF($B$5:$B$19,$B23,AF$5:AF$19)/0.7*0.3</f>
        <v>0</v>
      </c>
      <c r="AG23" s="957"/>
      <c r="AH23" s="1349"/>
      <c r="AI23" s="950">
        <f>SUMIF($B$5:$B$19,$B23,AI$5:AI$19)/0.7*0.3</f>
        <v>0</v>
      </c>
      <c r="AJ23" s="957"/>
      <c r="AK23" s="1349"/>
      <c r="AL23" s="950">
        <f>SUMIF($B$5:$B$19,$B23,AL$5:AL$19)/0.7*0.3</f>
        <v>0</v>
      </c>
      <c r="AM23" s="957"/>
      <c r="AN23" s="1349"/>
      <c r="AO23" s="950">
        <f>SUMIF($B$5:$B$19,$B23,AO$5:AO$19)/0.7*0.3</f>
        <v>0</v>
      </c>
      <c r="AP23" s="492"/>
      <c r="AQ23" s="492"/>
      <c r="AR23" s="569"/>
      <c r="AT23" s="496"/>
      <c r="AU23" s="496"/>
      <c r="AV23" s="496"/>
    </row>
    <row r="24" spans="1:48" s="495" customFormat="1" x14ac:dyDescent="0.25">
      <c r="A24" s="499"/>
      <c r="B24" s="946" t="s">
        <v>3</v>
      </c>
      <c r="C24" s="947" t="s">
        <v>267</v>
      </c>
      <c r="D24" s="942"/>
      <c r="E24" s="942"/>
      <c r="F24" s="942"/>
      <c r="G24" s="950">
        <f>SUMIF($B$5:$B$19,$B24,G$5:G$19)/0.7*0.3</f>
        <v>0</v>
      </c>
      <c r="H24" s="942"/>
      <c r="I24" s="942"/>
      <c r="J24" s="950">
        <f>SUMIF($B$5:$B$19,$B24,J$5:J$19)/0.7*0.3</f>
        <v>0</v>
      </c>
      <c r="K24" s="942"/>
      <c r="L24" s="942"/>
      <c r="M24" s="950">
        <f>SUMIF($B$5:$B$19,$B24,M$5:M$19)/0.7*0.3</f>
        <v>0</v>
      </c>
      <c r="N24" s="942"/>
      <c r="O24" s="942"/>
      <c r="P24" s="950">
        <f>SUMIF($B$5:$B$19,$B24,P$5:P$19)/0.7*0.3</f>
        <v>0</v>
      </c>
      <c r="Q24" s="942"/>
      <c r="R24" s="942"/>
      <c r="S24" s="950">
        <f>SUMIF($B$5:$B$19,$B24,S$5:S$19)/0.7*0.3</f>
        <v>0</v>
      </c>
      <c r="T24" s="942"/>
      <c r="U24" s="942"/>
      <c r="V24" s="950">
        <f>SUMIF($B$5:$B$19,$B24,V$5:V$19)/0.7*0.3</f>
        <v>0</v>
      </c>
      <c r="W24" s="616"/>
      <c r="X24" s="957"/>
      <c r="Y24" s="1349"/>
      <c r="Z24" s="950">
        <f>SUMIF($B$5:$B$19,$B24,Z$5:Z$19)/0.7*0.3</f>
        <v>0</v>
      </c>
      <c r="AA24" s="957"/>
      <c r="AB24" s="1349"/>
      <c r="AC24" s="950">
        <f>SUMIF($B$5:$B$19,$B24,AC$5:AC$19)/0.7*0.3</f>
        <v>0</v>
      </c>
      <c r="AD24" s="957"/>
      <c r="AE24" s="1349"/>
      <c r="AF24" s="950">
        <f>SUMIF($B$5:$B$19,$B24,AF$5:AF$19)/0.7*0.3</f>
        <v>0</v>
      </c>
      <c r="AG24" s="957"/>
      <c r="AH24" s="1349"/>
      <c r="AI24" s="950">
        <f>SUMIF($B$5:$B$19,$B24,AI$5:AI$19)/0.7*0.3</f>
        <v>0</v>
      </c>
      <c r="AJ24" s="957"/>
      <c r="AK24" s="1349"/>
      <c r="AL24" s="950">
        <f>SUMIF($B$5:$B$19,$B24,AL$5:AL$19)/0.7*0.3</f>
        <v>0</v>
      </c>
      <c r="AM24" s="957"/>
      <c r="AN24" s="1349"/>
      <c r="AO24" s="950">
        <f>SUMIF($B$5:$B$19,$B24,AO$5:AO$19)/0.7*0.3</f>
        <v>0</v>
      </c>
      <c r="AP24" s="492"/>
      <c r="AQ24" s="492"/>
      <c r="AR24" s="569"/>
      <c r="AT24" s="496"/>
      <c r="AU24" s="496"/>
      <c r="AV24" s="496"/>
    </row>
    <row r="25" spans="1:48" x14ac:dyDescent="0.25">
      <c r="A25" s="162"/>
      <c r="B25" s="560"/>
      <c r="C25" s="163"/>
      <c r="D25" s="164"/>
      <c r="E25" s="101"/>
      <c r="F25" s="611"/>
      <c r="G25" s="103"/>
      <c r="H25" s="101"/>
      <c r="I25" s="611"/>
      <c r="J25" s="103"/>
      <c r="K25" s="486"/>
      <c r="L25" s="507"/>
      <c r="M25" s="103"/>
      <c r="N25" s="486"/>
      <c r="O25" s="103"/>
      <c r="P25" s="103"/>
      <c r="Q25" s="486"/>
      <c r="R25" s="103"/>
      <c r="S25" s="103"/>
      <c r="T25" s="486"/>
      <c r="U25" s="103"/>
      <c r="V25" s="103"/>
      <c r="W25" s="104"/>
      <c r="X25" s="105"/>
      <c r="Y25" s="1350"/>
      <c r="Z25" s="165"/>
      <c r="AA25" s="105"/>
      <c r="AB25" s="1350"/>
      <c r="AC25" s="165"/>
      <c r="AD25" s="105"/>
      <c r="AE25" s="1350"/>
      <c r="AF25" s="165"/>
      <c r="AG25" s="105"/>
      <c r="AH25" s="1350"/>
      <c r="AI25" s="165"/>
      <c r="AJ25" s="105"/>
      <c r="AK25" s="1350"/>
      <c r="AL25" s="165"/>
      <c r="AM25" s="105"/>
      <c r="AN25" s="1350"/>
      <c r="AO25" s="165"/>
      <c r="AP25" s="149"/>
      <c r="AQ25" s="149"/>
      <c r="AR25" s="559"/>
      <c r="AT25" s="436"/>
      <c r="AU25" s="436"/>
      <c r="AV25" s="436"/>
    </row>
    <row r="26" spans="1:48" x14ac:dyDescent="0.25">
      <c r="A26" s="156"/>
      <c r="B26" s="354"/>
      <c r="C26" s="149"/>
      <c r="D26" s="166" t="s">
        <v>98</v>
      </c>
      <c r="E26" s="111">
        <f>SUM(E5,E6,E9)</f>
        <v>0</v>
      </c>
      <c r="F26" s="112"/>
      <c r="G26" s="113">
        <f>SUM(G5,G6,G9,G21)</f>
        <v>0</v>
      </c>
      <c r="H26" s="111">
        <f>SUM(H5,H6,H9)</f>
        <v>0</v>
      </c>
      <c r="I26" s="112"/>
      <c r="J26" s="113">
        <f>SUM(J5,J6,J9,J21)</f>
        <v>0</v>
      </c>
      <c r="K26" s="111">
        <f>SUM(K5,K6,K9)</f>
        <v>0</v>
      </c>
      <c r="L26" s="112"/>
      <c r="M26" s="113">
        <f>SUM(M5,M6,M9,M21)</f>
        <v>0</v>
      </c>
      <c r="N26" s="111">
        <f>SUM(N5,N6,N9)</f>
        <v>0</v>
      </c>
      <c r="O26" s="112"/>
      <c r="P26" s="113">
        <f>SUM(P5,P6,P9,P21)</f>
        <v>0</v>
      </c>
      <c r="Q26" s="111">
        <f>SUM(Q5,Q6,Q9)</f>
        <v>0</v>
      </c>
      <c r="R26" s="112"/>
      <c r="S26" s="113">
        <f>SUM(S5,S6,S9,S21)</f>
        <v>0</v>
      </c>
      <c r="T26" s="111">
        <f>SUM(T5,T6,T9)</f>
        <v>0</v>
      </c>
      <c r="U26" s="112"/>
      <c r="V26" s="113">
        <f>SUM(V5,V6,V9,V21)</f>
        <v>0</v>
      </c>
      <c r="W26" s="114"/>
      <c r="X26" s="115">
        <f>SUM(X5,X6,X9)</f>
        <v>0</v>
      </c>
      <c r="Y26" s="1346"/>
      <c r="Z26" s="167">
        <f>SUM(Z5,Z6,Z9,Z21)</f>
        <v>0</v>
      </c>
      <c r="AA26" s="115">
        <f>SUM(AA5,AA6,AA9)</f>
        <v>0</v>
      </c>
      <c r="AB26" s="1346"/>
      <c r="AC26" s="167">
        <f>SUM(AC5,AC6,AC9,AC21)</f>
        <v>0</v>
      </c>
      <c r="AD26" s="115">
        <f>SUM(AD5,AD6,AD9)</f>
        <v>0</v>
      </c>
      <c r="AE26" s="1346"/>
      <c r="AF26" s="167">
        <f>SUM(AF5,AF6,AF9,AF21)</f>
        <v>0</v>
      </c>
      <c r="AG26" s="115">
        <f>SUM(AG5,AG6,AG9)</f>
        <v>0</v>
      </c>
      <c r="AH26" s="1346"/>
      <c r="AI26" s="167">
        <f>SUM(AI5,AI6,AI9,AI21)</f>
        <v>0</v>
      </c>
      <c r="AJ26" s="115">
        <f>SUM(AJ5,AJ6,AJ9)</f>
        <v>0</v>
      </c>
      <c r="AK26" s="1346"/>
      <c r="AL26" s="167">
        <f>SUM(AL5,AL6,AL9,AL21)</f>
        <v>0</v>
      </c>
      <c r="AM26" s="115">
        <f>SUM(AM5,AM6,AM9)</f>
        <v>0</v>
      </c>
      <c r="AN26" s="1346"/>
      <c r="AO26" s="167">
        <f>SUM(AO5,AO6,AO9,AO21)</f>
        <v>0</v>
      </c>
      <c r="AP26" s="149"/>
      <c r="AQ26" s="149"/>
      <c r="AR26" s="567"/>
      <c r="AT26" s="437"/>
      <c r="AU26" s="437"/>
      <c r="AV26" s="437"/>
    </row>
    <row r="27" spans="1:48" x14ac:dyDescent="0.25">
      <c r="A27" s="162"/>
      <c r="B27" s="409"/>
      <c r="C27" s="163"/>
      <c r="D27" s="118" t="s">
        <v>6</v>
      </c>
      <c r="E27" s="1423">
        <f>E26+G26</f>
        <v>0</v>
      </c>
      <c r="F27" s="1424"/>
      <c r="G27" s="1425"/>
      <c r="H27" s="1423">
        <f>H26+J26</f>
        <v>0</v>
      </c>
      <c r="I27" s="1424"/>
      <c r="J27" s="1425"/>
      <c r="K27" s="1423">
        <f>K26+M26</f>
        <v>0</v>
      </c>
      <c r="L27" s="1424"/>
      <c r="M27" s="1425"/>
      <c r="N27" s="1423">
        <f>N26+P26</f>
        <v>0</v>
      </c>
      <c r="O27" s="1424"/>
      <c r="P27" s="1425"/>
      <c r="Q27" s="1423">
        <f>Q26+S26</f>
        <v>0</v>
      </c>
      <c r="R27" s="1424"/>
      <c r="S27" s="1425"/>
      <c r="T27" s="1423">
        <f>T26+V26</f>
        <v>0</v>
      </c>
      <c r="U27" s="1424"/>
      <c r="V27" s="1425"/>
      <c r="W27" s="168"/>
      <c r="X27" s="119"/>
      <c r="Y27" s="1350"/>
      <c r="Z27" s="165"/>
      <c r="AA27" s="119"/>
      <c r="AB27" s="1350"/>
      <c r="AC27" s="165"/>
      <c r="AD27" s="119"/>
      <c r="AE27" s="1350"/>
      <c r="AF27" s="165"/>
      <c r="AG27" s="119"/>
      <c r="AH27" s="1350"/>
      <c r="AI27" s="165"/>
      <c r="AJ27" s="119"/>
      <c r="AK27" s="1350"/>
      <c r="AL27" s="165"/>
      <c r="AM27" s="119"/>
      <c r="AN27" s="1350"/>
      <c r="AO27" s="165"/>
      <c r="AP27" s="163"/>
      <c r="AQ27" s="163"/>
      <c r="AR27" s="570"/>
      <c r="AT27" s="436"/>
    </row>
    <row r="28" spans="1:48" ht="18.75" x14ac:dyDescent="0.3">
      <c r="A28" s="513"/>
      <c r="B28" s="354"/>
      <c r="C28" s="149"/>
      <c r="D28" s="514"/>
      <c r="E28" s="1435">
        <f>+SUM(E27,H27,K27,N27,Q27,T27)</f>
        <v>0</v>
      </c>
      <c r="F28" s="1436"/>
      <c r="G28" s="1436"/>
      <c r="H28" s="1436"/>
      <c r="I28" s="1436"/>
      <c r="J28" s="1436"/>
      <c r="K28" s="1436"/>
      <c r="L28" s="1436"/>
      <c r="M28" s="1436"/>
      <c r="N28" s="1436"/>
      <c r="O28" s="1436"/>
      <c r="P28" s="1436"/>
      <c r="Q28" s="1436"/>
      <c r="R28" s="1436"/>
      <c r="S28" s="1436"/>
      <c r="T28" s="1436"/>
      <c r="U28" s="1436"/>
      <c r="V28" s="1437"/>
      <c r="W28" s="515"/>
      <c r="X28" s="1429">
        <f>SUM(X26,,Z26)</f>
        <v>0</v>
      </c>
      <c r="Y28" s="1430"/>
      <c r="Z28" s="1431"/>
      <c r="AA28" s="1429">
        <f>SUM(AA26,,AC26)</f>
        <v>0</v>
      </c>
      <c r="AB28" s="1430"/>
      <c r="AC28" s="1431"/>
      <c r="AD28" s="1429">
        <f>SUM(AD26,,AF26)</f>
        <v>0</v>
      </c>
      <c r="AE28" s="1430"/>
      <c r="AF28" s="1431"/>
      <c r="AG28" s="1429">
        <f>SUM(AG26,,AI26)</f>
        <v>0</v>
      </c>
      <c r="AH28" s="1430"/>
      <c r="AI28" s="1431"/>
      <c r="AJ28" s="1429">
        <f>SUM(AJ26,,AL26)</f>
        <v>0</v>
      </c>
      <c r="AK28" s="1430"/>
      <c r="AL28" s="1431"/>
      <c r="AM28" s="1429">
        <f>SUM(AM26,,AO26)</f>
        <v>0</v>
      </c>
      <c r="AN28" s="1430"/>
      <c r="AO28" s="1431"/>
      <c r="AP28" s="149"/>
      <c r="AQ28" s="149"/>
      <c r="AR28" s="516"/>
      <c r="AT28" s="436"/>
    </row>
    <row r="29" spans="1:48" ht="18.75" x14ac:dyDescent="0.3">
      <c r="A29" s="513"/>
      <c r="B29" s="354"/>
      <c r="C29" s="149"/>
      <c r="D29" s="514"/>
      <c r="E29" s="514"/>
      <c r="F29" s="514"/>
      <c r="G29" s="514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515"/>
      <c r="X29" s="1432">
        <f>SUM(X26,Z26,AA26,,AC26,AD26,,AF26,,AG26,,AI26,,AJ26,,AL26,,AM26,,AO26)</f>
        <v>0</v>
      </c>
      <c r="Y29" s="1433"/>
      <c r="Z29" s="1433"/>
      <c r="AA29" s="1433"/>
      <c r="AB29" s="1433"/>
      <c r="AC29" s="1433"/>
      <c r="AD29" s="1433"/>
      <c r="AE29" s="1433"/>
      <c r="AF29" s="1433"/>
      <c r="AG29" s="1433"/>
      <c r="AH29" s="1433"/>
      <c r="AI29" s="1433"/>
      <c r="AJ29" s="1433"/>
      <c r="AK29" s="1433"/>
      <c r="AL29" s="1433"/>
      <c r="AM29" s="1433"/>
      <c r="AN29" s="1433"/>
      <c r="AO29" s="1434"/>
      <c r="AP29" s="149"/>
      <c r="AQ29" s="149"/>
      <c r="AR29" s="516"/>
      <c r="AT29" s="436"/>
    </row>
    <row r="30" spans="1:48" s="169" customFormat="1" ht="15" x14ac:dyDescent="0.25">
      <c r="B30" s="373"/>
      <c r="C30" s="169" t="s">
        <v>76</v>
      </c>
      <c r="D30" s="169" t="s">
        <v>99</v>
      </c>
      <c r="I30" s="171"/>
      <c r="J30" s="172"/>
      <c r="K30" s="172"/>
      <c r="L30" s="508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173"/>
      <c r="Y30" s="173"/>
      <c r="Z30" s="173"/>
      <c r="AB30" s="171"/>
      <c r="AR30" s="174"/>
      <c r="AT30" s="436"/>
    </row>
    <row r="31" spans="1:48" x14ac:dyDescent="0.25">
      <c r="D31" s="169" t="s">
        <v>100</v>
      </c>
      <c r="E31" s="169"/>
      <c r="F31" s="169"/>
      <c r="G31" s="169"/>
    </row>
    <row r="32" spans="1:48" x14ac:dyDescent="0.25">
      <c r="D32" s="169" t="s">
        <v>101</v>
      </c>
      <c r="E32" s="169"/>
      <c r="F32" s="169"/>
      <c r="G32" s="169"/>
      <c r="AT32" s="436"/>
    </row>
    <row r="34" spans="2:40" x14ac:dyDescent="0.25">
      <c r="B34" s="121" t="s">
        <v>0</v>
      </c>
      <c r="C34" s="45" t="s">
        <v>78</v>
      </c>
      <c r="D34" s="564"/>
      <c r="E34" s="46">
        <f>SUMIF($B5:$B21,$B34,E5:E21)+SUMIF($B5:$B21,$B34,G5:G21)+G22</f>
        <v>0</v>
      </c>
      <c r="F34" s="175" t="e">
        <f>+E34/E27</f>
        <v>#DIV/0!</v>
      </c>
      <c r="G34" s="58"/>
      <c r="H34" s="46">
        <f>SUMIF($B5:$B21,$B34,H5:H21)+SUMIF($B5:$B21,$B34,J5:J21)+J22</f>
        <v>0</v>
      </c>
      <c r="I34" s="175" t="e">
        <f>+H34/H27</f>
        <v>#DIV/0!</v>
      </c>
      <c r="K34" s="46">
        <f>SUMIF($B5:$B21,$B34,K5:K21)+SUMIF($B5:$B21,$B34,M5:M21)+M22</f>
        <v>0</v>
      </c>
      <c r="L34" s="175" t="e">
        <f>+K34/K27</f>
        <v>#DIV/0!</v>
      </c>
      <c r="N34" s="46">
        <f>SUMIF($B5:$B21,$B34,N5:N21)+SUMIF($B5:$B21,$B34,P5:P21)+P22</f>
        <v>0</v>
      </c>
      <c r="O34" s="175" t="e">
        <f>+N34/N$27</f>
        <v>#DIV/0!</v>
      </c>
      <c r="Q34" s="46">
        <f>SUMIF($B5:$B21,$B34,Q5:Q21)+SUMIF($B5:$B21,$B34,S5:S21)+S22</f>
        <v>0</v>
      </c>
      <c r="R34" s="175" t="e">
        <f>+Q34/Q$27</f>
        <v>#DIV/0!</v>
      </c>
      <c r="T34" s="46">
        <f>SUMIF($B5:$B21,$B34,T5:T21)+SUMIF($B5:$B21,$B34,V5:V21)+V22</f>
        <v>0</v>
      </c>
      <c r="U34" s="175" t="e">
        <f>+T34/T$27</f>
        <v>#DIV/0!</v>
      </c>
      <c r="X34" s="46">
        <f>SUMIF($B5:$B21,$B34,X5:X21)+SUMIF($B5:$B21,$B34,Z5:Z21)+Z22</f>
        <v>0</v>
      </c>
      <c r="Y34" s="577" t="e">
        <f>+X34/X$28</f>
        <v>#DIV/0!</v>
      </c>
      <c r="AA34" s="46">
        <f>SUMIF($B5:$B21,$B34,AA5:AA21)+SUMIF($B5:$B21,$B34,AC5:AC21)+AC22</f>
        <v>0</v>
      </c>
      <c r="AB34" s="577" t="e">
        <f>+AA34/AA$28</f>
        <v>#DIV/0!</v>
      </c>
      <c r="AD34" s="46">
        <f>SUMIF($B5:$B21,$B34,AD5:AD21)+SUMIF($B5:$B21,$B34,AF5:AF21)+AF22</f>
        <v>0</v>
      </c>
      <c r="AE34" s="577" t="e">
        <f>+AD34/AD$28</f>
        <v>#DIV/0!</v>
      </c>
      <c r="AG34" s="46">
        <f>SUMIF($B5:$B21,$B34,AG5:AG21)+SUMIF($B5:$B21,$B34,AI5:AI21)+AI22</f>
        <v>0</v>
      </c>
      <c r="AH34" s="577" t="e">
        <f>+AG34/AG$28</f>
        <v>#DIV/0!</v>
      </c>
      <c r="AJ34" s="46">
        <f>SUMIF($B5:$B21,$B34,AJ5:AJ21)+SUMIF($B5:$B21,$B34,AL5:AL21)+AL22</f>
        <v>0</v>
      </c>
      <c r="AK34" s="577" t="e">
        <f>+AJ34/AJ$28</f>
        <v>#DIV/0!</v>
      </c>
      <c r="AM34" s="46">
        <f>SUMIF($B5:$B21,$B34,AM5:AM21)+SUMIF($B5:$B21,$B34,AO5:AO21)+AO22</f>
        <v>0</v>
      </c>
      <c r="AN34" s="577" t="e">
        <f>+AM34/AM$28</f>
        <v>#DIV/0!</v>
      </c>
    </row>
    <row r="35" spans="2:40" x14ac:dyDescent="0.25">
      <c r="B35" s="125" t="s">
        <v>21</v>
      </c>
      <c r="C35" s="48" t="s">
        <v>79</v>
      </c>
      <c r="D35" s="565"/>
      <c r="E35" s="49">
        <f>SUMIF($B5:$B21,$B35,E5:E21)+SUMIF($B5:$B21,$B35,G5:G21)+G23</f>
        <v>0</v>
      </c>
      <c r="F35" s="176" t="e">
        <f>+E35/E27</f>
        <v>#DIV/0!</v>
      </c>
      <c r="G35" s="58"/>
      <c r="H35" s="49">
        <f>SUMIF($B5:$B21,$B35,H5:H21)+SUMIF($B5:$B21,$B35,J5:J21)+J23</f>
        <v>0</v>
      </c>
      <c r="I35" s="176" t="e">
        <f>+H35/H27</f>
        <v>#DIV/0!</v>
      </c>
      <c r="K35" s="49">
        <f>SUMIF($B5:$B21,$B35,K5:K21)+SUMIF($B5:$B21,$B35,M5:M21)+M23</f>
        <v>0</v>
      </c>
      <c r="L35" s="176" t="e">
        <f>+K35/K27</f>
        <v>#DIV/0!</v>
      </c>
      <c r="N35" s="49">
        <f>SUMIF($B5:$B21,$B35,N5:N21)+SUMIF($B5:$B21,$B35,P5:P21)+P23</f>
        <v>0</v>
      </c>
      <c r="O35" s="176" t="e">
        <f t="shared" ref="O35:O36" si="38">+N35/N$27</f>
        <v>#DIV/0!</v>
      </c>
      <c r="Q35" s="49">
        <f>SUMIF($B5:$B21,$B35,Q5:Q21)+SUMIF($B5:$B21,$B35,S5:S21)+S23</f>
        <v>0</v>
      </c>
      <c r="R35" s="176" t="e">
        <f t="shared" ref="R35:R36" si="39">+Q35/Q$27</f>
        <v>#DIV/0!</v>
      </c>
      <c r="T35" s="49">
        <f>SUMIF($B5:$B21,$B35,T5:T21)+SUMIF($B5:$B21,$B35,V5:V21)+V23</f>
        <v>0</v>
      </c>
      <c r="U35" s="176" t="e">
        <f t="shared" ref="U35:U36" si="40">+T35/T$27</f>
        <v>#DIV/0!</v>
      </c>
      <c r="X35" s="49">
        <f>SUMIF($B5:$B21,$B35,X5:X21)+SUMIF($B5:$B21,$B35,Z5:Z21)+Z23</f>
        <v>0</v>
      </c>
      <c r="Y35" s="578" t="e">
        <f>+X35/X$28</f>
        <v>#DIV/0!</v>
      </c>
      <c r="AA35" s="49">
        <f>SUMIF($B5:$B21,$B35,AA5:AA21)+SUMIF($B5:$B21,$B35,AC5:AC21)+AC23</f>
        <v>0</v>
      </c>
      <c r="AB35" s="578" t="e">
        <f>+AA35/AA$28</f>
        <v>#DIV/0!</v>
      </c>
      <c r="AD35" s="49">
        <f>SUMIF($B5:$B21,$B35,AD5:AD21)+SUMIF($B5:$B21,$B35,AF5:AF21)+AF23</f>
        <v>0</v>
      </c>
      <c r="AE35" s="578" t="e">
        <f>+AD35/AD$28</f>
        <v>#DIV/0!</v>
      </c>
      <c r="AG35" s="49">
        <f>SUMIF($B5:$B21,$B35,AG5:AG21)+SUMIF($B5:$B21,$B35,AI5:AI21)+AI23</f>
        <v>0</v>
      </c>
      <c r="AH35" s="578" t="e">
        <f>+AG35/AG$28</f>
        <v>#DIV/0!</v>
      </c>
      <c r="AJ35" s="49">
        <f>SUMIF($B5:$B21,$B35,AJ5:AJ21)+SUMIF($B5:$B21,$B35,AL5:AL21)+AL23</f>
        <v>0</v>
      </c>
      <c r="AK35" s="578" t="e">
        <f>+AJ35/AJ$28</f>
        <v>#DIV/0!</v>
      </c>
      <c r="AM35" s="49">
        <f>SUMIF($B5:$B21,$B35,AM5:AM21)+SUMIF($B5:$B21,$B35,AO5:AO21)+AO23</f>
        <v>0</v>
      </c>
      <c r="AN35" s="578" t="e">
        <f>+AM35/AM$28</f>
        <v>#DIV/0!</v>
      </c>
    </row>
    <row r="36" spans="2:40" x14ac:dyDescent="0.25">
      <c r="B36" s="126" t="s">
        <v>3</v>
      </c>
      <c r="C36" s="51" t="s">
        <v>80</v>
      </c>
      <c r="D36" s="566"/>
      <c r="E36" s="52">
        <f>SUMIF($B5:$B21,$B36,E5:E21)+SUMIF($B5:$B21,$B36,G5:G21)+G24</f>
        <v>0</v>
      </c>
      <c r="F36" s="177" t="e">
        <f>+E36/E27</f>
        <v>#DIV/0!</v>
      </c>
      <c r="G36" s="58"/>
      <c r="H36" s="52">
        <f>SUMIF($B5:$B21,$B36,H5:H21)+SUMIF($B5:$B21,$B36,J5:J21)+J24</f>
        <v>0</v>
      </c>
      <c r="I36" s="177" t="e">
        <f>+H36/H27</f>
        <v>#DIV/0!</v>
      </c>
      <c r="K36" s="52">
        <f>SUMIF($B5:$B21,$B36,K5:K21)+SUMIF($B5:$B21,$B36,M5:M21)+M24</f>
        <v>0</v>
      </c>
      <c r="L36" s="177" t="e">
        <f>+K36/K27</f>
        <v>#DIV/0!</v>
      </c>
      <c r="N36" s="52">
        <f>SUMIF($B5:$B21,$B36,N5:N21)+SUMIF($B5:$B21,$B36,P5:P21)+P24</f>
        <v>0</v>
      </c>
      <c r="O36" s="177" t="e">
        <f t="shared" si="38"/>
        <v>#DIV/0!</v>
      </c>
      <c r="Q36" s="52">
        <f>SUMIF($B5:$B21,$B36,Q5:Q21)+SUMIF($B5:$B21,$B36,S5:S21)+S24</f>
        <v>0</v>
      </c>
      <c r="R36" s="177" t="e">
        <f t="shared" si="39"/>
        <v>#DIV/0!</v>
      </c>
      <c r="T36" s="52">
        <f>SUMIF($B5:$B21,$B36,T5:T21)+SUMIF($B5:$B21,$B36,V5:V21)+V24</f>
        <v>0</v>
      </c>
      <c r="U36" s="177" t="e">
        <f t="shared" si="40"/>
        <v>#DIV/0!</v>
      </c>
      <c r="X36" s="52">
        <f>SUMIF($B5:$B21,$B36,X5:X21)+SUMIF($B5:$B21,$B36,Z5:Z21)+Z24</f>
        <v>0</v>
      </c>
      <c r="Y36" s="579" t="e">
        <f>+X36/X$28</f>
        <v>#DIV/0!</v>
      </c>
      <c r="AA36" s="52">
        <f>SUMIF($B5:$B21,$B36,AA5:AA21)+SUMIF($B5:$B21,$B36,AC5:AC21)+AC24</f>
        <v>0</v>
      </c>
      <c r="AB36" s="579" t="e">
        <f>+AA36/AA$28</f>
        <v>#DIV/0!</v>
      </c>
      <c r="AD36" s="52">
        <f>SUMIF($B5:$B21,$B36,AD5:AD21)+SUMIF($B5:$B21,$B36,AF5:AF21)+AF24</f>
        <v>0</v>
      </c>
      <c r="AE36" s="579" t="e">
        <f>+AD36/AD$28</f>
        <v>#DIV/0!</v>
      </c>
      <c r="AG36" s="52">
        <f>SUMIF($B5:$B21,$B36,AG5:AG21)+SUMIF($B5:$B21,$B36,AI5:AI21)+AI24</f>
        <v>0</v>
      </c>
      <c r="AH36" s="579" t="e">
        <f>+AG36/AG$28</f>
        <v>#DIV/0!</v>
      </c>
      <c r="AJ36" s="52">
        <f>SUMIF($B5:$B21,$B36,AJ5:AJ21)+SUMIF($B5:$B21,$B36,AL5:AL21)+AL24</f>
        <v>0</v>
      </c>
      <c r="AK36" s="579" t="e">
        <f>+AJ36/AJ$28</f>
        <v>#DIV/0!</v>
      </c>
      <c r="AM36" s="52">
        <f>SUMIF($B5:$B21,$B36,AM5:AM21)+SUMIF($B5:$B21,$B36,AO5:AO21)+AO24</f>
        <v>0</v>
      </c>
      <c r="AN36" s="579" t="e">
        <f>+AM36/AM$28</f>
        <v>#DIV/0!</v>
      </c>
    </row>
    <row r="37" spans="2:40" x14ac:dyDescent="0.25">
      <c r="AA37" s="58"/>
    </row>
    <row r="38" spans="2:40" x14ac:dyDescent="0.25">
      <c r="B38" s="44"/>
    </row>
    <row r="39" spans="2:40" x14ac:dyDescent="0.25">
      <c r="B39" s="44"/>
    </row>
    <row r="40" spans="2:40" x14ac:dyDescent="0.25">
      <c r="B40" s="44"/>
    </row>
    <row r="41" spans="2:40" x14ac:dyDescent="0.25">
      <c r="B41" s="44"/>
    </row>
  </sheetData>
  <sheetProtection algorithmName="SHA-512" hashValue="IuH9lWm82KJFZGH5HEwMkr6ROouh+SEnliU/DWDszeD0YpEbPgshMCGliWURcEKNoHau0PXBYe+GmQCCjq8rCA==" saltValue="cwC44NiO885AF7XUZ7nsEw==" spinCount="100000" sheet="1" objects="1" scenarios="1"/>
  <mergeCells count="32">
    <mergeCell ref="X29:AO29"/>
    <mergeCell ref="E1:G1"/>
    <mergeCell ref="F2:G2"/>
    <mergeCell ref="E27:G27"/>
    <mergeCell ref="E28:V28"/>
    <mergeCell ref="Y1:Z1"/>
    <mergeCell ref="X28:Z28"/>
    <mergeCell ref="Q1:S1"/>
    <mergeCell ref="R2:S2"/>
    <mergeCell ref="T1:V1"/>
    <mergeCell ref="U2:V2"/>
    <mergeCell ref="K27:M27"/>
    <mergeCell ref="N27:P27"/>
    <mergeCell ref="H27:J27"/>
    <mergeCell ref="K1:M1"/>
    <mergeCell ref="L2:M2"/>
    <mergeCell ref="H1:J1"/>
    <mergeCell ref="I2:J2"/>
    <mergeCell ref="AN1:AO1"/>
    <mergeCell ref="AA28:AC28"/>
    <mergeCell ref="AD28:AF28"/>
    <mergeCell ref="AG28:AI28"/>
    <mergeCell ref="AJ28:AL28"/>
    <mergeCell ref="AM28:AO28"/>
    <mergeCell ref="AB1:AC1"/>
    <mergeCell ref="AE1:AF1"/>
    <mergeCell ref="N1:P1"/>
    <mergeCell ref="O2:P2"/>
    <mergeCell ref="Q27:S27"/>
    <mergeCell ref="AH1:AI1"/>
    <mergeCell ref="AK1:AL1"/>
    <mergeCell ref="T27:V27"/>
  </mergeCells>
  <phoneticPr fontId="11" type="noConversion"/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3D8F-DB43-40D6-A904-EC4C0566F3F3}">
  <sheetPr>
    <tabColor theme="0"/>
    <outlinePr summaryBelow="0"/>
    <pageSetUpPr fitToPage="1"/>
  </sheetPr>
  <dimension ref="A1:O71"/>
  <sheetViews>
    <sheetView zoomScale="80" zoomScaleNormal="80" workbookViewId="0">
      <pane xSplit="4" ySplit="3" topLeftCell="E4" activePane="bottomRight" state="frozen"/>
      <selection activeCell="C5" sqref="C5"/>
      <selection pane="topRight" activeCell="C5" sqref="C5"/>
      <selection pane="bottomLeft" activeCell="C5" sqref="C5"/>
      <selection pane="bottomRight" activeCell="E1" sqref="E1:G1"/>
    </sheetView>
  </sheetViews>
  <sheetFormatPr baseColWidth="10" defaultColWidth="9.125" defaultRowHeight="15.75" outlineLevelCol="1" x14ac:dyDescent="0.25"/>
  <cols>
    <col min="1" max="1" width="3.625" style="1151" customWidth="1"/>
    <col min="2" max="2" width="6.625" style="1270" customWidth="1"/>
    <col min="3" max="3" width="11.625" style="1151" customWidth="1"/>
    <col min="4" max="4" width="46.625" style="1151" customWidth="1"/>
    <col min="5" max="5" width="15.625" style="1311" customWidth="1"/>
    <col min="6" max="6" width="9" style="1309" customWidth="1"/>
    <col min="7" max="7" width="15.625" style="1312" customWidth="1"/>
    <col min="8" max="8" width="45.625" style="1291" customWidth="1"/>
    <col min="9" max="9" width="15.625" style="1151" hidden="1" customWidth="1" outlineLevel="1"/>
    <col min="10" max="10" width="8.625" style="1277" hidden="1" customWidth="1" outlineLevel="1"/>
    <col min="11" max="11" width="15.625" style="1151" hidden="1" customWidth="1" outlineLevel="1"/>
    <col min="12" max="12" width="9.625" style="1151" hidden="1" customWidth="1" outlineLevel="1"/>
    <col min="13" max="13" width="15.625" style="1151" hidden="1" customWidth="1" outlineLevel="1"/>
    <col min="14" max="14" width="52.625" style="1293" hidden="1" customWidth="1" outlineLevel="1"/>
    <col min="15" max="15" width="9.125" style="1151" collapsed="1"/>
    <col min="16" max="16384" width="9.125" style="1151"/>
  </cols>
  <sheetData>
    <row r="1" spans="1:14" ht="36" customHeight="1" x14ac:dyDescent="0.3">
      <c r="A1" s="1143" t="s">
        <v>7</v>
      </c>
      <c r="B1" s="1144"/>
      <c r="C1" s="1145"/>
      <c r="D1" s="1146">
        <f ca="1">+'[1]1.1_Previous expenses'!D1</f>
        <v>46084.746449652775</v>
      </c>
      <c r="E1" s="1438" t="s">
        <v>277</v>
      </c>
      <c r="F1" s="1439"/>
      <c r="G1" s="1440"/>
      <c r="H1" s="1147"/>
      <c r="I1" s="1148" t="s">
        <v>278</v>
      </c>
      <c r="J1" s="1441" t="s">
        <v>10</v>
      </c>
      <c r="K1" s="1442"/>
      <c r="L1" s="1149" t="s">
        <v>82</v>
      </c>
      <c r="M1" s="1149" t="s">
        <v>83</v>
      </c>
      <c r="N1" s="1150" t="s">
        <v>84</v>
      </c>
    </row>
    <row r="2" spans="1:14" x14ac:dyDescent="0.25">
      <c r="A2" s="1152"/>
      <c r="B2" s="1153"/>
      <c r="C2" s="1154"/>
      <c r="D2" s="1155"/>
      <c r="E2" s="1156" t="s">
        <v>11</v>
      </c>
      <c r="F2" s="1443" t="s">
        <v>10</v>
      </c>
      <c r="G2" s="1444"/>
      <c r="H2" s="1157"/>
      <c r="I2" s="1153" t="s">
        <v>12</v>
      </c>
      <c r="J2" s="1158" t="s">
        <v>14</v>
      </c>
      <c r="K2" s="1159" t="s">
        <v>12</v>
      </c>
      <c r="L2" s="1160"/>
      <c r="M2" s="1160"/>
      <c r="N2" s="1161"/>
    </row>
    <row r="3" spans="1:14" x14ac:dyDescent="0.25">
      <c r="A3" s="1162"/>
      <c r="B3" s="1163" t="s">
        <v>15</v>
      </c>
      <c r="C3" s="1164"/>
      <c r="D3" s="1165"/>
      <c r="E3" s="1166" t="s">
        <v>16</v>
      </c>
      <c r="F3" s="1167" t="s">
        <v>85</v>
      </c>
      <c r="G3" s="1168" t="s">
        <v>17</v>
      </c>
      <c r="H3" s="1169" t="s">
        <v>86</v>
      </c>
      <c r="I3" s="1170"/>
      <c r="J3" s="1171"/>
      <c r="K3" s="1172"/>
      <c r="L3" s="1173"/>
      <c r="M3" s="1173"/>
      <c r="N3" s="1174"/>
    </row>
    <row r="4" spans="1:14" x14ac:dyDescent="0.25">
      <c r="A4" s="1175" t="s">
        <v>2</v>
      </c>
      <c r="B4" s="1176"/>
      <c r="C4" s="1177"/>
      <c r="D4" s="1178"/>
      <c r="E4" s="1179"/>
      <c r="F4" s="1180"/>
      <c r="G4" s="1181"/>
      <c r="H4" s="1182"/>
      <c r="I4" s="1170"/>
      <c r="J4" s="1171"/>
      <c r="K4" s="1172"/>
      <c r="L4" s="1173"/>
      <c r="M4" s="1173"/>
      <c r="N4" s="1183"/>
    </row>
    <row r="5" spans="1:14" x14ac:dyDescent="0.25">
      <c r="A5" s="1175"/>
      <c r="B5" s="1184"/>
      <c r="C5" s="1177" t="s">
        <v>279</v>
      </c>
      <c r="D5" s="1178"/>
      <c r="E5" s="1185"/>
      <c r="F5" s="1186"/>
      <c r="G5" s="1187"/>
      <c r="H5" s="1188"/>
      <c r="I5" s="1170"/>
      <c r="J5" s="1189"/>
      <c r="K5" s="1172"/>
      <c r="L5" s="1173"/>
      <c r="M5" s="1173"/>
      <c r="N5" s="1183"/>
    </row>
    <row r="6" spans="1:14" ht="31.5" x14ac:dyDescent="0.25">
      <c r="A6" s="1190"/>
      <c r="B6" s="1184"/>
      <c r="C6" s="1191" t="s">
        <v>215</v>
      </c>
      <c r="D6" s="1192" t="s">
        <v>280</v>
      </c>
      <c r="E6" s="1193">
        <f>SUM(E7:E10)</f>
        <v>0</v>
      </c>
      <c r="F6" s="1194"/>
      <c r="G6" s="1195">
        <f>SUM(G7:G10)</f>
        <v>0</v>
      </c>
      <c r="H6" s="1196"/>
      <c r="I6" s="1197">
        <f>SUM(I7:I10)</f>
        <v>0</v>
      </c>
      <c r="J6" s="1198"/>
      <c r="K6" s="1199">
        <f>SUM(K7:K10)</f>
        <v>0</v>
      </c>
      <c r="L6" s="1200"/>
      <c r="M6" s="1200"/>
      <c r="N6" s="1201"/>
    </row>
    <row r="7" spans="1:14" x14ac:dyDescent="0.25">
      <c r="A7" s="1190"/>
      <c r="B7" s="1202" t="s">
        <v>0</v>
      </c>
      <c r="C7" s="1203" t="s">
        <v>281</v>
      </c>
      <c r="D7" s="1204" t="s">
        <v>174</v>
      </c>
      <c r="E7" s="1205"/>
      <c r="F7" s="1206"/>
      <c r="G7" s="1207">
        <f>+(F7*0.7)*E7</f>
        <v>0</v>
      </c>
      <c r="H7" s="1208"/>
      <c r="I7" s="1209"/>
      <c r="J7" s="1210"/>
      <c r="K7" s="1211">
        <f>+(J7*0.7)*I7</f>
        <v>0</v>
      </c>
      <c r="L7" s="1200"/>
      <c r="M7" s="1200"/>
      <c r="N7" s="1201"/>
    </row>
    <row r="8" spans="1:14" x14ac:dyDescent="0.25">
      <c r="A8" s="1190"/>
      <c r="B8" s="1202" t="s">
        <v>0</v>
      </c>
      <c r="C8" s="1203" t="s">
        <v>282</v>
      </c>
      <c r="D8" s="1204" t="s">
        <v>174</v>
      </c>
      <c r="E8" s="1205"/>
      <c r="F8" s="1206"/>
      <c r="G8" s="1207">
        <f t="shared" ref="G8:G14" si="0">+(F8*0.7)*E8</f>
        <v>0</v>
      </c>
      <c r="H8" s="1208"/>
      <c r="I8" s="1209"/>
      <c r="J8" s="1210"/>
      <c r="K8" s="1211">
        <f>+(J8*0.7)*I8</f>
        <v>0</v>
      </c>
      <c r="L8" s="1200"/>
      <c r="M8" s="1200"/>
      <c r="N8" s="1201"/>
    </row>
    <row r="9" spans="1:14" x14ac:dyDescent="0.25">
      <c r="A9" s="1190"/>
      <c r="B9" s="1202" t="s">
        <v>0</v>
      </c>
      <c r="C9" s="1203" t="s">
        <v>283</v>
      </c>
      <c r="D9" s="1204" t="s">
        <v>174</v>
      </c>
      <c r="E9" s="1205"/>
      <c r="F9" s="1206"/>
      <c r="G9" s="1207">
        <f t="shared" si="0"/>
        <v>0</v>
      </c>
      <c r="H9" s="1208"/>
      <c r="I9" s="1209"/>
      <c r="J9" s="1210"/>
      <c r="K9" s="1211">
        <f>+(J9*0.7)*I9</f>
        <v>0</v>
      </c>
      <c r="L9" s="1200"/>
      <c r="M9" s="1200"/>
      <c r="N9" s="1201"/>
    </row>
    <row r="10" spans="1:14" x14ac:dyDescent="0.25">
      <c r="A10" s="1190"/>
      <c r="B10" s="1202" t="s">
        <v>0</v>
      </c>
      <c r="C10" s="1203" t="s">
        <v>284</v>
      </c>
      <c r="D10" s="1204" t="s">
        <v>174</v>
      </c>
      <c r="E10" s="1205"/>
      <c r="F10" s="1206"/>
      <c r="G10" s="1207">
        <f t="shared" si="0"/>
        <v>0</v>
      </c>
      <c r="H10" s="1208"/>
      <c r="I10" s="1209"/>
      <c r="J10" s="1210"/>
      <c r="K10" s="1211">
        <f>+(J10*0.7)*I10</f>
        <v>0</v>
      </c>
      <c r="L10" s="1200"/>
      <c r="M10" s="1200"/>
      <c r="N10" s="1201"/>
    </row>
    <row r="11" spans="1:14" x14ac:dyDescent="0.25">
      <c r="A11" s="1190"/>
      <c r="B11" s="1202"/>
      <c r="C11" s="1203"/>
      <c r="D11" s="1204"/>
      <c r="E11" s="1205"/>
      <c r="F11" s="1206"/>
      <c r="G11" s="1207"/>
      <c r="H11" s="1208"/>
      <c r="I11" s="1209"/>
      <c r="J11" s="1210"/>
      <c r="K11" s="1211"/>
      <c r="L11" s="1200"/>
      <c r="M11" s="1200"/>
      <c r="N11" s="1201"/>
    </row>
    <row r="12" spans="1:14" x14ac:dyDescent="0.25">
      <c r="A12" s="1212"/>
      <c r="B12" s="1184"/>
      <c r="C12" s="1191" t="s">
        <v>216</v>
      </c>
      <c r="D12" s="1213" t="s">
        <v>285</v>
      </c>
      <c r="E12" s="1193">
        <f>SUM(E13:E16)</f>
        <v>0</v>
      </c>
      <c r="F12" s="1214"/>
      <c r="G12" s="1195">
        <f>SUM(G13:G16)</f>
        <v>0</v>
      </c>
      <c r="H12" s="1196"/>
      <c r="I12" s="1197">
        <f>SUM(I13:I16)</f>
        <v>0</v>
      </c>
      <c r="J12" s="1198"/>
      <c r="K12" s="1199">
        <f>SUM(K13:K16)</f>
        <v>0</v>
      </c>
      <c r="L12" s="1173"/>
      <c r="M12" s="1173"/>
      <c r="N12" s="1183"/>
    </row>
    <row r="13" spans="1:14" x14ac:dyDescent="0.25">
      <c r="A13" s="1212"/>
      <c r="B13" s="1202" t="s">
        <v>0</v>
      </c>
      <c r="C13" s="1203" t="s">
        <v>286</v>
      </c>
      <c r="D13" s="1204" t="s">
        <v>174</v>
      </c>
      <c r="E13" s="1205"/>
      <c r="F13" s="1206"/>
      <c r="G13" s="1207">
        <f t="shared" si="0"/>
        <v>0</v>
      </c>
      <c r="H13" s="1208"/>
      <c r="I13" s="1209"/>
      <c r="J13" s="1210"/>
      <c r="K13" s="1211">
        <f>+(J13*0.7)*I13</f>
        <v>0</v>
      </c>
      <c r="L13" s="1173"/>
      <c r="M13" s="1173"/>
      <c r="N13" s="1183"/>
    </row>
    <row r="14" spans="1:14" x14ac:dyDescent="0.25">
      <c r="A14" s="1212"/>
      <c r="B14" s="1202" t="s">
        <v>0</v>
      </c>
      <c r="C14" s="1203" t="s">
        <v>287</v>
      </c>
      <c r="D14" s="1204" t="s">
        <v>174</v>
      </c>
      <c r="E14" s="1205"/>
      <c r="F14" s="1206"/>
      <c r="G14" s="1207">
        <f t="shared" si="0"/>
        <v>0</v>
      </c>
      <c r="H14" s="1208"/>
      <c r="I14" s="1209"/>
      <c r="J14" s="1210"/>
      <c r="K14" s="1211">
        <f>+(J14*0.7)*I14</f>
        <v>0</v>
      </c>
      <c r="L14" s="1173"/>
      <c r="M14" s="1173"/>
      <c r="N14" s="1183"/>
    </row>
    <row r="15" spans="1:14" x14ac:dyDescent="0.25">
      <c r="A15" s="1212"/>
      <c r="B15" s="1202" t="s">
        <v>0</v>
      </c>
      <c r="C15" s="1203" t="s">
        <v>288</v>
      </c>
      <c r="D15" s="1204" t="s">
        <v>174</v>
      </c>
      <c r="E15" s="1205"/>
      <c r="F15" s="1206"/>
      <c r="G15" s="1207">
        <f>+(F15*0.7)*E15</f>
        <v>0</v>
      </c>
      <c r="H15" s="1208"/>
      <c r="I15" s="1209"/>
      <c r="J15" s="1210"/>
      <c r="K15" s="1211">
        <f>+(J15*0.7)*I15</f>
        <v>0</v>
      </c>
      <c r="L15" s="1173"/>
      <c r="M15" s="1173"/>
      <c r="N15" s="1183"/>
    </row>
    <row r="16" spans="1:14" x14ac:dyDescent="0.25">
      <c r="A16" s="1212"/>
      <c r="B16" s="1202" t="s">
        <v>0</v>
      </c>
      <c r="C16" s="1203" t="s">
        <v>289</v>
      </c>
      <c r="D16" s="1204" t="s">
        <v>174</v>
      </c>
      <c r="E16" s="1205"/>
      <c r="F16" s="1206"/>
      <c r="G16" s="1207">
        <f>+(F16*0.7)*E16</f>
        <v>0</v>
      </c>
      <c r="H16" s="1208"/>
      <c r="I16" s="1209"/>
      <c r="J16" s="1210"/>
      <c r="K16" s="1211">
        <f>+(J16*0.7)*I16</f>
        <v>0</v>
      </c>
      <c r="L16" s="1173"/>
      <c r="M16" s="1173"/>
      <c r="N16" s="1183"/>
    </row>
    <row r="17" spans="1:14" x14ac:dyDescent="0.25">
      <c r="A17" s="1212"/>
      <c r="B17" s="1202"/>
      <c r="C17" s="1191"/>
      <c r="D17" s="1213"/>
      <c r="E17" s="1205"/>
      <c r="F17" s="1206"/>
      <c r="G17" s="1207"/>
      <c r="H17" s="1208"/>
      <c r="I17" s="1209"/>
      <c r="J17" s="1210"/>
      <c r="K17" s="1211"/>
      <c r="L17" s="1173"/>
      <c r="M17" s="1173"/>
      <c r="N17" s="1183"/>
    </row>
    <row r="18" spans="1:14" x14ac:dyDescent="0.25">
      <c r="A18" s="1212"/>
      <c r="B18" s="1184"/>
      <c r="C18" s="1177" t="s">
        <v>290</v>
      </c>
      <c r="D18" s="1213"/>
      <c r="E18" s="1215"/>
      <c r="F18" s="1216"/>
      <c r="G18" s="1207"/>
      <c r="H18" s="1196"/>
      <c r="I18" s="1209"/>
      <c r="J18" s="1217"/>
      <c r="K18" s="1211"/>
      <c r="L18" s="1173"/>
      <c r="M18" s="1173"/>
      <c r="N18" s="1183"/>
    </row>
    <row r="19" spans="1:14" x14ac:dyDescent="0.25">
      <c r="A19" s="1212"/>
      <c r="B19" s="1184"/>
      <c r="C19" s="1191" t="s">
        <v>217</v>
      </c>
      <c r="D19" s="1218" t="s">
        <v>291</v>
      </c>
      <c r="E19" s="1193">
        <f>SUM(E20:E23)</f>
        <v>0</v>
      </c>
      <c r="F19" s="1214"/>
      <c r="G19" s="1195">
        <f>SUM(G20:G23)</f>
        <v>0</v>
      </c>
      <c r="H19" s="1196"/>
      <c r="I19" s="1197">
        <f>SUM(I20:I23)</f>
        <v>0</v>
      </c>
      <c r="J19" s="1198"/>
      <c r="K19" s="1199">
        <f>SUM(K20:K23)</f>
        <v>0</v>
      </c>
      <c r="L19" s="1173"/>
      <c r="M19" s="1173"/>
      <c r="N19" s="1219"/>
    </row>
    <row r="20" spans="1:14" x14ac:dyDescent="0.25">
      <c r="A20" s="1212"/>
      <c r="B20" s="1202" t="s">
        <v>3</v>
      </c>
      <c r="C20" s="1203" t="s">
        <v>292</v>
      </c>
      <c r="D20" s="1204" t="s">
        <v>174</v>
      </c>
      <c r="E20" s="1205"/>
      <c r="F20" s="1206"/>
      <c r="G20" s="1207">
        <f>+(F20*0.7)*E20</f>
        <v>0</v>
      </c>
      <c r="H20" s="1208"/>
      <c r="I20" s="1209"/>
      <c r="J20" s="1210"/>
      <c r="K20" s="1211">
        <f>+(J20*0.7)*I20</f>
        <v>0</v>
      </c>
      <c r="L20" s="1173"/>
      <c r="M20" s="1173"/>
      <c r="N20" s="1219"/>
    </row>
    <row r="21" spans="1:14" x14ac:dyDescent="0.25">
      <c r="A21" s="1212"/>
      <c r="B21" s="1202" t="s">
        <v>3</v>
      </c>
      <c r="C21" s="1203" t="s">
        <v>293</v>
      </c>
      <c r="D21" s="1204" t="s">
        <v>174</v>
      </c>
      <c r="E21" s="1205"/>
      <c r="F21" s="1206"/>
      <c r="G21" s="1207">
        <f t="shared" ref="G21:G35" si="1">+(F21*0.7)*E21</f>
        <v>0</v>
      </c>
      <c r="H21" s="1208"/>
      <c r="I21" s="1209"/>
      <c r="J21" s="1210"/>
      <c r="K21" s="1211">
        <f>+(J21*0.7)*I21</f>
        <v>0</v>
      </c>
      <c r="L21" s="1173"/>
      <c r="M21" s="1173"/>
      <c r="N21" s="1219"/>
    </row>
    <row r="22" spans="1:14" x14ac:dyDescent="0.25">
      <c r="A22" s="1212"/>
      <c r="B22" s="1202" t="s">
        <v>3</v>
      </c>
      <c r="C22" s="1203" t="s">
        <v>294</v>
      </c>
      <c r="D22" s="1204" t="s">
        <v>174</v>
      </c>
      <c r="E22" s="1205"/>
      <c r="F22" s="1206"/>
      <c r="G22" s="1207">
        <f t="shared" si="1"/>
        <v>0</v>
      </c>
      <c r="H22" s="1208"/>
      <c r="I22" s="1209"/>
      <c r="J22" s="1210"/>
      <c r="K22" s="1211">
        <f>+(J22*0.7)*I22</f>
        <v>0</v>
      </c>
      <c r="L22" s="1173"/>
      <c r="M22" s="1173"/>
      <c r="N22" s="1219"/>
    </row>
    <row r="23" spans="1:14" x14ac:dyDescent="0.25">
      <c r="A23" s="1212"/>
      <c r="B23" s="1202" t="s">
        <v>3</v>
      </c>
      <c r="C23" s="1203" t="s">
        <v>295</v>
      </c>
      <c r="D23" s="1204" t="s">
        <v>174</v>
      </c>
      <c r="E23" s="1205"/>
      <c r="F23" s="1206"/>
      <c r="G23" s="1207">
        <f t="shared" si="1"/>
        <v>0</v>
      </c>
      <c r="H23" s="1208"/>
      <c r="I23" s="1209"/>
      <c r="J23" s="1210"/>
      <c r="K23" s="1211">
        <f>+(J23*0.7)*I23</f>
        <v>0</v>
      </c>
      <c r="L23" s="1173"/>
      <c r="M23" s="1173"/>
      <c r="N23" s="1219"/>
    </row>
    <row r="24" spans="1:14" x14ac:dyDescent="0.25">
      <c r="A24" s="1212"/>
      <c r="B24" s="1202"/>
      <c r="C24" s="1203"/>
      <c r="D24" s="1220"/>
      <c r="E24" s="1205"/>
      <c r="F24" s="1206"/>
      <c r="G24" s="1207"/>
      <c r="H24" s="1208"/>
      <c r="I24" s="1209"/>
      <c r="J24" s="1210"/>
      <c r="K24" s="1211"/>
      <c r="L24" s="1173"/>
      <c r="M24" s="1173"/>
      <c r="N24" s="1219"/>
    </row>
    <row r="25" spans="1:14" x14ac:dyDescent="0.25">
      <c r="A25" s="1212"/>
      <c r="B25" s="1184"/>
      <c r="C25" s="1191" t="s">
        <v>218</v>
      </c>
      <c r="D25" s="1221" t="s">
        <v>296</v>
      </c>
      <c r="E25" s="1193">
        <f>SUM(E26:E29)</f>
        <v>0</v>
      </c>
      <c r="F25" s="1214"/>
      <c r="G25" s="1195">
        <f>SUM(G26:G29)</f>
        <v>0</v>
      </c>
      <c r="H25" s="1196"/>
      <c r="I25" s="1197">
        <f>SUM(I26:I29)</f>
        <v>0</v>
      </c>
      <c r="J25" s="1198"/>
      <c r="K25" s="1199">
        <f>SUM(K26:K29)</f>
        <v>0</v>
      </c>
      <c r="L25" s="1173"/>
      <c r="M25" s="1173"/>
      <c r="N25" s="1222"/>
    </row>
    <row r="26" spans="1:14" x14ac:dyDescent="0.25">
      <c r="A26" s="1212"/>
      <c r="B26" s="1202" t="s">
        <v>3</v>
      </c>
      <c r="C26" s="1203" t="s">
        <v>250</v>
      </c>
      <c r="D26" s="1223" t="s">
        <v>297</v>
      </c>
      <c r="E26" s="1205"/>
      <c r="F26" s="1206"/>
      <c r="G26" s="1207">
        <f t="shared" si="1"/>
        <v>0</v>
      </c>
      <c r="H26" s="1208"/>
      <c r="I26" s="1209"/>
      <c r="J26" s="1210"/>
      <c r="K26" s="1211">
        <f>+(J26*0.7)*I26</f>
        <v>0</v>
      </c>
      <c r="L26" s="1173"/>
      <c r="M26" s="1173"/>
      <c r="N26" s="1222"/>
    </row>
    <row r="27" spans="1:14" x14ac:dyDescent="0.25">
      <c r="A27" s="1212"/>
      <c r="B27" s="1202" t="s">
        <v>3</v>
      </c>
      <c r="C27" s="1203" t="s">
        <v>251</v>
      </c>
      <c r="D27" s="1204" t="s">
        <v>174</v>
      </c>
      <c r="E27" s="1205"/>
      <c r="F27" s="1206"/>
      <c r="G27" s="1207">
        <f t="shared" si="1"/>
        <v>0</v>
      </c>
      <c r="H27" s="1208"/>
      <c r="I27" s="1209"/>
      <c r="J27" s="1210"/>
      <c r="K27" s="1211">
        <f>+(J27*0.7)*I27</f>
        <v>0</v>
      </c>
      <c r="L27" s="1173"/>
      <c r="M27" s="1173"/>
      <c r="N27" s="1222"/>
    </row>
    <row r="28" spans="1:14" x14ac:dyDescent="0.25">
      <c r="A28" s="1212"/>
      <c r="B28" s="1202" t="s">
        <v>3</v>
      </c>
      <c r="C28" s="1203" t="s">
        <v>252</v>
      </c>
      <c r="D28" s="1204" t="s">
        <v>174</v>
      </c>
      <c r="E28" s="1205"/>
      <c r="F28" s="1206"/>
      <c r="G28" s="1207">
        <f t="shared" si="1"/>
        <v>0</v>
      </c>
      <c r="H28" s="1208"/>
      <c r="I28" s="1224"/>
      <c r="J28" s="1210"/>
      <c r="K28" s="1211">
        <f>+(J28*0.7)*I28</f>
        <v>0</v>
      </c>
      <c r="L28" s="1173"/>
      <c r="M28" s="1173"/>
      <c r="N28" s="1222"/>
    </row>
    <row r="29" spans="1:14" x14ac:dyDescent="0.25">
      <c r="A29" s="1212"/>
      <c r="B29" s="1202" t="s">
        <v>3</v>
      </c>
      <c r="C29" s="1203" t="s">
        <v>253</v>
      </c>
      <c r="D29" s="1204" t="s">
        <v>174</v>
      </c>
      <c r="E29" s="1205"/>
      <c r="F29" s="1206"/>
      <c r="G29" s="1207">
        <f t="shared" si="1"/>
        <v>0</v>
      </c>
      <c r="H29" s="1208"/>
      <c r="I29" s="1224"/>
      <c r="J29" s="1210"/>
      <c r="K29" s="1211">
        <f>+(J29*0.7)*I29</f>
        <v>0</v>
      </c>
      <c r="L29" s="1173"/>
      <c r="M29" s="1173"/>
      <c r="N29" s="1222"/>
    </row>
    <row r="30" spans="1:14" x14ac:dyDescent="0.25">
      <c r="A30" s="1212"/>
      <c r="B30" s="1202"/>
      <c r="C30" s="1203"/>
      <c r="D30" s="1220"/>
      <c r="E30" s="1205"/>
      <c r="F30" s="1206"/>
      <c r="G30" s="1207"/>
      <c r="H30" s="1208"/>
      <c r="I30" s="1224"/>
      <c r="J30" s="1210"/>
      <c r="K30" s="1211"/>
      <c r="L30" s="1173"/>
      <c r="M30" s="1173"/>
      <c r="N30" s="1222"/>
    </row>
    <row r="31" spans="1:14" x14ac:dyDescent="0.25">
      <c r="A31" s="1212"/>
      <c r="B31" s="1184"/>
      <c r="C31" s="1191" t="s">
        <v>219</v>
      </c>
      <c r="D31" s="1221" t="s">
        <v>298</v>
      </c>
      <c r="E31" s="1193">
        <f>SUM(E32:E35)</f>
        <v>0</v>
      </c>
      <c r="F31" s="1214"/>
      <c r="G31" s="1195">
        <f>SUM(G32:G35)</f>
        <v>0</v>
      </c>
      <c r="H31" s="1196"/>
      <c r="I31" s="1197">
        <f>SUM(I32:I35)</f>
        <v>0</v>
      </c>
      <c r="J31" s="1198"/>
      <c r="K31" s="1199">
        <f>SUM(K32:K35)</f>
        <v>0</v>
      </c>
      <c r="L31" s="1173"/>
      <c r="M31" s="1173"/>
      <c r="N31" s="1222"/>
    </row>
    <row r="32" spans="1:14" x14ac:dyDescent="0.25">
      <c r="A32" s="1212"/>
      <c r="B32" s="1202" t="s">
        <v>3</v>
      </c>
      <c r="C32" s="1203" t="s">
        <v>299</v>
      </c>
      <c r="D32" s="1204" t="s">
        <v>174</v>
      </c>
      <c r="E32" s="1205"/>
      <c r="F32" s="1206"/>
      <c r="G32" s="1207">
        <f t="shared" si="1"/>
        <v>0</v>
      </c>
      <c r="H32" s="1208"/>
      <c r="I32" s="1209"/>
      <c r="J32" s="1210"/>
      <c r="K32" s="1211">
        <f>+(J32*0.7)*I32</f>
        <v>0</v>
      </c>
      <c r="L32" s="1173"/>
      <c r="M32" s="1173"/>
      <c r="N32" s="1222"/>
    </row>
    <row r="33" spans="1:14" x14ac:dyDescent="0.25">
      <c r="A33" s="1212"/>
      <c r="B33" s="1202" t="s">
        <v>3</v>
      </c>
      <c r="C33" s="1203" t="s">
        <v>300</v>
      </c>
      <c r="D33" s="1204" t="s">
        <v>174</v>
      </c>
      <c r="E33" s="1205"/>
      <c r="F33" s="1206"/>
      <c r="G33" s="1207">
        <f t="shared" si="1"/>
        <v>0</v>
      </c>
      <c r="H33" s="1208"/>
      <c r="I33" s="1209"/>
      <c r="J33" s="1210"/>
      <c r="K33" s="1211">
        <f>+(J33*0.7)*I33</f>
        <v>0</v>
      </c>
      <c r="L33" s="1173"/>
      <c r="M33" s="1173"/>
      <c r="N33" s="1222"/>
    </row>
    <row r="34" spans="1:14" x14ac:dyDescent="0.25">
      <c r="A34" s="1212"/>
      <c r="B34" s="1202" t="s">
        <v>3</v>
      </c>
      <c r="C34" s="1203" t="s">
        <v>301</v>
      </c>
      <c r="D34" s="1204" t="s">
        <v>174</v>
      </c>
      <c r="E34" s="1205"/>
      <c r="F34" s="1206"/>
      <c r="G34" s="1207">
        <f t="shared" si="1"/>
        <v>0</v>
      </c>
      <c r="H34" s="1208"/>
      <c r="I34" s="1224"/>
      <c r="J34" s="1210"/>
      <c r="K34" s="1211">
        <f>+(J34*0.7)*I34</f>
        <v>0</v>
      </c>
      <c r="L34" s="1173"/>
      <c r="M34" s="1173"/>
      <c r="N34" s="1222"/>
    </row>
    <row r="35" spans="1:14" x14ac:dyDescent="0.25">
      <c r="A35" s="1212"/>
      <c r="B35" s="1202" t="s">
        <v>3</v>
      </c>
      <c r="C35" s="1203" t="s">
        <v>302</v>
      </c>
      <c r="D35" s="1204" t="s">
        <v>174</v>
      </c>
      <c r="E35" s="1205"/>
      <c r="F35" s="1206"/>
      <c r="G35" s="1207">
        <f t="shared" si="1"/>
        <v>0</v>
      </c>
      <c r="H35" s="1208"/>
      <c r="I35" s="1224"/>
      <c r="J35" s="1210"/>
      <c r="K35" s="1211">
        <f>+(J35*0.7)*I35</f>
        <v>0</v>
      </c>
      <c r="L35" s="1173"/>
      <c r="M35" s="1173"/>
      <c r="N35" s="1222"/>
    </row>
    <row r="36" spans="1:14" x14ac:dyDescent="0.25">
      <c r="A36" s="1212"/>
      <c r="B36" s="1202"/>
      <c r="C36" s="1191"/>
      <c r="D36" s="1221"/>
      <c r="E36" s="1225"/>
      <c r="F36" s="1226"/>
      <c r="G36" s="1227"/>
      <c r="H36" s="1208"/>
      <c r="I36" s="1228"/>
      <c r="J36" s="1210"/>
      <c r="K36" s="1211"/>
      <c r="L36" s="1173"/>
      <c r="M36" s="1173"/>
      <c r="N36" s="1222"/>
    </row>
    <row r="37" spans="1:14" x14ac:dyDescent="0.25">
      <c r="A37" s="1212"/>
      <c r="B37" s="1184"/>
      <c r="C37" s="1177" t="s">
        <v>303</v>
      </c>
      <c r="D37" s="1221"/>
      <c r="E37" s="1225"/>
      <c r="F37" s="1216"/>
      <c r="G37" s="1227"/>
      <c r="H37" s="1196"/>
      <c r="I37" s="1228"/>
      <c r="J37" s="1217"/>
      <c r="K37" s="1229"/>
      <c r="L37" s="1173"/>
      <c r="M37" s="1173"/>
      <c r="N37" s="1222"/>
    </row>
    <row r="38" spans="1:14" s="1235" customFormat="1" x14ac:dyDescent="0.2">
      <c r="A38" s="1230"/>
      <c r="B38" s="1184"/>
      <c r="C38" s="1191" t="s">
        <v>270</v>
      </c>
      <c r="D38" s="1221" t="s">
        <v>304</v>
      </c>
      <c r="E38" s="1193">
        <f>SUM(E39:E42)</f>
        <v>0</v>
      </c>
      <c r="F38" s="1231"/>
      <c r="G38" s="1195">
        <f>SUM(G39:G42)</f>
        <v>0</v>
      </c>
      <c r="H38" s="1196"/>
      <c r="I38" s="1197">
        <f>SUM(I39:I42)</f>
        <v>0</v>
      </c>
      <c r="J38" s="1232"/>
      <c r="K38" s="1199">
        <f>SUM(K39:K42)</f>
        <v>0</v>
      </c>
      <c r="L38" s="1233"/>
      <c r="M38" s="1233"/>
      <c r="N38" s="1234"/>
    </row>
    <row r="39" spans="1:14" s="1235" customFormat="1" x14ac:dyDescent="0.25">
      <c r="A39" s="1230"/>
      <c r="B39" s="1202" t="s">
        <v>3</v>
      </c>
      <c r="C39" s="1203" t="s">
        <v>305</v>
      </c>
      <c r="D39" s="1204" t="s">
        <v>174</v>
      </c>
      <c r="E39" s="1205"/>
      <c r="F39" s="1206"/>
      <c r="G39" s="1236">
        <f>+(F39*0.7)*E39</f>
        <v>0</v>
      </c>
      <c r="H39" s="1208"/>
      <c r="I39" s="1209"/>
      <c r="J39" s="1210"/>
      <c r="K39" s="1211">
        <f>+(J39*0.7)*I39</f>
        <v>0</v>
      </c>
      <c r="L39" s="1233"/>
      <c r="M39" s="1233"/>
      <c r="N39" s="1234"/>
    </row>
    <row r="40" spans="1:14" s="1235" customFormat="1" x14ac:dyDescent="0.25">
      <c r="A40" s="1230"/>
      <c r="B40" s="1202" t="s">
        <v>3</v>
      </c>
      <c r="C40" s="1203" t="s">
        <v>306</v>
      </c>
      <c r="D40" s="1204" t="s">
        <v>174</v>
      </c>
      <c r="E40" s="1205"/>
      <c r="F40" s="1206"/>
      <c r="G40" s="1236">
        <f>+(F40*0.7)*E40</f>
        <v>0</v>
      </c>
      <c r="H40" s="1208"/>
      <c r="I40" s="1209"/>
      <c r="J40" s="1210"/>
      <c r="K40" s="1211">
        <f>+(J40*0.7)*I40</f>
        <v>0</v>
      </c>
      <c r="L40" s="1233"/>
      <c r="M40" s="1233"/>
      <c r="N40" s="1237"/>
    </row>
    <row r="41" spans="1:14" s="1235" customFormat="1" x14ac:dyDescent="0.25">
      <c r="A41" s="1230"/>
      <c r="B41" s="1202" t="s">
        <v>3</v>
      </c>
      <c r="C41" s="1203" t="s">
        <v>307</v>
      </c>
      <c r="D41" s="1204" t="s">
        <v>174</v>
      </c>
      <c r="E41" s="1205"/>
      <c r="F41" s="1206"/>
      <c r="G41" s="1236">
        <f t="shared" ref="G41:G48" si="2">+(F41*0.7)*E41</f>
        <v>0</v>
      </c>
      <c r="H41" s="1208"/>
      <c r="I41" s="1224"/>
      <c r="J41" s="1238"/>
      <c r="K41" s="1211">
        <f>+(J41*0.7)*I41</f>
        <v>0</v>
      </c>
      <c r="L41" s="1233"/>
      <c r="M41" s="1233"/>
      <c r="N41" s="1237"/>
    </row>
    <row r="42" spans="1:14" s="1235" customFormat="1" x14ac:dyDescent="0.25">
      <c r="A42" s="1230"/>
      <c r="B42" s="1202" t="s">
        <v>3</v>
      </c>
      <c r="C42" s="1203" t="s">
        <v>308</v>
      </c>
      <c r="D42" s="1204" t="s">
        <v>174</v>
      </c>
      <c r="E42" s="1205"/>
      <c r="F42" s="1206"/>
      <c r="G42" s="1236">
        <f t="shared" si="2"/>
        <v>0</v>
      </c>
      <c r="H42" s="1208"/>
      <c r="I42" s="1224"/>
      <c r="J42" s="1238"/>
      <c r="K42" s="1211">
        <f>+(J42*0.7)*I42</f>
        <v>0</v>
      </c>
      <c r="L42" s="1233"/>
      <c r="M42" s="1233"/>
      <c r="N42" s="1237"/>
    </row>
    <row r="43" spans="1:14" s="1235" customFormat="1" x14ac:dyDescent="0.25">
      <c r="A43" s="1230"/>
      <c r="B43" s="1239"/>
      <c r="C43" s="1203"/>
      <c r="D43" s="1220"/>
      <c r="E43" s="1205"/>
      <c r="F43" s="1206"/>
      <c r="G43" s="1236"/>
      <c r="H43" s="1208"/>
      <c r="I43" s="1224"/>
      <c r="J43" s="1238"/>
      <c r="K43" s="1211"/>
      <c r="L43" s="1233"/>
      <c r="M43" s="1233"/>
      <c r="N43" s="1237"/>
    </row>
    <row r="44" spans="1:14" s="1235" customFormat="1" x14ac:dyDescent="0.2">
      <c r="A44" s="1230"/>
      <c r="B44" s="1184"/>
      <c r="C44" s="1191" t="s">
        <v>271</v>
      </c>
      <c r="D44" s="1221" t="s">
        <v>309</v>
      </c>
      <c r="E44" s="1193">
        <f>SUM(E45:E48)</f>
        <v>0</v>
      </c>
      <c r="F44" s="1231"/>
      <c r="G44" s="1195">
        <f>SUM(G45:G48)</f>
        <v>0</v>
      </c>
      <c r="H44" s="1196"/>
      <c r="I44" s="1197">
        <f>SUM(I45:I48)</f>
        <v>0</v>
      </c>
      <c r="J44" s="1232"/>
      <c r="K44" s="1199">
        <f>SUM(K45:K48)</f>
        <v>0</v>
      </c>
      <c r="L44" s="1233"/>
      <c r="M44" s="1233"/>
      <c r="N44" s="1237"/>
    </row>
    <row r="45" spans="1:14" s="1235" customFormat="1" x14ac:dyDescent="0.25">
      <c r="A45" s="1230"/>
      <c r="B45" s="1202" t="s">
        <v>3</v>
      </c>
      <c r="C45" s="1203" t="s">
        <v>310</v>
      </c>
      <c r="D45" s="1204" t="s">
        <v>174</v>
      </c>
      <c r="E45" s="1205"/>
      <c r="F45" s="1206"/>
      <c r="G45" s="1236">
        <f>+(F45*0.7)*E45</f>
        <v>0</v>
      </c>
      <c r="H45" s="1208"/>
      <c r="I45" s="1209"/>
      <c r="J45" s="1210"/>
      <c r="K45" s="1211">
        <f>+(J45*0.7)*I45</f>
        <v>0</v>
      </c>
      <c r="L45" s="1233"/>
      <c r="M45" s="1233"/>
      <c r="N45" s="1237"/>
    </row>
    <row r="46" spans="1:14" s="1235" customFormat="1" x14ac:dyDescent="0.25">
      <c r="A46" s="1230"/>
      <c r="B46" s="1202" t="s">
        <v>3</v>
      </c>
      <c r="C46" s="1203" t="s">
        <v>311</v>
      </c>
      <c r="D46" s="1204" t="s">
        <v>174</v>
      </c>
      <c r="E46" s="1205"/>
      <c r="F46" s="1206"/>
      <c r="G46" s="1236">
        <f t="shared" si="2"/>
        <v>0</v>
      </c>
      <c r="H46" s="1208"/>
      <c r="I46" s="1209"/>
      <c r="J46" s="1210"/>
      <c r="K46" s="1211">
        <f>+(J46*0.7)*I46</f>
        <v>0</v>
      </c>
      <c r="L46" s="1233"/>
      <c r="M46" s="1233"/>
      <c r="N46" s="1237"/>
    </row>
    <row r="47" spans="1:14" s="1235" customFormat="1" x14ac:dyDescent="0.25">
      <c r="A47" s="1230"/>
      <c r="B47" s="1202" t="s">
        <v>3</v>
      </c>
      <c r="C47" s="1203" t="s">
        <v>312</v>
      </c>
      <c r="D47" s="1204" t="s">
        <v>174</v>
      </c>
      <c r="E47" s="1205"/>
      <c r="F47" s="1206"/>
      <c r="G47" s="1236">
        <f t="shared" si="2"/>
        <v>0</v>
      </c>
      <c r="H47" s="1208"/>
      <c r="I47" s="1224"/>
      <c r="J47" s="1238"/>
      <c r="K47" s="1211">
        <f>+(J47*0.7)*I47</f>
        <v>0</v>
      </c>
      <c r="L47" s="1233"/>
      <c r="M47" s="1233"/>
      <c r="N47" s="1237"/>
    </row>
    <row r="48" spans="1:14" x14ac:dyDescent="0.25">
      <c r="A48" s="1212"/>
      <c r="B48" s="1202" t="s">
        <v>3</v>
      </c>
      <c r="C48" s="1203" t="s">
        <v>313</v>
      </c>
      <c r="D48" s="1204" t="s">
        <v>174</v>
      </c>
      <c r="E48" s="1205"/>
      <c r="F48" s="1206"/>
      <c r="G48" s="1236">
        <f t="shared" si="2"/>
        <v>0</v>
      </c>
      <c r="H48" s="1208"/>
      <c r="I48" s="1224"/>
      <c r="J48" s="1238"/>
      <c r="K48" s="1211">
        <f>+(J48*0.7)*I48</f>
        <v>0</v>
      </c>
      <c r="L48" s="1173"/>
      <c r="M48" s="1173"/>
      <c r="N48" s="1183"/>
    </row>
    <row r="49" spans="1:14" x14ac:dyDescent="0.25">
      <c r="A49" s="1212"/>
      <c r="B49" s="1202"/>
      <c r="C49" s="1203"/>
      <c r="D49" s="1240"/>
      <c r="E49" s="1215"/>
      <c r="F49" s="1226"/>
      <c r="G49" s="1207"/>
      <c r="H49" s="1241"/>
      <c r="I49" s="1224"/>
      <c r="J49" s="1242"/>
      <c r="K49" s="1211"/>
      <c r="L49" s="1173"/>
      <c r="M49" s="1173"/>
      <c r="N49" s="1183"/>
    </row>
    <row r="50" spans="1:14" x14ac:dyDescent="0.25">
      <c r="A50" s="1212"/>
      <c r="B50" s="1184"/>
      <c r="C50" s="1191" t="s">
        <v>272</v>
      </c>
      <c r="D50" s="1192" t="s">
        <v>105</v>
      </c>
      <c r="E50" s="1243"/>
      <c r="F50" s="1244"/>
      <c r="G50" s="1245">
        <f>SUM(G6,G12,G19,G25,G31,G38,G44)/0.7*0.3</f>
        <v>0</v>
      </c>
      <c r="H50" s="1246"/>
      <c r="I50" s="1228"/>
      <c r="J50" s="1247"/>
      <c r="K50" s="1199">
        <f>SUM(K6,K12,K19,K25,K31,K38,K44)/0.7*0.3</f>
        <v>0</v>
      </c>
      <c r="L50" s="1173"/>
      <c r="M50" s="1173"/>
      <c r="N50" s="1183"/>
    </row>
    <row r="51" spans="1:14" x14ac:dyDescent="0.25">
      <c r="A51" s="1212"/>
      <c r="B51" s="1248" t="s">
        <v>0</v>
      </c>
      <c r="C51" s="1249" t="s">
        <v>265</v>
      </c>
      <c r="D51" s="1250"/>
      <c r="E51" s="1250"/>
      <c r="F51" s="1250"/>
      <c r="G51" s="1251">
        <f>SUMIF($B$5:$B$48,$B51,G$5:G$48)/0.7*0.3</f>
        <v>0</v>
      </c>
      <c r="H51" s="1188"/>
      <c r="I51" s="1250"/>
      <c r="J51" s="1250"/>
      <c r="K51" s="1251">
        <f>SUMIF($B$5:$B$48,$B51,K$5:K$48)/0.7*0.3</f>
        <v>0</v>
      </c>
      <c r="L51" s="1173"/>
      <c r="M51" s="1173"/>
      <c r="N51" s="1183"/>
    </row>
    <row r="52" spans="1:14" x14ac:dyDescent="0.25">
      <c r="A52" s="1212"/>
      <c r="B52" s="1248" t="s">
        <v>21</v>
      </c>
      <c r="C52" s="1249" t="s">
        <v>266</v>
      </c>
      <c r="D52" s="1250"/>
      <c r="E52" s="1250"/>
      <c r="F52" s="1250"/>
      <c r="G52" s="1251">
        <f t="shared" ref="G52:G53" si="3">SUMIF($B$5:$B$48,$B52,G$5:G$48)/0.7*0.3</f>
        <v>0</v>
      </c>
      <c r="H52" s="1188"/>
      <c r="I52" s="1250"/>
      <c r="J52" s="1250"/>
      <c r="K52" s="1251">
        <f>SUMIF($B$5:$B$48,$B52,K$5:K$48)/0.7*0.3</f>
        <v>0</v>
      </c>
      <c r="L52" s="1173"/>
      <c r="M52" s="1173"/>
      <c r="N52" s="1183"/>
    </row>
    <row r="53" spans="1:14" x14ac:dyDescent="0.25">
      <c r="A53" s="1212"/>
      <c r="B53" s="1248" t="s">
        <v>3</v>
      </c>
      <c r="C53" s="1249" t="s">
        <v>267</v>
      </c>
      <c r="D53" s="1250"/>
      <c r="E53" s="1250"/>
      <c r="F53" s="1250"/>
      <c r="G53" s="1251">
        <f t="shared" si="3"/>
        <v>0</v>
      </c>
      <c r="H53" s="1188"/>
      <c r="I53" s="1250"/>
      <c r="J53" s="1250"/>
      <c r="K53" s="1251">
        <f>SUMIF($B$5:$B$48,$B53,K$5:K$48)/0.7*0.3</f>
        <v>0</v>
      </c>
      <c r="L53" s="1173"/>
      <c r="M53" s="1173"/>
      <c r="N53" s="1183"/>
    </row>
    <row r="54" spans="1:14" x14ac:dyDescent="0.25">
      <c r="A54" s="1252"/>
      <c r="B54" s="1253"/>
      <c r="C54" s="1254"/>
      <c r="D54" s="1255"/>
      <c r="E54" s="1256"/>
      <c r="F54" s="1257"/>
      <c r="G54" s="1258"/>
      <c r="H54" s="1188"/>
      <c r="I54" s="1224"/>
      <c r="J54" s="1259"/>
      <c r="K54" s="1255"/>
      <c r="L54" s="1173"/>
      <c r="M54" s="1173"/>
      <c r="N54" s="1183"/>
    </row>
    <row r="55" spans="1:14" s="1269" customFormat="1" x14ac:dyDescent="0.25">
      <c r="A55" s="1252"/>
      <c r="B55" s="1253"/>
      <c r="C55" s="1254"/>
      <c r="D55" s="1260" t="s">
        <v>106</v>
      </c>
      <c r="E55" s="1261">
        <f>SUM(E6,E12,E19,E25,E31,E38,E44)</f>
        <v>0</v>
      </c>
      <c r="F55" s="1262"/>
      <c r="G55" s="1263">
        <f>SUM(G6,G12,G19,G25,G31,G38,G44,G50)</f>
        <v>0</v>
      </c>
      <c r="H55" s="1264"/>
      <c r="I55" s="1265">
        <f>SUM(I6,I12,I19,I25,I31,I38,I44)</f>
        <v>0</v>
      </c>
      <c r="J55" s="1266"/>
      <c r="K55" s="1267">
        <f>SUM(K6,K12,K19,K25,K31,K38,K44,K50)</f>
        <v>0</v>
      </c>
      <c r="L55" s="1254"/>
      <c r="M55" s="1254"/>
      <c r="N55" s="1268"/>
    </row>
    <row r="56" spans="1:14" ht="18.75" x14ac:dyDescent="0.3">
      <c r="E56" s="1445">
        <f>+E55+G55</f>
        <v>0</v>
      </c>
      <c r="F56" s="1446"/>
      <c r="G56" s="1447"/>
      <c r="H56" s="1271"/>
      <c r="I56" s="1448">
        <f>SUM(I55,K55)</f>
        <v>0</v>
      </c>
      <c r="J56" s="1449"/>
      <c r="K56" s="1450"/>
      <c r="L56" s="1173"/>
      <c r="M56" s="1173"/>
      <c r="N56" s="1272"/>
    </row>
    <row r="57" spans="1:14" s="1273" customFormat="1" ht="15" x14ac:dyDescent="0.25">
      <c r="B57" s="1274"/>
      <c r="C57" s="1273" t="s">
        <v>76</v>
      </c>
      <c r="D57" s="1273" t="s">
        <v>99</v>
      </c>
      <c r="F57" s="1275"/>
      <c r="G57" s="1276"/>
      <c r="H57" s="1271"/>
      <c r="L57" s="1173"/>
      <c r="M57" s="1173"/>
      <c r="N57" s="1272"/>
    </row>
    <row r="58" spans="1:14" x14ac:dyDescent="0.25">
      <c r="D58" s="1273" t="s">
        <v>100</v>
      </c>
      <c r="E58" s="1151"/>
      <c r="F58" s="1277"/>
      <c r="G58" s="1278"/>
      <c r="H58" s="1279"/>
      <c r="I58" s="1280"/>
      <c r="J58" s="1281"/>
      <c r="K58" s="1280"/>
      <c r="L58" s="1280"/>
      <c r="M58" s="1280"/>
      <c r="N58" s="1282"/>
    </row>
    <row r="59" spans="1:14" x14ac:dyDescent="0.25">
      <c r="D59" s="1273" t="s">
        <v>101</v>
      </c>
      <c r="E59" s="1151"/>
      <c r="F59" s="1277"/>
      <c r="G59" s="1278"/>
      <c r="H59" s="1283"/>
      <c r="I59" s="1284"/>
      <c r="J59" s="1285"/>
      <c r="K59" s="1173"/>
      <c r="L59" s="1173"/>
      <c r="M59" s="1173"/>
      <c r="N59" s="1272"/>
    </row>
    <row r="60" spans="1:14" x14ac:dyDescent="0.25">
      <c r="D60" s="1273"/>
      <c r="E60" s="1151"/>
      <c r="F60" s="1277"/>
      <c r="G60" s="1278"/>
      <c r="H60" s="1283"/>
      <c r="I60" s="1284"/>
      <c r="J60" s="1285"/>
      <c r="K60" s="1173"/>
      <c r="L60" s="1173"/>
      <c r="M60" s="1173"/>
      <c r="N60" s="1272"/>
    </row>
    <row r="61" spans="1:14" x14ac:dyDescent="0.25">
      <c r="E61" s="1151"/>
      <c r="F61" s="1277"/>
      <c r="G61" s="1278"/>
      <c r="H61" s="1271"/>
      <c r="I61" s="1173"/>
      <c r="J61" s="1285"/>
      <c r="K61" s="1173"/>
      <c r="L61" s="1173"/>
      <c r="M61" s="1173"/>
      <c r="N61" s="1272"/>
    </row>
    <row r="62" spans="1:14" x14ac:dyDescent="0.25">
      <c r="B62" s="1286" t="s">
        <v>0</v>
      </c>
      <c r="C62" s="1287" t="s">
        <v>78</v>
      </c>
      <c r="D62" s="1288"/>
      <c r="E62" s="1289">
        <f>SUMIF($B6:$B50,$B62,G6:G50)+SUMIF($B6:$B50,$B62,E6:E50)+G51</f>
        <v>0</v>
      </c>
      <c r="F62" s="1290" t="e">
        <f>+E62/E56</f>
        <v>#DIV/0!</v>
      </c>
      <c r="G62" s="1278"/>
      <c r="I62" s="1289">
        <f>SUMIF($B6:$B50,$B62,K6:K50)+SUMIF($B6:$B50,$B62,I6:I50)+K51</f>
        <v>0</v>
      </c>
      <c r="J62" s="1292" t="e">
        <f>+I62/I56</f>
        <v>#DIV/0!</v>
      </c>
    </row>
    <row r="63" spans="1:14" x14ac:dyDescent="0.25">
      <c r="B63" s="1294" t="s">
        <v>21</v>
      </c>
      <c r="C63" s="1295" t="s">
        <v>79</v>
      </c>
      <c r="D63" s="1296"/>
      <c r="E63" s="1297">
        <f>SUMIF($B6:$B50,$B63,G6:G50)+SUMIF($B6:$B50,$B63,E6:E50)+G52</f>
        <v>0</v>
      </c>
      <c r="F63" s="1298" t="e">
        <f>+E63/E56</f>
        <v>#DIV/0!</v>
      </c>
      <c r="G63" s="1278"/>
      <c r="I63" s="1297">
        <f>SUMIF($B6:$B50,$B63,K6:K50)+SUMIF($B6:$B50,$B63,I6:I50)+K52</f>
        <v>0</v>
      </c>
      <c r="J63" s="1299" t="e">
        <f>+I63/I56</f>
        <v>#DIV/0!</v>
      </c>
    </row>
    <row r="64" spans="1:14" x14ac:dyDescent="0.25">
      <c r="B64" s="1300" t="s">
        <v>3</v>
      </c>
      <c r="C64" s="1301" t="s">
        <v>80</v>
      </c>
      <c r="D64" s="1302"/>
      <c r="E64" s="1303">
        <f>SUMIF($B6:$B50,$B64,G6:G50)+SUMIF($B6:$B50,$B64,E6:E50)+G53</f>
        <v>0</v>
      </c>
      <c r="F64" s="1304" t="e">
        <f>+E64/E56</f>
        <v>#DIV/0!</v>
      </c>
      <c r="G64" s="1278"/>
      <c r="I64" s="1303">
        <f>SUMIF($B6:$B50,$B64,K6:K50)+SUMIF($B6:$B50,$B64,I6:I50)+K53</f>
        <v>0</v>
      </c>
      <c r="J64" s="1305" t="e">
        <f>+I64/I56</f>
        <v>#DIV/0!</v>
      </c>
      <c r="K64" s="1273"/>
      <c r="L64" s="1273"/>
      <c r="M64" s="1273"/>
      <c r="N64" s="1273"/>
    </row>
    <row r="65" spans="1:14" s="1311" customFormat="1" ht="15" x14ac:dyDescent="0.25">
      <c r="A65" s="1306"/>
      <c r="B65" s="1307"/>
      <c r="C65" s="1306"/>
      <c r="D65" s="1306"/>
      <c r="E65" s="1308"/>
      <c r="F65" s="1309"/>
      <c r="G65" s="1310"/>
      <c r="H65" s="1293"/>
      <c r="I65" s="1151"/>
      <c r="J65" s="1151"/>
      <c r="K65" s="1151"/>
      <c r="L65" s="1151"/>
      <c r="M65" s="1151"/>
      <c r="N65" s="1151"/>
    </row>
    <row r="66" spans="1:14" ht="15" x14ac:dyDescent="0.25">
      <c r="H66" s="1293"/>
      <c r="J66" s="1151"/>
      <c r="N66" s="1151"/>
    </row>
    <row r="67" spans="1:14" ht="15" x14ac:dyDescent="0.25">
      <c r="H67" s="1293"/>
      <c r="J67" s="1151"/>
      <c r="N67" s="1151"/>
    </row>
    <row r="68" spans="1:14" ht="15" x14ac:dyDescent="0.25">
      <c r="H68" s="1293"/>
      <c r="J68" s="1151"/>
      <c r="N68" s="1151"/>
    </row>
    <row r="69" spans="1:14" ht="15" x14ac:dyDescent="0.25">
      <c r="H69" s="1293"/>
      <c r="J69" s="1151"/>
      <c r="N69" s="1151"/>
    </row>
    <row r="70" spans="1:14" ht="15" x14ac:dyDescent="0.25">
      <c r="H70" s="1293"/>
      <c r="J70" s="1151"/>
      <c r="N70" s="1151"/>
    </row>
    <row r="71" spans="1:14" ht="15" x14ac:dyDescent="0.25">
      <c r="H71" s="1313"/>
      <c r="I71" s="1311"/>
      <c r="J71" s="1311"/>
      <c r="K71" s="1311"/>
      <c r="L71" s="1311"/>
      <c r="M71" s="1311"/>
      <c r="N71" s="1311"/>
    </row>
  </sheetData>
  <sheetProtection algorithmName="SHA-512" hashValue="DU482Wu1cqK13t+ic5k3bIC48LRT1KXOx2Ty2oU2Rt4oxTVU9BvTrZXM54nZEX699H1sU5NcDhkcgxjIKfqD9g==" saltValue="2PaP7nX+S0T9i9onVznbIg==" spinCount="100000" sheet="1" objects="1" scenarios="1"/>
  <mergeCells count="5">
    <mergeCell ref="E1:G1"/>
    <mergeCell ref="J1:K1"/>
    <mergeCell ref="F2:G2"/>
    <mergeCell ref="E56:G56"/>
    <mergeCell ref="I56:K56"/>
  </mergeCells>
  <pageMargins left="0.7" right="0.7" top="0.75" bottom="0.75" header="0.3" footer="0.3"/>
  <pageSetup paperSize="9" scale="3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C952-194A-4FFC-A233-2B20FA4A94DE}">
  <sheetPr>
    <tabColor theme="0"/>
    <outlinePr summaryBelow="0"/>
    <pageSetUpPr fitToPage="1"/>
  </sheetPr>
  <dimension ref="A1:O71"/>
  <sheetViews>
    <sheetView zoomScale="80" zoomScaleNormal="80" workbookViewId="0">
      <pane xSplit="4" ySplit="3" topLeftCell="E4" activePane="bottomRight" state="frozen"/>
      <selection activeCell="C5" sqref="C5"/>
      <selection pane="topRight" activeCell="C5" sqref="C5"/>
      <selection pane="bottomLeft" activeCell="C5" sqref="C5"/>
      <selection pane="bottomRight" activeCell="E1" sqref="E1:G1"/>
    </sheetView>
  </sheetViews>
  <sheetFormatPr baseColWidth="10" defaultColWidth="9.125" defaultRowHeight="15.75" outlineLevelCol="1" x14ac:dyDescent="0.25"/>
  <cols>
    <col min="1" max="1" width="3.625" style="1151" customWidth="1"/>
    <col min="2" max="2" width="6.625" style="1270" customWidth="1"/>
    <col min="3" max="3" width="11.625" style="1151" customWidth="1"/>
    <col min="4" max="4" width="46.625" style="1151" customWidth="1"/>
    <col min="5" max="5" width="15.625" style="1311" customWidth="1"/>
    <col min="6" max="6" width="9" style="1309" customWidth="1"/>
    <col min="7" max="7" width="15.625" style="1312" customWidth="1"/>
    <col min="8" max="8" width="45.625" style="1291" customWidth="1"/>
    <col min="9" max="9" width="15.625" style="1151" hidden="1" customWidth="1" outlineLevel="1"/>
    <col min="10" max="10" width="6.625" style="1277" hidden="1" customWidth="1" outlineLevel="1"/>
    <col min="11" max="11" width="15.625" style="1151" hidden="1" customWidth="1" outlineLevel="1"/>
    <col min="12" max="12" width="9.625" style="1151" hidden="1" customWidth="1" outlineLevel="1"/>
    <col min="13" max="13" width="15.625" style="1151" hidden="1" customWidth="1" outlineLevel="1"/>
    <col min="14" max="14" width="52.625" style="1293" hidden="1" customWidth="1" outlineLevel="1"/>
    <col min="15" max="15" width="9.125" style="1151" collapsed="1"/>
    <col min="16" max="16384" width="9.125" style="1151"/>
  </cols>
  <sheetData>
    <row r="1" spans="1:14" ht="36" customHeight="1" x14ac:dyDescent="0.3">
      <c r="A1" s="1143" t="s">
        <v>7</v>
      </c>
      <c r="B1" s="1144"/>
      <c r="C1" s="1145"/>
      <c r="D1" s="1146">
        <f ca="1">+'[1]1.1_Previous expenses'!D1</f>
        <v>46084.746449652775</v>
      </c>
      <c r="E1" s="1438" t="s">
        <v>314</v>
      </c>
      <c r="F1" s="1439"/>
      <c r="G1" s="1440"/>
      <c r="H1" s="1147"/>
      <c r="I1" s="1148" t="s">
        <v>315</v>
      </c>
      <c r="J1" s="1441" t="s">
        <v>10</v>
      </c>
      <c r="K1" s="1442"/>
      <c r="L1" s="1149" t="s">
        <v>82</v>
      </c>
      <c r="M1" s="1149" t="s">
        <v>83</v>
      </c>
      <c r="N1" s="1150" t="s">
        <v>84</v>
      </c>
    </row>
    <row r="2" spans="1:14" x14ac:dyDescent="0.25">
      <c r="A2" s="1152"/>
      <c r="B2" s="1153"/>
      <c r="C2" s="1154"/>
      <c r="D2" s="1155"/>
      <c r="E2" s="1156" t="s">
        <v>11</v>
      </c>
      <c r="F2" s="1443" t="s">
        <v>10</v>
      </c>
      <c r="G2" s="1444"/>
      <c r="H2" s="1157"/>
      <c r="I2" s="1153" t="s">
        <v>12</v>
      </c>
      <c r="J2" s="1158" t="s">
        <v>14</v>
      </c>
      <c r="K2" s="1159" t="s">
        <v>12</v>
      </c>
      <c r="L2" s="1160"/>
      <c r="M2" s="1160"/>
      <c r="N2" s="1161"/>
    </row>
    <row r="3" spans="1:14" x14ac:dyDescent="0.25">
      <c r="A3" s="1162"/>
      <c r="B3" s="1163" t="s">
        <v>15</v>
      </c>
      <c r="C3" s="1164"/>
      <c r="D3" s="1165"/>
      <c r="E3" s="1166" t="s">
        <v>16</v>
      </c>
      <c r="F3" s="1167" t="s">
        <v>85</v>
      </c>
      <c r="G3" s="1168" t="s">
        <v>17</v>
      </c>
      <c r="H3" s="1169" t="s">
        <v>86</v>
      </c>
      <c r="I3" s="1170"/>
      <c r="J3" s="1171"/>
      <c r="K3" s="1172"/>
      <c r="L3" s="1173"/>
      <c r="M3" s="1173"/>
      <c r="N3" s="1174"/>
    </row>
    <row r="4" spans="1:14" x14ac:dyDescent="0.25">
      <c r="A4" s="1175" t="s">
        <v>27</v>
      </c>
      <c r="B4" s="1176"/>
      <c r="C4" s="1177"/>
      <c r="D4" s="1178"/>
      <c r="E4" s="1179"/>
      <c r="F4" s="1180"/>
      <c r="G4" s="1181"/>
      <c r="H4" s="1182"/>
      <c r="I4" s="1170"/>
      <c r="J4" s="1171"/>
      <c r="K4" s="1172"/>
      <c r="L4" s="1173"/>
      <c r="M4" s="1173"/>
      <c r="N4" s="1183"/>
    </row>
    <row r="5" spans="1:14" x14ac:dyDescent="0.25">
      <c r="A5" s="1175"/>
      <c r="B5" s="1184"/>
      <c r="C5" s="1177" t="s">
        <v>279</v>
      </c>
      <c r="D5" s="1178"/>
      <c r="E5" s="1185"/>
      <c r="F5" s="1186"/>
      <c r="G5" s="1187"/>
      <c r="H5" s="1188"/>
      <c r="I5" s="1170"/>
      <c r="J5" s="1189"/>
      <c r="K5" s="1172"/>
      <c r="L5" s="1173"/>
      <c r="M5" s="1173"/>
      <c r="N5" s="1183"/>
    </row>
    <row r="6" spans="1:14" ht="31.5" x14ac:dyDescent="0.25">
      <c r="A6" s="1190"/>
      <c r="B6" s="1184"/>
      <c r="C6" s="1191" t="s">
        <v>220</v>
      </c>
      <c r="D6" s="1192" t="s">
        <v>280</v>
      </c>
      <c r="E6" s="1193">
        <f>SUM(E7:E10)</f>
        <v>0</v>
      </c>
      <c r="F6" s="1194"/>
      <c r="G6" s="1195">
        <f>SUM(G7:G10)</f>
        <v>0</v>
      </c>
      <c r="H6" s="1196"/>
      <c r="I6" s="1197">
        <f>SUM(I7:I10)</f>
        <v>0</v>
      </c>
      <c r="J6" s="1198"/>
      <c r="K6" s="1199">
        <f>SUM(K7:K10)</f>
        <v>0</v>
      </c>
      <c r="L6" s="1200"/>
      <c r="M6" s="1200"/>
      <c r="N6" s="1201"/>
    </row>
    <row r="7" spans="1:14" x14ac:dyDescent="0.25">
      <c r="A7" s="1190"/>
      <c r="B7" s="1202" t="s">
        <v>0</v>
      </c>
      <c r="C7" s="1203" t="s">
        <v>316</v>
      </c>
      <c r="D7" s="1204" t="s">
        <v>174</v>
      </c>
      <c r="E7" s="1205"/>
      <c r="F7" s="1206"/>
      <c r="G7" s="1207">
        <f>+(F7*0.7)*E7</f>
        <v>0</v>
      </c>
      <c r="H7" s="1208"/>
      <c r="I7" s="1209"/>
      <c r="J7" s="1210"/>
      <c r="K7" s="1211">
        <f>+(J7*0.7)*I7</f>
        <v>0</v>
      </c>
      <c r="L7" s="1200"/>
      <c r="M7" s="1200"/>
      <c r="N7" s="1201"/>
    </row>
    <row r="8" spans="1:14" x14ac:dyDescent="0.25">
      <c r="A8" s="1190"/>
      <c r="B8" s="1202" t="s">
        <v>0</v>
      </c>
      <c r="C8" s="1203" t="s">
        <v>317</v>
      </c>
      <c r="D8" s="1204" t="s">
        <v>174</v>
      </c>
      <c r="E8" s="1205"/>
      <c r="F8" s="1206"/>
      <c r="G8" s="1207">
        <f t="shared" ref="G8:G14" si="0">+(F8*0.7)*E8</f>
        <v>0</v>
      </c>
      <c r="H8" s="1208"/>
      <c r="I8" s="1209"/>
      <c r="J8" s="1210"/>
      <c r="K8" s="1211">
        <f>+(J8*0.7)*I8</f>
        <v>0</v>
      </c>
      <c r="L8" s="1200"/>
      <c r="M8" s="1200"/>
      <c r="N8" s="1201"/>
    </row>
    <row r="9" spans="1:14" x14ac:dyDescent="0.25">
      <c r="A9" s="1190"/>
      <c r="B9" s="1202" t="s">
        <v>0</v>
      </c>
      <c r="C9" s="1203" t="s">
        <v>318</v>
      </c>
      <c r="D9" s="1204" t="s">
        <v>174</v>
      </c>
      <c r="E9" s="1205"/>
      <c r="F9" s="1206"/>
      <c r="G9" s="1207">
        <f t="shared" si="0"/>
        <v>0</v>
      </c>
      <c r="H9" s="1208"/>
      <c r="I9" s="1209"/>
      <c r="J9" s="1210"/>
      <c r="K9" s="1211">
        <f>+(J9*0.7)*I9</f>
        <v>0</v>
      </c>
      <c r="L9" s="1200"/>
      <c r="M9" s="1200"/>
      <c r="N9" s="1201"/>
    </row>
    <row r="10" spans="1:14" x14ac:dyDescent="0.25">
      <c r="A10" s="1190"/>
      <c r="B10" s="1202" t="s">
        <v>0</v>
      </c>
      <c r="C10" s="1203" t="s">
        <v>319</v>
      </c>
      <c r="D10" s="1204" t="s">
        <v>174</v>
      </c>
      <c r="E10" s="1205"/>
      <c r="F10" s="1206"/>
      <c r="G10" s="1207">
        <f t="shared" si="0"/>
        <v>0</v>
      </c>
      <c r="H10" s="1208"/>
      <c r="I10" s="1209"/>
      <c r="J10" s="1210"/>
      <c r="K10" s="1211">
        <f>+(J10*0.7)*I10</f>
        <v>0</v>
      </c>
      <c r="L10" s="1200"/>
      <c r="M10" s="1200"/>
      <c r="N10" s="1201"/>
    </row>
    <row r="11" spans="1:14" x14ac:dyDescent="0.25">
      <c r="A11" s="1190"/>
      <c r="B11" s="1202"/>
      <c r="C11" s="1203"/>
      <c r="D11" s="1204"/>
      <c r="E11" s="1205"/>
      <c r="F11" s="1206"/>
      <c r="G11" s="1207"/>
      <c r="H11" s="1208"/>
      <c r="I11" s="1209"/>
      <c r="J11" s="1210"/>
      <c r="K11" s="1211"/>
      <c r="L11" s="1200"/>
      <c r="M11" s="1200"/>
      <c r="N11" s="1201"/>
    </row>
    <row r="12" spans="1:14" x14ac:dyDescent="0.25">
      <c r="A12" s="1212"/>
      <c r="B12" s="1184"/>
      <c r="C12" s="1191" t="s">
        <v>221</v>
      </c>
      <c r="D12" s="1213" t="s">
        <v>285</v>
      </c>
      <c r="E12" s="1193">
        <f>SUM(E13:E16)</f>
        <v>0</v>
      </c>
      <c r="F12" s="1214"/>
      <c r="G12" s="1195">
        <f>SUM(G13:G16)</f>
        <v>0</v>
      </c>
      <c r="H12" s="1196"/>
      <c r="I12" s="1197">
        <f>SUM(I13:I16)</f>
        <v>0</v>
      </c>
      <c r="J12" s="1198"/>
      <c r="K12" s="1199">
        <f>SUM(K13:K16)</f>
        <v>0</v>
      </c>
      <c r="L12" s="1173"/>
      <c r="M12" s="1173"/>
      <c r="N12" s="1183"/>
    </row>
    <row r="13" spans="1:14" x14ac:dyDescent="0.25">
      <c r="A13" s="1212"/>
      <c r="B13" s="1202" t="s">
        <v>0</v>
      </c>
      <c r="C13" s="1203" t="s">
        <v>320</v>
      </c>
      <c r="D13" s="1204" t="s">
        <v>174</v>
      </c>
      <c r="E13" s="1205"/>
      <c r="F13" s="1206"/>
      <c r="G13" s="1207">
        <f t="shared" si="0"/>
        <v>0</v>
      </c>
      <c r="H13" s="1208"/>
      <c r="I13" s="1209"/>
      <c r="J13" s="1210"/>
      <c r="K13" s="1211">
        <f>+(J13*0.7)*I13</f>
        <v>0</v>
      </c>
      <c r="L13" s="1173"/>
      <c r="M13" s="1173"/>
      <c r="N13" s="1183"/>
    </row>
    <row r="14" spans="1:14" x14ac:dyDescent="0.25">
      <c r="A14" s="1212"/>
      <c r="B14" s="1202" t="s">
        <v>0</v>
      </c>
      <c r="C14" s="1203" t="s">
        <v>321</v>
      </c>
      <c r="D14" s="1204" t="s">
        <v>174</v>
      </c>
      <c r="E14" s="1205"/>
      <c r="F14" s="1206"/>
      <c r="G14" s="1207">
        <f t="shared" si="0"/>
        <v>0</v>
      </c>
      <c r="H14" s="1208"/>
      <c r="I14" s="1209"/>
      <c r="J14" s="1210"/>
      <c r="K14" s="1211">
        <f>+(J14*0.7)*I14</f>
        <v>0</v>
      </c>
      <c r="L14" s="1173"/>
      <c r="M14" s="1173"/>
      <c r="N14" s="1183"/>
    </row>
    <row r="15" spans="1:14" x14ac:dyDescent="0.25">
      <c r="A15" s="1212"/>
      <c r="B15" s="1202" t="s">
        <v>0</v>
      </c>
      <c r="C15" s="1203" t="s">
        <v>322</v>
      </c>
      <c r="D15" s="1204" t="s">
        <v>174</v>
      </c>
      <c r="E15" s="1205"/>
      <c r="F15" s="1206"/>
      <c r="G15" s="1207">
        <f>+(F15*0.7)*E15</f>
        <v>0</v>
      </c>
      <c r="H15" s="1208"/>
      <c r="I15" s="1209"/>
      <c r="J15" s="1210"/>
      <c r="K15" s="1211">
        <f>+(J15*0.7)*I15</f>
        <v>0</v>
      </c>
      <c r="L15" s="1173"/>
      <c r="M15" s="1173"/>
      <c r="N15" s="1183"/>
    </row>
    <row r="16" spans="1:14" x14ac:dyDescent="0.25">
      <c r="A16" s="1212"/>
      <c r="B16" s="1202" t="s">
        <v>0</v>
      </c>
      <c r="C16" s="1203" t="s">
        <v>323</v>
      </c>
      <c r="D16" s="1204" t="s">
        <v>174</v>
      </c>
      <c r="E16" s="1205"/>
      <c r="F16" s="1206"/>
      <c r="G16" s="1207">
        <f>+(F16*0.7)*E16</f>
        <v>0</v>
      </c>
      <c r="H16" s="1208"/>
      <c r="I16" s="1209"/>
      <c r="J16" s="1210"/>
      <c r="K16" s="1211">
        <f>+(J16*0.7)*I16</f>
        <v>0</v>
      </c>
      <c r="L16" s="1173"/>
      <c r="M16" s="1173"/>
      <c r="N16" s="1183"/>
    </row>
    <row r="17" spans="1:14" x14ac:dyDescent="0.25">
      <c r="A17" s="1212"/>
      <c r="B17" s="1202"/>
      <c r="C17" s="1191"/>
      <c r="D17" s="1213"/>
      <c r="E17" s="1205"/>
      <c r="F17" s="1206"/>
      <c r="G17" s="1207"/>
      <c r="H17" s="1208"/>
      <c r="I17" s="1209"/>
      <c r="J17" s="1210"/>
      <c r="K17" s="1211"/>
      <c r="L17" s="1173"/>
      <c r="M17" s="1173"/>
      <c r="N17" s="1183"/>
    </row>
    <row r="18" spans="1:14" x14ac:dyDescent="0.25">
      <c r="A18" s="1212"/>
      <c r="B18" s="1184"/>
      <c r="C18" s="1177" t="s">
        <v>290</v>
      </c>
      <c r="D18" s="1213"/>
      <c r="E18" s="1215"/>
      <c r="F18" s="1216"/>
      <c r="G18" s="1207"/>
      <c r="H18" s="1196"/>
      <c r="I18" s="1209"/>
      <c r="J18" s="1217"/>
      <c r="K18" s="1211"/>
      <c r="L18" s="1173"/>
      <c r="M18" s="1173"/>
      <c r="N18" s="1183"/>
    </row>
    <row r="19" spans="1:14" x14ac:dyDescent="0.25">
      <c r="A19" s="1212"/>
      <c r="B19" s="1184"/>
      <c r="C19" s="1191" t="s">
        <v>222</v>
      </c>
      <c r="D19" s="1218" t="s">
        <v>291</v>
      </c>
      <c r="E19" s="1193">
        <f>SUM(E20:E23)</f>
        <v>0</v>
      </c>
      <c r="F19" s="1214"/>
      <c r="G19" s="1195">
        <f>SUM(G20:G23)</f>
        <v>0</v>
      </c>
      <c r="H19" s="1196"/>
      <c r="I19" s="1197">
        <f>SUM(I20:I23)</f>
        <v>0</v>
      </c>
      <c r="J19" s="1198"/>
      <c r="K19" s="1199">
        <f>SUM(K20:K23)</f>
        <v>0</v>
      </c>
      <c r="L19" s="1173"/>
      <c r="M19" s="1173"/>
      <c r="N19" s="1219"/>
    </row>
    <row r="20" spans="1:14" x14ac:dyDescent="0.25">
      <c r="A20" s="1212"/>
      <c r="B20" s="1202" t="s">
        <v>3</v>
      </c>
      <c r="C20" s="1203" t="s">
        <v>324</v>
      </c>
      <c r="D20" s="1204" t="s">
        <v>174</v>
      </c>
      <c r="E20" s="1205"/>
      <c r="F20" s="1206"/>
      <c r="G20" s="1207">
        <f>+(F20*0.7)*E20</f>
        <v>0</v>
      </c>
      <c r="H20" s="1208"/>
      <c r="I20" s="1209"/>
      <c r="J20" s="1210"/>
      <c r="K20" s="1211">
        <f>+(J20*0.7)*I20</f>
        <v>0</v>
      </c>
      <c r="L20" s="1173"/>
      <c r="M20" s="1173"/>
      <c r="N20" s="1219"/>
    </row>
    <row r="21" spans="1:14" x14ac:dyDescent="0.25">
      <c r="A21" s="1212"/>
      <c r="B21" s="1202" t="s">
        <v>3</v>
      </c>
      <c r="C21" s="1203" t="s">
        <v>325</v>
      </c>
      <c r="D21" s="1204" t="s">
        <v>174</v>
      </c>
      <c r="E21" s="1205"/>
      <c r="F21" s="1206"/>
      <c r="G21" s="1207">
        <f t="shared" ref="G21:G35" si="1">+(F21*0.7)*E21</f>
        <v>0</v>
      </c>
      <c r="H21" s="1208"/>
      <c r="I21" s="1209"/>
      <c r="J21" s="1210"/>
      <c r="K21" s="1211">
        <f>+(J21*0.7)*I21</f>
        <v>0</v>
      </c>
      <c r="L21" s="1173"/>
      <c r="M21" s="1173"/>
      <c r="N21" s="1219"/>
    </row>
    <row r="22" spans="1:14" x14ac:dyDescent="0.25">
      <c r="A22" s="1212"/>
      <c r="B22" s="1202" t="s">
        <v>3</v>
      </c>
      <c r="C22" s="1203" t="s">
        <v>326</v>
      </c>
      <c r="D22" s="1204" t="s">
        <v>174</v>
      </c>
      <c r="E22" s="1205"/>
      <c r="F22" s="1206"/>
      <c r="G22" s="1207">
        <f t="shared" si="1"/>
        <v>0</v>
      </c>
      <c r="H22" s="1208"/>
      <c r="I22" s="1209"/>
      <c r="J22" s="1210"/>
      <c r="K22" s="1211">
        <f>+(J22*0.7)*I22</f>
        <v>0</v>
      </c>
      <c r="L22" s="1173"/>
      <c r="M22" s="1173"/>
      <c r="N22" s="1219"/>
    </row>
    <row r="23" spans="1:14" x14ac:dyDescent="0.25">
      <c r="A23" s="1212"/>
      <c r="B23" s="1202" t="s">
        <v>3</v>
      </c>
      <c r="C23" s="1203" t="s">
        <v>327</v>
      </c>
      <c r="D23" s="1204" t="s">
        <v>174</v>
      </c>
      <c r="E23" s="1205"/>
      <c r="F23" s="1206"/>
      <c r="G23" s="1207">
        <f t="shared" si="1"/>
        <v>0</v>
      </c>
      <c r="H23" s="1208"/>
      <c r="I23" s="1209"/>
      <c r="J23" s="1210"/>
      <c r="K23" s="1211">
        <f>+(J23*0.7)*I23</f>
        <v>0</v>
      </c>
      <c r="L23" s="1173"/>
      <c r="M23" s="1173"/>
      <c r="N23" s="1219"/>
    </row>
    <row r="24" spans="1:14" x14ac:dyDescent="0.25">
      <c r="A24" s="1212"/>
      <c r="B24" s="1202"/>
      <c r="C24" s="1203"/>
      <c r="D24" s="1220"/>
      <c r="E24" s="1205"/>
      <c r="F24" s="1206"/>
      <c r="G24" s="1207"/>
      <c r="H24" s="1208"/>
      <c r="I24" s="1209"/>
      <c r="J24" s="1210"/>
      <c r="K24" s="1211"/>
      <c r="L24" s="1173"/>
      <c r="M24" s="1173"/>
      <c r="N24" s="1219"/>
    </row>
    <row r="25" spans="1:14" x14ac:dyDescent="0.25">
      <c r="A25" s="1212"/>
      <c r="B25" s="1184"/>
      <c r="C25" s="1191" t="s">
        <v>223</v>
      </c>
      <c r="D25" s="1221" t="s">
        <v>296</v>
      </c>
      <c r="E25" s="1193">
        <f>SUM(E26:E29)</f>
        <v>0</v>
      </c>
      <c r="F25" s="1214"/>
      <c r="G25" s="1195">
        <f>SUM(G26:G29)</f>
        <v>0</v>
      </c>
      <c r="H25" s="1196"/>
      <c r="I25" s="1197">
        <f>SUM(I26:I29)</f>
        <v>0</v>
      </c>
      <c r="J25" s="1198"/>
      <c r="K25" s="1199">
        <f>SUM(K26:K29)</f>
        <v>0</v>
      </c>
      <c r="L25" s="1173"/>
      <c r="M25" s="1173"/>
      <c r="N25" s="1222"/>
    </row>
    <row r="26" spans="1:14" x14ac:dyDescent="0.25">
      <c r="A26" s="1212"/>
      <c r="B26" s="1202" t="s">
        <v>3</v>
      </c>
      <c r="C26" s="1203" t="s">
        <v>328</v>
      </c>
      <c r="D26" s="1223" t="s">
        <v>297</v>
      </c>
      <c r="E26" s="1205"/>
      <c r="F26" s="1206"/>
      <c r="G26" s="1207">
        <f t="shared" si="1"/>
        <v>0</v>
      </c>
      <c r="H26" s="1208"/>
      <c r="I26" s="1209"/>
      <c r="J26" s="1210"/>
      <c r="K26" s="1211">
        <f>+(J26*0.7)*I26</f>
        <v>0</v>
      </c>
      <c r="L26" s="1173"/>
      <c r="M26" s="1173"/>
      <c r="N26" s="1222"/>
    </row>
    <row r="27" spans="1:14" x14ac:dyDescent="0.25">
      <c r="A27" s="1212"/>
      <c r="B27" s="1202" t="s">
        <v>3</v>
      </c>
      <c r="C27" s="1203" t="s">
        <v>329</v>
      </c>
      <c r="D27" s="1204" t="s">
        <v>174</v>
      </c>
      <c r="E27" s="1205"/>
      <c r="F27" s="1206"/>
      <c r="G27" s="1207">
        <f t="shared" si="1"/>
        <v>0</v>
      </c>
      <c r="H27" s="1208"/>
      <c r="I27" s="1209"/>
      <c r="J27" s="1210"/>
      <c r="K27" s="1211">
        <f>+(J27*0.7)*I27</f>
        <v>0</v>
      </c>
      <c r="L27" s="1173"/>
      <c r="M27" s="1173"/>
      <c r="N27" s="1222"/>
    </row>
    <row r="28" spans="1:14" x14ac:dyDescent="0.25">
      <c r="A28" s="1212"/>
      <c r="B28" s="1202" t="s">
        <v>3</v>
      </c>
      <c r="C28" s="1203" t="s">
        <v>330</v>
      </c>
      <c r="D28" s="1204" t="s">
        <v>174</v>
      </c>
      <c r="E28" s="1205"/>
      <c r="F28" s="1206"/>
      <c r="G28" s="1207">
        <f t="shared" si="1"/>
        <v>0</v>
      </c>
      <c r="H28" s="1208"/>
      <c r="I28" s="1224"/>
      <c r="J28" s="1210"/>
      <c r="K28" s="1211">
        <f>+(J28*0.7)*I28</f>
        <v>0</v>
      </c>
      <c r="L28" s="1173"/>
      <c r="M28" s="1173"/>
      <c r="N28" s="1222"/>
    </row>
    <row r="29" spans="1:14" x14ac:dyDescent="0.25">
      <c r="A29" s="1212"/>
      <c r="B29" s="1202" t="s">
        <v>3</v>
      </c>
      <c r="C29" s="1203" t="s">
        <v>331</v>
      </c>
      <c r="D29" s="1204" t="s">
        <v>174</v>
      </c>
      <c r="E29" s="1205"/>
      <c r="F29" s="1206"/>
      <c r="G29" s="1207">
        <f t="shared" si="1"/>
        <v>0</v>
      </c>
      <c r="H29" s="1208"/>
      <c r="I29" s="1224"/>
      <c r="J29" s="1210"/>
      <c r="K29" s="1211">
        <f>+(J29*0.7)*I29</f>
        <v>0</v>
      </c>
      <c r="L29" s="1173"/>
      <c r="M29" s="1173"/>
      <c r="N29" s="1222"/>
    </row>
    <row r="30" spans="1:14" x14ac:dyDescent="0.25">
      <c r="A30" s="1212"/>
      <c r="B30" s="1202"/>
      <c r="C30" s="1203"/>
      <c r="D30" s="1220"/>
      <c r="E30" s="1205"/>
      <c r="F30" s="1206"/>
      <c r="G30" s="1207"/>
      <c r="H30" s="1208"/>
      <c r="I30" s="1224"/>
      <c r="J30" s="1210"/>
      <c r="K30" s="1211"/>
      <c r="L30" s="1173"/>
      <c r="M30" s="1173"/>
      <c r="N30" s="1222"/>
    </row>
    <row r="31" spans="1:14" x14ac:dyDescent="0.25">
      <c r="A31" s="1212"/>
      <c r="B31" s="1184"/>
      <c r="C31" s="1191" t="s">
        <v>224</v>
      </c>
      <c r="D31" s="1221" t="s">
        <v>298</v>
      </c>
      <c r="E31" s="1193">
        <f>SUM(E32:E35)</f>
        <v>0</v>
      </c>
      <c r="F31" s="1214"/>
      <c r="G31" s="1195">
        <f>SUM(G32:G35)</f>
        <v>0</v>
      </c>
      <c r="H31" s="1196"/>
      <c r="I31" s="1197">
        <f>SUM(I32:I35)</f>
        <v>0</v>
      </c>
      <c r="J31" s="1198"/>
      <c r="K31" s="1199">
        <f>SUM(K32:K35)</f>
        <v>0</v>
      </c>
      <c r="L31" s="1173"/>
      <c r="M31" s="1173"/>
      <c r="N31" s="1222"/>
    </row>
    <row r="32" spans="1:14" x14ac:dyDescent="0.25">
      <c r="A32" s="1212"/>
      <c r="B32" s="1202" t="s">
        <v>3</v>
      </c>
      <c r="C32" s="1203" t="s">
        <v>332</v>
      </c>
      <c r="D32" s="1204" t="s">
        <v>174</v>
      </c>
      <c r="E32" s="1205"/>
      <c r="F32" s="1206"/>
      <c r="G32" s="1207">
        <f t="shared" si="1"/>
        <v>0</v>
      </c>
      <c r="H32" s="1208"/>
      <c r="I32" s="1209"/>
      <c r="J32" s="1210"/>
      <c r="K32" s="1211">
        <f>+(J32*0.7)*I32</f>
        <v>0</v>
      </c>
      <c r="L32" s="1173"/>
      <c r="M32" s="1173"/>
      <c r="N32" s="1222"/>
    </row>
    <row r="33" spans="1:14" x14ac:dyDescent="0.25">
      <c r="A33" s="1212"/>
      <c r="B33" s="1202" t="s">
        <v>3</v>
      </c>
      <c r="C33" s="1203" t="s">
        <v>333</v>
      </c>
      <c r="D33" s="1204" t="s">
        <v>174</v>
      </c>
      <c r="E33" s="1205"/>
      <c r="F33" s="1206"/>
      <c r="G33" s="1207">
        <f t="shared" si="1"/>
        <v>0</v>
      </c>
      <c r="H33" s="1208"/>
      <c r="I33" s="1209"/>
      <c r="J33" s="1210"/>
      <c r="K33" s="1211">
        <f>+(J33*0.7)*I33</f>
        <v>0</v>
      </c>
      <c r="L33" s="1173"/>
      <c r="M33" s="1173"/>
      <c r="N33" s="1222"/>
    </row>
    <row r="34" spans="1:14" x14ac:dyDescent="0.25">
      <c r="A34" s="1212"/>
      <c r="B34" s="1202" t="s">
        <v>3</v>
      </c>
      <c r="C34" s="1203" t="s">
        <v>334</v>
      </c>
      <c r="D34" s="1204" t="s">
        <v>174</v>
      </c>
      <c r="E34" s="1205"/>
      <c r="F34" s="1206"/>
      <c r="G34" s="1207">
        <f t="shared" si="1"/>
        <v>0</v>
      </c>
      <c r="H34" s="1208"/>
      <c r="I34" s="1224"/>
      <c r="J34" s="1210"/>
      <c r="K34" s="1211">
        <f>+(J34*0.7)*I34</f>
        <v>0</v>
      </c>
      <c r="L34" s="1173"/>
      <c r="M34" s="1173"/>
      <c r="N34" s="1222"/>
    </row>
    <row r="35" spans="1:14" x14ac:dyDescent="0.25">
      <c r="A35" s="1212"/>
      <c r="B35" s="1202" t="s">
        <v>3</v>
      </c>
      <c r="C35" s="1203" t="s">
        <v>335</v>
      </c>
      <c r="D35" s="1204" t="s">
        <v>174</v>
      </c>
      <c r="E35" s="1205"/>
      <c r="F35" s="1206"/>
      <c r="G35" s="1207">
        <f t="shared" si="1"/>
        <v>0</v>
      </c>
      <c r="H35" s="1208"/>
      <c r="I35" s="1224"/>
      <c r="J35" s="1210"/>
      <c r="K35" s="1211">
        <f>+(J35*0.7)*I35</f>
        <v>0</v>
      </c>
      <c r="L35" s="1173"/>
      <c r="M35" s="1173"/>
      <c r="N35" s="1222"/>
    </row>
    <row r="36" spans="1:14" x14ac:dyDescent="0.25">
      <c r="A36" s="1212"/>
      <c r="B36" s="1202"/>
      <c r="C36" s="1191"/>
      <c r="D36" s="1221"/>
      <c r="E36" s="1225"/>
      <c r="F36" s="1226"/>
      <c r="G36" s="1227"/>
      <c r="H36" s="1208"/>
      <c r="I36" s="1228"/>
      <c r="J36" s="1210"/>
      <c r="K36" s="1211"/>
      <c r="L36" s="1173"/>
      <c r="M36" s="1173"/>
      <c r="N36" s="1222"/>
    </row>
    <row r="37" spans="1:14" x14ac:dyDescent="0.25">
      <c r="A37" s="1212"/>
      <c r="B37" s="1184"/>
      <c r="C37" s="1177" t="s">
        <v>303</v>
      </c>
      <c r="D37" s="1221"/>
      <c r="E37" s="1225"/>
      <c r="F37" s="1216"/>
      <c r="G37" s="1227"/>
      <c r="H37" s="1196"/>
      <c r="I37" s="1228"/>
      <c r="J37" s="1217"/>
      <c r="K37" s="1229"/>
      <c r="L37" s="1173"/>
      <c r="M37" s="1173"/>
      <c r="N37" s="1222"/>
    </row>
    <row r="38" spans="1:14" s="1235" customFormat="1" x14ac:dyDescent="0.2">
      <c r="A38" s="1230"/>
      <c r="B38" s="1184"/>
      <c r="C38" s="1191" t="s">
        <v>225</v>
      </c>
      <c r="D38" s="1221" t="s">
        <v>304</v>
      </c>
      <c r="E38" s="1193">
        <f>SUM(E39:E42)</f>
        <v>0</v>
      </c>
      <c r="F38" s="1231"/>
      <c r="G38" s="1195">
        <f>SUM(G39:G42)</f>
        <v>0</v>
      </c>
      <c r="H38" s="1196"/>
      <c r="I38" s="1197">
        <f>SUM(I39:I42)</f>
        <v>0</v>
      </c>
      <c r="J38" s="1232"/>
      <c r="K38" s="1199">
        <f>SUM(K39:K42)</f>
        <v>0</v>
      </c>
      <c r="L38" s="1233"/>
      <c r="M38" s="1233"/>
      <c r="N38" s="1234"/>
    </row>
    <row r="39" spans="1:14" s="1235" customFormat="1" x14ac:dyDescent="0.25">
      <c r="A39" s="1230"/>
      <c r="B39" s="1202" t="s">
        <v>3</v>
      </c>
      <c r="C39" s="1203" t="s">
        <v>336</v>
      </c>
      <c r="D39" s="1204" t="s">
        <v>174</v>
      </c>
      <c r="E39" s="1205"/>
      <c r="F39" s="1206"/>
      <c r="G39" s="1236">
        <f>+(F39*0.7)*E39</f>
        <v>0</v>
      </c>
      <c r="H39" s="1208"/>
      <c r="I39" s="1209"/>
      <c r="J39" s="1210"/>
      <c r="K39" s="1211">
        <f>+(J39*0.7)*I39</f>
        <v>0</v>
      </c>
      <c r="L39" s="1233"/>
      <c r="M39" s="1233"/>
      <c r="N39" s="1234"/>
    </row>
    <row r="40" spans="1:14" s="1235" customFormat="1" x14ac:dyDescent="0.25">
      <c r="A40" s="1230"/>
      <c r="B40" s="1202" t="s">
        <v>3</v>
      </c>
      <c r="C40" s="1203" t="s">
        <v>337</v>
      </c>
      <c r="D40" s="1204" t="s">
        <v>174</v>
      </c>
      <c r="E40" s="1205"/>
      <c r="F40" s="1206"/>
      <c r="G40" s="1236">
        <f>+(F40*0.7)*E40</f>
        <v>0</v>
      </c>
      <c r="H40" s="1208"/>
      <c r="I40" s="1209"/>
      <c r="J40" s="1210"/>
      <c r="K40" s="1211">
        <f>+(J40*0.7)*I40</f>
        <v>0</v>
      </c>
      <c r="L40" s="1233"/>
      <c r="M40" s="1233"/>
      <c r="N40" s="1237"/>
    </row>
    <row r="41" spans="1:14" s="1235" customFormat="1" x14ac:dyDescent="0.25">
      <c r="A41" s="1230"/>
      <c r="B41" s="1202" t="s">
        <v>3</v>
      </c>
      <c r="C41" s="1203" t="s">
        <v>338</v>
      </c>
      <c r="D41" s="1204" t="s">
        <v>174</v>
      </c>
      <c r="E41" s="1205"/>
      <c r="F41" s="1206"/>
      <c r="G41" s="1236">
        <f t="shared" ref="G41:G48" si="2">+(F41*0.7)*E41</f>
        <v>0</v>
      </c>
      <c r="H41" s="1208"/>
      <c r="I41" s="1224"/>
      <c r="J41" s="1238"/>
      <c r="K41" s="1211">
        <f>+(J41*0.7)*I41</f>
        <v>0</v>
      </c>
      <c r="L41" s="1233"/>
      <c r="M41" s="1233"/>
      <c r="N41" s="1237"/>
    </row>
    <row r="42" spans="1:14" s="1235" customFormat="1" x14ac:dyDescent="0.25">
      <c r="A42" s="1230"/>
      <c r="B42" s="1202" t="s">
        <v>3</v>
      </c>
      <c r="C42" s="1203" t="s">
        <v>339</v>
      </c>
      <c r="D42" s="1204" t="s">
        <v>174</v>
      </c>
      <c r="E42" s="1205"/>
      <c r="F42" s="1206"/>
      <c r="G42" s="1236">
        <f t="shared" si="2"/>
        <v>0</v>
      </c>
      <c r="H42" s="1208"/>
      <c r="I42" s="1224"/>
      <c r="J42" s="1238"/>
      <c r="K42" s="1211">
        <f>+(J42*0.7)*I42</f>
        <v>0</v>
      </c>
      <c r="L42" s="1233"/>
      <c r="M42" s="1233"/>
      <c r="N42" s="1237"/>
    </row>
    <row r="43" spans="1:14" s="1235" customFormat="1" x14ac:dyDescent="0.25">
      <c r="A43" s="1230"/>
      <c r="B43" s="1239"/>
      <c r="C43" s="1203"/>
      <c r="D43" s="1220"/>
      <c r="E43" s="1205"/>
      <c r="F43" s="1206"/>
      <c r="G43" s="1236"/>
      <c r="H43" s="1208"/>
      <c r="I43" s="1224"/>
      <c r="J43" s="1238"/>
      <c r="K43" s="1211"/>
      <c r="L43" s="1233"/>
      <c r="M43" s="1233"/>
      <c r="N43" s="1237"/>
    </row>
    <row r="44" spans="1:14" s="1235" customFormat="1" x14ac:dyDescent="0.2">
      <c r="A44" s="1230"/>
      <c r="B44" s="1184"/>
      <c r="C44" s="1191" t="s">
        <v>254</v>
      </c>
      <c r="D44" s="1221" t="s">
        <v>309</v>
      </c>
      <c r="E44" s="1193">
        <f>SUM(E45:E48)</f>
        <v>0</v>
      </c>
      <c r="F44" s="1231"/>
      <c r="G44" s="1195">
        <f>SUM(G45:G48)</f>
        <v>0</v>
      </c>
      <c r="H44" s="1196"/>
      <c r="I44" s="1197">
        <f>SUM(I45:I48)</f>
        <v>0</v>
      </c>
      <c r="J44" s="1232"/>
      <c r="K44" s="1199">
        <f>SUM(K45:K48)</f>
        <v>0</v>
      </c>
      <c r="L44" s="1233"/>
      <c r="M44" s="1233"/>
      <c r="N44" s="1237"/>
    </row>
    <row r="45" spans="1:14" s="1235" customFormat="1" x14ac:dyDescent="0.25">
      <c r="A45" s="1230"/>
      <c r="B45" s="1202" t="s">
        <v>3</v>
      </c>
      <c r="C45" s="1203" t="s">
        <v>340</v>
      </c>
      <c r="D45" s="1204" t="s">
        <v>174</v>
      </c>
      <c r="E45" s="1205"/>
      <c r="F45" s="1206"/>
      <c r="G45" s="1236">
        <f>+(F45*0.7)*E45</f>
        <v>0</v>
      </c>
      <c r="H45" s="1208"/>
      <c r="I45" s="1209"/>
      <c r="J45" s="1210"/>
      <c r="K45" s="1211">
        <f>+(J45*0.7)*I45</f>
        <v>0</v>
      </c>
      <c r="L45" s="1233"/>
      <c r="M45" s="1233"/>
      <c r="N45" s="1237"/>
    </row>
    <row r="46" spans="1:14" s="1235" customFormat="1" x14ac:dyDescent="0.25">
      <c r="A46" s="1230"/>
      <c r="B46" s="1202" t="s">
        <v>3</v>
      </c>
      <c r="C46" s="1203" t="s">
        <v>341</v>
      </c>
      <c r="D46" s="1204" t="s">
        <v>174</v>
      </c>
      <c r="E46" s="1205"/>
      <c r="F46" s="1206"/>
      <c r="G46" s="1236">
        <f t="shared" si="2"/>
        <v>0</v>
      </c>
      <c r="H46" s="1208"/>
      <c r="I46" s="1209"/>
      <c r="J46" s="1210"/>
      <c r="K46" s="1211">
        <f>+(J46*0.7)*I46</f>
        <v>0</v>
      </c>
      <c r="L46" s="1233"/>
      <c r="M46" s="1233"/>
      <c r="N46" s="1237"/>
    </row>
    <row r="47" spans="1:14" s="1235" customFormat="1" x14ac:dyDescent="0.25">
      <c r="A47" s="1230"/>
      <c r="B47" s="1202" t="s">
        <v>3</v>
      </c>
      <c r="C47" s="1203" t="s">
        <v>342</v>
      </c>
      <c r="D47" s="1204" t="s">
        <v>174</v>
      </c>
      <c r="E47" s="1205"/>
      <c r="F47" s="1206"/>
      <c r="G47" s="1236">
        <f t="shared" si="2"/>
        <v>0</v>
      </c>
      <c r="H47" s="1208"/>
      <c r="I47" s="1224"/>
      <c r="J47" s="1238"/>
      <c r="K47" s="1211">
        <f>+(J47*0.7)*I47</f>
        <v>0</v>
      </c>
      <c r="L47" s="1233"/>
      <c r="M47" s="1233"/>
      <c r="N47" s="1237"/>
    </row>
    <row r="48" spans="1:14" x14ac:dyDescent="0.25">
      <c r="A48" s="1212"/>
      <c r="B48" s="1202" t="s">
        <v>3</v>
      </c>
      <c r="C48" s="1203" t="s">
        <v>343</v>
      </c>
      <c r="D48" s="1204" t="s">
        <v>174</v>
      </c>
      <c r="E48" s="1205"/>
      <c r="F48" s="1206"/>
      <c r="G48" s="1236">
        <f t="shared" si="2"/>
        <v>0</v>
      </c>
      <c r="H48" s="1208"/>
      <c r="I48" s="1224"/>
      <c r="J48" s="1238"/>
      <c r="K48" s="1211">
        <f>+(J48*0.7)*I48</f>
        <v>0</v>
      </c>
      <c r="L48" s="1173"/>
      <c r="M48" s="1173"/>
      <c r="N48" s="1183"/>
    </row>
    <row r="49" spans="1:14" x14ac:dyDescent="0.25">
      <c r="A49" s="1212"/>
      <c r="B49" s="1202"/>
      <c r="C49" s="1203"/>
      <c r="D49" s="1240"/>
      <c r="E49" s="1215"/>
      <c r="F49" s="1226"/>
      <c r="G49" s="1207"/>
      <c r="H49" s="1241"/>
      <c r="I49" s="1224"/>
      <c r="J49" s="1242"/>
      <c r="K49" s="1211"/>
      <c r="L49" s="1173"/>
      <c r="M49" s="1173"/>
      <c r="N49" s="1183"/>
    </row>
    <row r="50" spans="1:14" x14ac:dyDescent="0.25">
      <c r="A50" s="1212"/>
      <c r="B50" s="1184"/>
      <c r="C50" s="1191" t="s">
        <v>255</v>
      </c>
      <c r="D50" s="1192" t="s">
        <v>105</v>
      </c>
      <c r="E50" s="1243"/>
      <c r="F50" s="1244"/>
      <c r="G50" s="1245">
        <f>SUM(G6,G12,G19,G25,G31,G38,G44)/0.7*0.3</f>
        <v>0</v>
      </c>
      <c r="H50" s="1246"/>
      <c r="I50" s="1228"/>
      <c r="J50" s="1247"/>
      <c r="K50" s="1199">
        <f>SUM(K6,K12,K19,K25,K31,K38,K44)/0.7*0.3</f>
        <v>0</v>
      </c>
      <c r="L50" s="1173"/>
      <c r="M50" s="1173"/>
      <c r="N50" s="1183"/>
    </row>
    <row r="51" spans="1:14" x14ac:dyDescent="0.25">
      <c r="A51" s="1212"/>
      <c r="B51" s="1248" t="s">
        <v>0</v>
      </c>
      <c r="C51" s="1249" t="s">
        <v>265</v>
      </c>
      <c r="D51" s="1250"/>
      <c r="E51" s="1250"/>
      <c r="F51" s="1250"/>
      <c r="G51" s="1251">
        <f>SUMIF($B$5:$B$48,$B51,G$5:G$48)/0.7*0.3</f>
        <v>0</v>
      </c>
      <c r="H51" s="1188"/>
      <c r="I51" s="1250"/>
      <c r="J51" s="1250"/>
      <c r="K51" s="1251">
        <f>SUMIF($B$5:$B$48,$B51,K$5:K$48)/0.7*0.3</f>
        <v>0</v>
      </c>
      <c r="L51" s="1173"/>
      <c r="M51" s="1173"/>
      <c r="N51" s="1183"/>
    </row>
    <row r="52" spans="1:14" x14ac:dyDescent="0.25">
      <c r="A52" s="1212"/>
      <c r="B52" s="1248" t="s">
        <v>21</v>
      </c>
      <c r="C52" s="1249" t="s">
        <v>266</v>
      </c>
      <c r="D52" s="1250"/>
      <c r="E52" s="1250"/>
      <c r="F52" s="1250"/>
      <c r="G52" s="1251">
        <f t="shared" ref="G52:G53" si="3">SUMIF($B$5:$B$48,$B52,G$5:G$48)/0.7*0.3</f>
        <v>0</v>
      </c>
      <c r="H52" s="1188"/>
      <c r="I52" s="1250"/>
      <c r="J52" s="1250"/>
      <c r="K52" s="1251">
        <f>SUMIF($B$5:$B$48,$B52,K$5:K$48)/0.7*0.3</f>
        <v>0</v>
      </c>
      <c r="L52" s="1173"/>
      <c r="M52" s="1173"/>
      <c r="N52" s="1183"/>
    </row>
    <row r="53" spans="1:14" x14ac:dyDescent="0.25">
      <c r="A53" s="1212"/>
      <c r="B53" s="1248" t="s">
        <v>3</v>
      </c>
      <c r="C53" s="1249" t="s">
        <v>267</v>
      </c>
      <c r="D53" s="1250"/>
      <c r="E53" s="1250"/>
      <c r="F53" s="1250"/>
      <c r="G53" s="1251">
        <f t="shared" si="3"/>
        <v>0</v>
      </c>
      <c r="H53" s="1188"/>
      <c r="I53" s="1250"/>
      <c r="J53" s="1250"/>
      <c r="K53" s="1251">
        <f>SUMIF($B$5:$B$48,$B53,K$5:K$48)/0.7*0.3</f>
        <v>0</v>
      </c>
      <c r="L53" s="1173"/>
      <c r="M53" s="1173"/>
      <c r="N53" s="1183"/>
    </row>
    <row r="54" spans="1:14" x14ac:dyDescent="0.25">
      <c r="A54" s="1252"/>
      <c r="B54" s="1253"/>
      <c r="C54" s="1254"/>
      <c r="D54" s="1255"/>
      <c r="E54" s="1256"/>
      <c r="F54" s="1257"/>
      <c r="G54" s="1258"/>
      <c r="H54" s="1188"/>
      <c r="I54" s="1224"/>
      <c r="J54" s="1259"/>
      <c r="K54" s="1255"/>
      <c r="L54" s="1173"/>
      <c r="M54" s="1173"/>
      <c r="N54" s="1183"/>
    </row>
    <row r="55" spans="1:14" s="1269" customFormat="1" x14ac:dyDescent="0.25">
      <c r="A55" s="1252"/>
      <c r="B55" s="1253"/>
      <c r="C55" s="1254"/>
      <c r="D55" s="1260" t="s">
        <v>106</v>
      </c>
      <c r="E55" s="1261">
        <f>SUM(E6,E12,E19,E25,E31,E38,E44)</f>
        <v>0</v>
      </c>
      <c r="F55" s="1262"/>
      <c r="G55" s="1263">
        <f>SUM(G6,G12,G19,G25,G31,G38,G44,G50)</f>
        <v>0</v>
      </c>
      <c r="H55" s="1264"/>
      <c r="I55" s="1265">
        <f>SUM(I6,I12,I19,I25,I31,I38,I44)</f>
        <v>0</v>
      </c>
      <c r="J55" s="1266"/>
      <c r="K55" s="1267">
        <f>SUM(K6,K12,K19,K25,K31,K38,K44,K50)</f>
        <v>0</v>
      </c>
      <c r="L55" s="1254"/>
      <c r="M55" s="1254"/>
      <c r="N55" s="1268"/>
    </row>
    <row r="56" spans="1:14" ht="18.75" x14ac:dyDescent="0.3">
      <c r="E56" s="1445">
        <f>+E55+G55</f>
        <v>0</v>
      </c>
      <c r="F56" s="1446"/>
      <c r="G56" s="1447"/>
      <c r="H56" s="1271"/>
      <c r="I56" s="1448">
        <f>SUM(I55,K55)</f>
        <v>0</v>
      </c>
      <c r="J56" s="1449"/>
      <c r="K56" s="1450"/>
      <c r="L56" s="1173"/>
      <c r="M56" s="1173"/>
      <c r="N56" s="1272"/>
    </row>
    <row r="57" spans="1:14" s="1273" customFormat="1" ht="15" x14ac:dyDescent="0.25">
      <c r="B57" s="1274"/>
      <c r="C57" s="1273" t="s">
        <v>76</v>
      </c>
      <c r="D57" s="1273" t="s">
        <v>99</v>
      </c>
      <c r="F57" s="1275"/>
      <c r="G57" s="1276"/>
      <c r="H57" s="1271"/>
      <c r="L57" s="1173"/>
      <c r="M57" s="1173"/>
      <c r="N57" s="1272"/>
    </row>
    <row r="58" spans="1:14" x14ac:dyDescent="0.25">
      <c r="D58" s="1273" t="s">
        <v>100</v>
      </c>
      <c r="E58" s="1151"/>
      <c r="F58" s="1277"/>
      <c r="G58" s="1278"/>
      <c r="H58" s="1279"/>
      <c r="I58" s="1280"/>
      <c r="J58" s="1281"/>
      <c r="K58" s="1280"/>
      <c r="L58" s="1280"/>
      <c r="M58" s="1280"/>
      <c r="N58" s="1282"/>
    </row>
    <row r="59" spans="1:14" x14ac:dyDescent="0.25">
      <c r="D59" s="1273" t="s">
        <v>101</v>
      </c>
      <c r="E59" s="1151"/>
      <c r="F59" s="1277"/>
      <c r="G59" s="1278"/>
      <c r="H59" s="1283"/>
      <c r="I59" s="1284"/>
      <c r="J59" s="1285"/>
      <c r="K59" s="1173"/>
      <c r="L59" s="1173"/>
      <c r="M59" s="1173"/>
      <c r="N59" s="1272"/>
    </row>
    <row r="60" spans="1:14" x14ac:dyDescent="0.25">
      <c r="D60" s="1273"/>
      <c r="E60" s="1151"/>
      <c r="F60" s="1277"/>
      <c r="G60" s="1278"/>
      <c r="H60" s="1283"/>
      <c r="I60" s="1284"/>
      <c r="J60" s="1285"/>
      <c r="K60" s="1173"/>
      <c r="L60" s="1173"/>
      <c r="M60" s="1173"/>
      <c r="N60" s="1272"/>
    </row>
    <row r="61" spans="1:14" x14ac:dyDescent="0.25">
      <c r="E61" s="1151"/>
      <c r="F61" s="1277"/>
      <c r="G61" s="1278"/>
      <c r="H61" s="1271"/>
      <c r="I61" s="1173"/>
      <c r="J61" s="1285"/>
      <c r="K61" s="1173"/>
      <c r="L61" s="1173"/>
      <c r="M61" s="1173"/>
      <c r="N61" s="1272"/>
    </row>
    <row r="62" spans="1:14" x14ac:dyDescent="0.25">
      <c r="B62" s="1286" t="s">
        <v>0</v>
      </c>
      <c r="C62" s="1287" t="s">
        <v>78</v>
      </c>
      <c r="D62" s="1288"/>
      <c r="E62" s="1289">
        <f>SUMIF($B6:$B50,$B62,G6:G50)+SUMIF($B6:$B50,$B62,E6:E50)+G51</f>
        <v>0</v>
      </c>
      <c r="F62" s="1290" t="e">
        <f>+E62/E56</f>
        <v>#DIV/0!</v>
      </c>
      <c r="G62" s="1278"/>
      <c r="I62" s="1289">
        <f>SUMIF($B6:$B50,$B62,K6:K50)+SUMIF($B6:$B50,$B62,I6:I50)+K51</f>
        <v>0</v>
      </c>
      <c r="J62" s="1292" t="e">
        <f>+I62/I56</f>
        <v>#DIV/0!</v>
      </c>
    </row>
    <row r="63" spans="1:14" x14ac:dyDescent="0.25">
      <c r="B63" s="1294" t="s">
        <v>21</v>
      </c>
      <c r="C63" s="1295" t="s">
        <v>79</v>
      </c>
      <c r="D63" s="1296"/>
      <c r="E63" s="1297">
        <f>SUMIF($B6:$B50,$B63,G6:G50)+SUMIF($B6:$B50,$B63,E6:E50)+G52</f>
        <v>0</v>
      </c>
      <c r="F63" s="1298" t="e">
        <f>+E63/E56</f>
        <v>#DIV/0!</v>
      </c>
      <c r="G63" s="1278"/>
      <c r="I63" s="1297">
        <f>SUMIF($B6:$B50,$B63,K6:K50)+SUMIF($B6:$B50,$B63,I6:I50)+K52</f>
        <v>0</v>
      </c>
      <c r="J63" s="1299" t="e">
        <f>+I63/I56</f>
        <v>#DIV/0!</v>
      </c>
    </row>
    <row r="64" spans="1:14" x14ac:dyDescent="0.25">
      <c r="B64" s="1300" t="s">
        <v>3</v>
      </c>
      <c r="C64" s="1301" t="s">
        <v>80</v>
      </c>
      <c r="D64" s="1302"/>
      <c r="E64" s="1303">
        <f>SUMIF($B6:$B50,$B64,G6:G50)+SUMIF($B6:$B50,$B64,E6:E50)+G53</f>
        <v>0</v>
      </c>
      <c r="F64" s="1304" t="e">
        <f>+E64/E56</f>
        <v>#DIV/0!</v>
      </c>
      <c r="G64" s="1278"/>
      <c r="I64" s="1303">
        <f>SUMIF($B6:$B50,$B64,K6:K50)+SUMIF($B6:$B50,$B64,I6:I50)+K53</f>
        <v>0</v>
      </c>
      <c r="J64" s="1305" t="e">
        <f>+I64/I56</f>
        <v>#DIV/0!</v>
      </c>
      <c r="K64" s="1273"/>
      <c r="L64" s="1273"/>
      <c r="M64" s="1273"/>
      <c r="N64" s="1273"/>
    </row>
    <row r="65" spans="1:14" s="1311" customFormat="1" ht="15" x14ac:dyDescent="0.25">
      <c r="A65" s="1306"/>
      <c r="B65" s="1307"/>
      <c r="C65" s="1306"/>
      <c r="D65" s="1306"/>
      <c r="E65" s="1308"/>
      <c r="F65" s="1309"/>
      <c r="G65" s="1310"/>
      <c r="H65" s="1293"/>
      <c r="I65" s="1151"/>
      <c r="J65" s="1151"/>
      <c r="K65" s="1151"/>
      <c r="L65" s="1151"/>
      <c r="M65" s="1151"/>
      <c r="N65" s="1151"/>
    </row>
    <row r="66" spans="1:14" ht="15" x14ac:dyDescent="0.25">
      <c r="H66" s="1293"/>
      <c r="J66" s="1151"/>
      <c r="N66" s="1151"/>
    </row>
    <row r="67" spans="1:14" ht="15" x14ac:dyDescent="0.25">
      <c r="H67" s="1293"/>
      <c r="J67" s="1151"/>
      <c r="N67" s="1151"/>
    </row>
    <row r="68" spans="1:14" ht="15" x14ac:dyDescent="0.25">
      <c r="H68" s="1293"/>
      <c r="J68" s="1151"/>
      <c r="N68" s="1151"/>
    </row>
    <row r="69" spans="1:14" ht="15" x14ac:dyDescent="0.25">
      <c r="H69" s="1293"/>
      <c r="J69" s="1151"/>
      <c r="N69" s="1151"/>
    </row>
    <row r="70" spans="1:14" ht="15" x14ac:dyDescent="0.25">
      <c r="H70" s="1293"/>
      <c r="J70" s="1151"/>
      <c r="N70" s="1151"/>
    </row>
    <row r="71" spans="1:14" ht="15" x14ac:dyDescent="0.25">
      <c r="H71" s="1313"/>
      <c r="I71" s="1311"/>
      <c r="J71" s="1311"/>
      <c r="K71" s="1311"/>
      <c r="L71" s="1311"/>
      <c r="M71" s="1311"/>
      <c r="N71" s="1311"/>
    </row>
  </sheetData>
  <sheetProtection algorithmName="SHA-512" hashValue="3N2ZyyhbllBd8FNrECJo5Q0W/esA940VYYBQLGZWV6AZudoBu00SnRi5XKhDi9oTnPZHU6/ZKnVZ4OuhoTuEOg==" saltValue="R1X748az7Bwq7POg3enRxg==" spinCount="100000" sheet="1" objects="1" scenarios="1"/>
  <mergeCells count="5">
    <mergeCell ref="E1:G1"/>
    <mergeCell ref="J1:K1"/>
    <mergeCell ref="F2:G2"/>
    <mergeCell ref="E56:G56"/>
    <mergeCell ref="I56:K56"/>
  </mergeCells>
  <pageMargins left="0.7" right="0.7" top="0.75" bottom="0.75" header="0.3" footer="0.3"/>
  <pageSetup paperSize="9" scale="3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6AF5-337D-4566-B1F3-73997EAE28D8}">
  <sheetPr>
    <tabColor theme="0"/>
    <outlinePr summaryBelow="0"/>
    <pageSetUpPr fitToPage="1"/>
  </sheetPr>
  <dimension ref="A1:O71"/>
  <sheetViews>
    <sheetView zoomScale="80" zoomScaleNormal="80" workbookViewId="0">
      <pane xSplit="4" ySplit="3" topLeftCell="E4" activePane="bottomRight" state="frozen"/>
      <selection activeCell="C5" sqref="C5"/>
      <selection pane="topRight" activeCell="C5" sqref="C5"/>
      <selection pane="bottomLeft" activeCell="C5" sqref="C5"/>
      <selection pane="bottomRight" activeCell="E1" sqref="E1:G1"/>
    </sheetView>
  </sheetViews>
  <sheetFormatPr baseColWidth="10" defaultColWidth="9.125" defaultRowHeight="15.75" outlineLevelCol="1" x14ac:dyDescent="0.25"/>
  <cols>
    <col min="1" max="1" width="3.625" style="1151" customWidth="1"/>
    <col min="2" max="2" width="6.625" style="1270" customWidth="1"/>
    <col min="3" max="3" width="11.625" style="1151" customWidth="1"/>
    <col min="4" max="4" width="46.625" style="1151" customWidth="1"/>
    <col min="5" max="5" width="15.625" style="1311" customWidth="1"/>
    <col min="6" max="6" width="9" style="1309" customWidth="1"/>
    <col min="7" max="7" width="15.625" style="1312" customWidth="1"/>
    <col min="8" max="8" width="45.625" style="1291" customWidth="1"/>
    <col min="9" max="9" width="15.625" style="1151" hidden="1" customWidth="1" outlineLevel="1"/>
    <col min="10" max="10" width="6.625" style="1277" hidden="1" customWidth="1" outlineLevel="1"/>
    <col min="11" max="11" width="15.625" style="1151" hidden="1" customWidth="1" outlineLevel="1"/>
    <col min="12" max="12" width="9.625" style="1151" hidden="1" customWidth="1" outlineLevel="1"/>
    <col min="13" max="13" width="15.625" style="1151" hidden="1" customWidth="1" outlineLevel="1"/>
    <col min="14" max="14" width="52.625" style="1293" hidden="1" customWidth="1" outlineLevel="1"/>
    <col min="15" max="15" width="9.125" style="1151" collapsed="1"/>
    <col min="16" max="16384" width="9.125" style="1151"/>
  </cols>
  <sheetData>
    <row r="1" spans="1:14" ht="36" customHeight="1" x14ac:dyDescent="0.3">
      <c r="A1" s="1143" t="s">
        <v>7</v>
      </c>
      <c r="B1" s="1144"/>
      <c r="C1" s="1145"/>
      <c r="D1" s="1146">
        <f ca="1">+'[1]1.1_Previous expenses'!D1</f>
        <v>46084.746449652775</v>
      </c>
      <c r="E1" s="1438" t="s">
        <v>344</v>
      </c>
      <c r="F1" s="1439"/>
      <c r="G1" s="1440"/>
      <c r="H1" s="1147"/>
      <c r="I1" s="1148" t="s">
        <v>345</v>
      </c>
      <c r="J1" s="1441" t="s">
        <v>10</v>
      </c>
      <c r="K1" s="1442"/>
      <c r="L1" s="1149" t="s">
        <v>82</v>
      </c>
      <c r="M1" s="1149" t="s">
        <v>83</v>
      </c>
      <c r="N1" s="1150" t="s">
        <v>84</v>
      </c>
    </row>
    <row r="2" spans="1:14" x14ac:dyDescent="0.25">
      <c r="A2" s="1152"/>
      <c r="B2" s="1153"/>
      <c r="C2" s="1154"/>
      <c r="D2" s="1155"/>
      <c r="E2" s="1156" t="s">
        <v>11</v>
      </c>
      <c r="F2" s="1443" t="s">
        <v>10</v>
      </c>
      <c r="G2" s="1444"/>
      <c r="H2" s="1157"/>
      <c r="I2" s="1153" t="s">
        <v>12</v>
      </c>
      <c r="J2" s="1158" t="s">
        <v>14</v>
      </c>
      <c r="K2" s="1159" t="s">
        <v>12</v>
      </c>
      <c r="L2" s="1160"/>
      <c r="M2" s="1160"/>
      <c r="N2" s="1161"/>
    </row>
    <row r="3" spans="1:14" x14ac:dyDescent="0.25">
      <c r="A3" s="1162"/>
      <c r="B3" s="1163" t="s">
        <v>15</v>
      </c>
      <c r="C3" s="1164"/>
      <c r="D3" s="1165"/>
      <c r="E3" s="1166" t="s">
        <v>16</v>
      </c>
      <c r="F3" s="1167" t="s">
        <v>85</v>
      </c>
      <c r="G3" s="1168" t="s">
        <v>17</v>
      </c>
      <c r="H3" s="1169" t="s">
        <v>86</v>
      </c>
      <c r="I3" s="1170"/>
      <c r="J3" s="1171"/>
      <c r="K3" s="1172"/>
      <c r="L3" s="1173"/>
      <c r="M3" s="1173"/>
      <c r="N3" s="1174"/>
    </row>
    <row r="4" spans="1:14" x14ac:dyDescent="0.25">
      <c r="A4" s="1175" t="s">
        <v>28</v>
      </c>
      <c r="B4" s="1176"/>
      <c r="C4" s="1177"/>
      <c r="D4" s="1178"/>
      <c r="E4" s="1179"/>
      <c r="F4" s="1180"/>
      <c r="G4" s="1181"/>
      <c r="H4" s="1182"/>
      <c r="I4" s="1170"/>
      <c r="J4" s="1171"/>
      <c r="K4" s="1172"/>
      <c r="L4" s="1173"/>
      <c r="M4" s="1173"/>
      <c r="N4" s="1183"/>
    </row>
    <row r="5" spans="1:14" x14ac:dyDescent="0.25">
      <c r="A5" s="1175"/>
      <c r="B5" s="1184"/>
      <c r="C5" s="1177" t="s">
        <v>279</v>
      </c>
      <c r="D5" s="1178"/>
      <c r="E5" s="1185"/>
      <c r="F5" s="1186"/>
      <c r="G5" s="1187"/>
      <c r="H5" s="1188"/>
      <c r="I5" s="1170"/>
      <c r="J5" s="1189"/>
      <c r="K5" s="1172"/>
      <c r="L5" s="1173"/>
      <c r="M5" s="1173"/>
      <c r="N5" s="1183"/>
    </row>
    <row r="6" spans="1:14" ht="31.5" x14ac:dyDescent="0.25">
      <c r="A6" s="1190"/>
      <c r="B6" s="1184"/>
      <c r="C6" s="1191" t="s">
        <v>226</v>
      </c>
      <c r="D6" s="1192" t="s">
        <v>280</v>
      </c>
      <c r="E6" s="1193">
        <f>SUM(E7:E10)</f>
        <v>0</v>
      </c>
      <c r="F6" s="1194"/>
      <c r="G6" s="1195">
        <f>SUM(G7:G10)</f>
        <v>0</v>
      </c>
      <c r="H6" s="1196"/>
      <c r="I6" s="1197">
        <f>SUM(I7:I10)</f>
        <v>0</v>
      </c>
      <c r="J6" s="1198"/>
      <c r="K6" s="1199">
        <f>SUM(K7:K10)</f>
        <v>0</v>
      </c>
      <c r="L6" s="1200"/>
      <c r="M6" s="1200"/>
      <c r="N6" s="1201"/>
    </row>
    <row r="7" spans="1:14" x14ac:dyDescent="0.25">
      <c r="A7" s="1190"/>
      <c r="B7" s="1202" t="s">
        <v>0</v>
      </c>
      <c r="C7" s="1203" t="s">
        <v>346</v>
      </c>
      <c r="D7" s="1204" t="s">
        <v>174</v>
      </c>
      <c r="E7" s="1205"/>
      <c r="F7" s="1206"/>
      <c r="G7" s="1207">
        <f>+(F7*0.7)*E7</f>
        <v>0</v>
      </c>
      <c r="H7" s="1208"/>
      <c r="I7" s="1209"/>
      <c r="J7" s="1210"/>
      <c r="K7" s="1211">
        <f>+(J7*0.7)*I7</f>
        <v>0</v>
      </c>
      <c r="L7" s="1200"/>
      <c r="M7" s="1200"/>
      <c r="N7" s="1201"/>
    </row>
    <row r="8" spans="1:14" x14ac:dyDescent="0.25">
      <c r="A8" s="1190"/>
      <c r="B8" s="1202" t="s">
        <v>0</v>
      </c>
      <c r="C8" s="1203" t="s">
        <v>347</v>
      </c>
      <c r="D8" s="1204" t="s">
        <v>174</v>
      </c>
      <c r="E8" s="1205"/>
      <c r="F8" s="1206"/>
      <c r="G8" s="1207">
        <f t="shared" ref="G8:G14" si="0">+(F8*0.7)*E8</f>
        <v>0</v>
      </c>
      <c r="H8" s="1208"/>
      <c r="I8" s="1209"/>
      <c r="J8" s="1210"/>
      <c r="K8" s="1211">
        <f>+(J8*0.7)*I8</f>
        <v>0</v>
      </c>
      <c r="L8" s="1200"/>
      <c r="M8" s="1200"/>
      <c r="N8" s="1201"/>
    </row>
    <row r="9" spans="1:14" x14ac:dyDescent="0.25">
      <c r="A9" s="1190"/>
      <c r="B9" s="1202" t="s">
        <v>0</v>
      </c>
      <c r="C9" s="1203" t="s">
        <v>348</v>
      </c>
      <c r="D9" s="1204" t="s">
        <v>174</v>
      </c>
      <c r="E9" s="1205"/>
      <c r="F9" s="1206"/>
      <c r="G9" s="1207">
        <f t="shared" si="0"/>
        <v>0</v>
      </c>
      <c r="H9" s="1208"/>
      <c r="I9" s="1209"/>
      <c r="J9" s="1210"/>
      <c r="K9" s="1211">
        <f>+(J9*0.7)*I9</f>
        <v>0</v>
      </c>
      <c r="L9" s="1200"/>
      <c r="M9" s="1200"/>
      <c r="N9" s="1201"/>
    </row>
    <row r="10" spans="1:14" x14ac:dyDescent="0.25">
      <c r="A10" s="1190"/>
      <c r="B10" s="1202" t="s">
        <v>0</v>
      </c>
      <c r="C10" s="1203" t="s">
        <v>349</v>
      </c>
      <c r="D10" s="1204" t="s">
        <v>174</v>
      </c>
      <c r="E10" s="1205"/>
      <c r="F10" s="1206"/>
      <c r="G10" s="1207">
        <f t="shared" si="0"/>
        <v>0</v>
      </c>
      <c r="H10" s="1208"/>
      <c r="I10" s="1209"/>
      <c r="J10" s="1210"/>
      <c r="K10" s="1211">
        <f>+(J10*0.7)*I10</f>
        <v>0</v>
      </c>
      <c r="L10" s="1200"/>
      <c r="M10" s="1200"/>
      <c r="N10" s="1201"/>
    </row>
    <row r="11" spans="1:14" x14ac:dyDescent="0.25">
      <c r="A11" s="1190"/>
      <c r="B11" s="1202"/>
      <c r="C11" s="1203"/>
      <c r="D11" s="1204"/>
      <c r="E11" s="1205"/>
      <c r="F11" s="1206"/>
      <c r="G11" s="1207"/>
      <c r="H11" s="1208"/>
      <c r="I11" s="1209"/>
      <c r="J11" s="1210"/>
      <c r="K11" s="1211"/>
      <c r="L11" s="1200"/>
      <c r="M11" s="1200"/>
      <c r="N11" s="1201"/>
    </row>
    <row r="12" spans="1:14" x14ac:dyDescent="0.25">
      <c r="A12" s="1212"/>
      <c r="B12" s="1184"/>
      <c r="C12" s="1191" t="s">
        <v>227</v>
      </c>
      <c r="D12" s="1213" t="s">
        <v>285</v>
      </c>
      <c r="E12" s="1193">
        <f>SUM(E13:E16)</f>
        <v>0</v>
      </c>
      <c r="F12" s="1214"/>
      <c r="G12" s="1195">
        <f>SUM(G13:G16)</f>
        <v>0</v>
      </c>
      <c r="H12" s="1196"/>
      <c r="I12" s="1197">
        <f>SUM(I13:I16)</f>
        <v>0</v>
      </c>
      <c r="J12" s="1198"/>
      <c r="K12" s="1199">
        <f>SUM(K13:K16)</f>
        <v>0</v>
      </c>
      <c r="L12" s="1173"/>
      <c r="M12" s="1173"/>
      <c r="N12" s="1183"/>
    </row>
    <row r="13" spans="1:14" x14ac:dyDescent="0.25">
      <c r="A13" s="1212"/>
      <c r="B13" s="1202" t="s">
        <v>0</v>
      </c>
      <c r="C13" s="1203" t="s">
        <v>350</v>
      </c>
      <c r="D13" s="1204" t="s">
        <v>174</v>
      </c>
      <c r="E13" s="1205"/>
      <c r="F13" s="1206"/>
      <c r="G13" s="1207">
        <f t="shared" si="0"/>
        <v>0</v>
      </c>
      <c r="H13" s="1208"/>
      <c r="I13" s="1209"/>
      <c r="J13" s="1210"/>
      <c r="K13" s="1211">
        <f>+(J13*0.7)*I13</f>
        <v>0</v>
      </c>
      <c r="L13" s="1173"/>
      <c r="M13" s="1173"/>
      <c r="N13" s="1183"/>
    </row>
    <row r="14" spans="1:14" x14ac:dyDescent="0.25">
      <c r="A14" s="1212"/>
      <c r="B14" s="1202" t="s">
        <v>0</v>
      </c>
      <c r="C14" s="1203" t="s">
        <v>351</v>
      </c>
      <c r="D14" s="1204" t="s">
        <v>174</v>
      </c>
      <c r="E14" s="1205"/>
      <c r="F14" s="1206"/>
      <c r="G14" s="1207">
        <f t="shared" si="0"/>
        <v>0</v>
      </c>
      <c r="H14" s="1208"/>
      <c r="I14" s="1209"/>
      <c r="J14" s="1210"/>
      <c r="K14" s="1211">
        <f>+(J14*0.7)*I14</f>
        <v>0</v>
      </c>
      <c r="L14" s="1173"/>
      <c r="M14" s="1173"/>
      <c r="N14" s="1183"/>
    </row>
    <row r="15" spans="1:14" x14ac:dyDescent="0.25">
      <c r="A15" s="1212"/>
      <c r="B15" s="1202" t="s">
        <v>0</v>
      </c>
      <c r="C15" s="1203" t="s">
        <v>352</v>
      </c>
      <c r="D15" s="1204" t="s">
        <v>174</v>
      </c>
      <c r="E15" s="1205"/>
      <c r="F15" s="1206"/>
      <c r="G15" s="1207">
        <f>+(F15*0.7)*E15</f>
        <v>0</v>
      </c>
      <c r="H15" s="1208"/>
      <c r="I15" s="1209"/>
      <c r="J15" s="1210"/>
      <c r="K15" s="1211">
        <f>+(J15*0.7)*I15</f>
        <v>0</v>
      </c>
      <c r="L15" s="1173"/>
      <c r="M15" s="1173"/>
      <c r="N15" s="1183"/>
    </row>
    <row r="16" spans="1:14" x14ac:dyDescent="0.25">
      <c r="A16" s="1212"/>
      <c r="B16" s="1202" t="s">
        <v>0</v>
      </c>
      <c r="C16" s="1203" t="s">
        <v>353</v>
      </c>
      <c r="D16" s="1204" t="s">
        <v>174</v>
      </c>
      <c r="E16" s="1205"/>
      <c r="F16" s="1206"/>
      <c r="G16" s="1207">
        <f>+(F16*0.7)*E16</f>
        <v>0</v>
      </c>
      <c r="H16" s="1208"/>
      <c r="I16" s="1209"/>
      <c r="J16" s="1210"/>
      <c r="K16" s="1211">
        <f>+(J16*0.7)*I16</f>
        <v>0</v>
      </c>
      <c r="L16" s="1173"/>
      <c r="M16" s="1173"/>
      <c r="N16" s="1183"/>
    </row>
    <row r="17" spans="1:14" x14ac:dyDescent="0.25">
      <c r="A17" s="1212"/>
      <c r="B17" s="1202"/>
      <c r="C17" s="1191"/>
      <c r="D17" s="1213"/>
      <c r="E17" s="1205"/>
      <c r="F17" s="1206"/>
      <c r="G17" s="1207"/>
      <c r="H17" s="1208"/>
      <c r="I17" s="1209"/>
      <c r="J17" s="1210"/>
      <c r="K17" s="1211"/>
      <c r="L17" s="1173"/>
      <c r="M17" s="1173"/>
      <c r="N17" s="1183"/>
    </row>
    <row r="18" spans="1:14" x14ac:dyDescent="0.25">
      <c r="A18" s="1212"/>
      <c r="B18" s="1184"/>
      <c r="C18" s="1177" t="s">
        <v>290</v>
      </c>
      <c r="D18" s="1213"/>
      <c r="E18" s="1215"/>
      <c r="F18" s="1216"/>
      <c r="G18" s="1207"/>
      <c r="H18" s="1196"/>
      <c r="I18" s="1209"/>
      <c r="J18" s="1217"/>
      <c r="K18" s="1211"/>
      <c r="L18" s="1173"/>
      <c r="M18" s="1173"/>
      <c r="N18" s="1183"/>
    </row>
    <row r="19" spans="1:14" x14ac:dyDescent="0.25">
      <c r="A19" s="1212"/>
      <c r="B19" s="1184"/>
      <c r="C19" s="1191" t="s">
        <v>228</v>
      </c>
      <c r="D19" s="1218" t="s">
        <v>291</v>
      </c>
      <c r="E19" s="1193">
        <f>SUM(E20:E23)</f>
        <v>0</v>
      </c>
      <c r="F19" s="1214"/>
      <c r="G19" s="1195">
        <f>SUM(G20:G23)</f>
        <v>0</v>
      </c>
      <c r="H19" s="1196"/>
      <c r="I19" s="1197">
        <f>SUM(I20:I23)</f>
        <v>0</v>
      </c>
      <c r="J19" s="1198"/>
      <c r="K19" s="1199">
        <f>SUM(K20:K23)</f>
        <v>0</v>
      </c>
      <c r="L19" s="1173"/>
      <c r="M19" s="1173"/>
      <c r="N19" s="1219"/>
    </row>
    <row r="20" spans="1:14" x14ac:dyDescent="0.25">
      <c r="A20" s="1212"/>
      <c r="B20" s="1202" t="s">
        <v>3</v>
      </c>
      <c r="C20" s="1203" t="s">
        <v>354</v>
      </c>
      <c r="D20" s="1204" t="s">
        <v>174</v>
      </c>
      <c r="E20" s="1205"/>
      <c r="F20" s="1206"/>
      <c r="G20" s="1207">
        <f>+(F20*0.7)*E20</f>
        <v>0</v>
      </c>
      <c r="H20" s="1208"/>
      <c r="I20" s="1209"/>
      <c r="J20" s="1210"/>
      <c r="K20" s="1211">
        <f>+(J20*0.7)*I20</f>
        <v>0</v>
      </c>
      <c r="L20" s="1173"/>
      <c r="M20" s="1173"/>
      <c r="N20" s="1219"/>
    </row>
    <row r="21" spans="1:14" x14ac:dyDescent="0.25">
      <c r="A21" s="1212"/>
      <c r="B21" s="1202" t="s">
        <v>3</v>
      </c>
      <c r="C21" s="1203" t="s">
        <v>355</v>
      </c>
      <c r="D21" s="1204" t="s">
        <v>174</v>
      </c>
      <c r="E21" s="1205"/>
      <c r="F21" s="1206"/>
      <c r="G21" s="1207">
        <f t="shared" ref="G21:G35" si="1">+(F21*0.7)*E21</f>
        <v>0</v>
      </c>
      <c r="H21" s="1208"/>
      <c r="I21" s="1209"/>
      <c r="J21" s="1210"/>
      <c r="K21" s="1211">
        <f>+(J21*0.7)*I21</f>
        <v>0</v>
      </c>
      <c r="L21" s="1173"/>
      <c r="M21" s="1173"/>
      <c r="N21" s="1219"/>
    </row>
    <row r="22" spans="1:14" x14ac:dyDescent="0.25">
      <c r="A22" s="1212"/>
      <c r="B22" s="1202" t="s">
        <v>3</v>
      </c>
      <c r="C22" s="1203" t="s">
        <v>356</v>
      </c>
      <c r="D22" s="1204" t="s">
        <v>174</v>
      </c>
      <c r="E22" s="1205"/>
      <c r="F22" s="1206"/>
      <c r="G22" s="1207">
        <f t="shared" si="1"/>
        <v>0</v>
      </c>
      <c r="H22" s="1208"/>
      <c r="I22" s="1209"/>
      <c r="J22" s="1210"/>
      <c r="K22" s="1211">
        <f>+(J22*0.7)*I22</f>
        <v>0</v>
      </c>
      <c r="L22" s="1173"/>
      <c r="M22" s="1173"/>
      <c r="N22" s="1219"/>
    </row>
    <row r="23" spans="1:14" x14ac:dyDescent="0.25">
      <c r="A23" s="1212"/>
      <c r="B23" s="1202" t="s">
        <v>3</v>
      </c>
      <c r="C23" s="1203" t="s">
        <v>357</v>
      </c>
      <c r="D23" s="1204" t="s">
        <v>174</v>
      </c>
      <c r="E23" s="1205"/>
      <c r="F23" s="1206"/>
      <c r="G23" s="1207">
        <f t="shared" si="1"/>
        <v>0</v>
      </c>
      <c r="H23" s="1208"/>
      <c r="I23" s="1209"/>
      <c r="J23" s="1210"/>
      <c r="K23" s="1211">
        <f>+(J23*0.7)*I23</f>
        <v>0</v>
      </c>
      <c r="L23" s="1173"/>
      <c r="M23" s="1173"/>
      <c r="N23" s="1219"/>
    </row>
    <row r="24" spans="1:14" x14ac:dyDescent="0.25">
      <c r="A24" s="1212"/>
      <c r="B24" s="1202"/>
      <c r="C24" s="1203"/>
      <c r="D24" s="1220"/>
      <c r="E24" s="1205"/>
      <c r="F24" s="1206"/>
      <c r="G24" s="1207"/>
      <c r="H24" s="1208"/>
      <c r="I24" s="1209"/>
      <c r="J24" s="1210"/>
      <c r="K24" s="1211"/>
      <c r="L24" s="1173"/>
      <c r="M24" s="1173"/>
      <c r="N24" s="1219"/>
    </row>
    <row r="25" spans="1:14" x14ac:dyDescent="0.25">
      <c r="A25" s="1212"/>
      <c r="B25" s="1184"/>
      <c r="C25" s="1191" t="s">
        <v>229</v>
      </c>
      <c r="D25" s="1221" t="s">
        <v>296</v>
      </c>
      <c r="E25" s="1193">
        <f>SUM(E26:E29)</f>
        <v>0</v>
      </c>
      <c r="F25" s="1214"/>
      <c r="G25" s="1195">
        <f>SUM(G26:G29)</f>
        <v>0</v>
      </c>
      <c r="H25" s="1196"/>
      <c r="I25" s="1197">
        <f>SUM(I26:I29)</f>
        <v>0</v>
      </c>
      <c r="J25" s="1198"/>
      <c r="K25" s="1199">
        <f>SUM(K26:K29)</f>
        <v>0</v>
      </c>
      <c r="L25" s="1173"/>
      <c r="M25" s="1173"/>
      <c r="N25" s="1222"/>
    </row>
    <row r="26" spans="1:14" x14ac:dyDescent="0.25">
      <c r="A26" s="1212"/>
      <c r="B26" s="1202" t="s">
        <v>3</v>
      </c>
      <c r="C26" s="1203" t="s">
        <v>358</v>
      </c>
      <c r="D26" s="1223" t="s">
        <v>297</v>
      </c>
      <c r="E26" s="1205"/>
      <c r="F26" s="1206"/>
      <c r="G26" s="1207">
        <f t="shared" si="1"/>
        <v>0</v>
      </c>
      <c r="H26" s="1208"/>
      <c r="I26" s="1209"/>
      <c r="J26" s="1210"/>
      <c r="K26" s="1211">
        <f>+(J26*0.7)*I26</f>
        <v>0</v>
      </c>
      <c r="L26" s="1173"/>
      <c r="M26" s="1173"/>
      <c r="N26" s="1222"/>
    </row>
    <row r="27" spans="1:14" x14ac:dyDescent="0.25">
      <c r="A27" s="1212"/>
      <c r="B27" s="1202" t="s">
        <v>3</v>
      </c>
      <c r="C27" s="1203" t="s">
        <v>359</v>
      </c>
      <c r="D27" s="1204" t="s">
        <v>174</v>
      </c>
      <c r="E27" s="1205"/>
      <c r="F27" s="1206"/>
      <c r="G27" s="1207">
        <f t="shared" si="1"/>
        <v>0</v>
      </c>
      <c r="H27" s="1208"/>
      <c r="I27" s="1209"/>
      <c r="J27" s="1210"/>
      <c r="K27" s="1211">
        <f>+(J27*0.7)*I27</f>
        <v>0</v>
      </c>
      <c r="L27" s="1173"/>
      <c r="M27" s="1173"/>
      <c r="N27" s="1222"/>
    </row>
    <row r="28" spans="1:14" x14ac:dyDescent="0.25">
      <c r="A28" s="1212"/>
      <c r="B28" s="1202" t="s">
        <v>3</v>
      </c>
      <c r="C28" s="1203" t="s">
        <v>360</v>
      </c>
      <c r="D28" s="1204" t="s">
        <v>174</v>
      </c>
      <c r="E28" s="1205"/>
      <c r="F28" s="1206"/>
      <c r="G28" s="1207">
        <f t="shared" si="1"/>
        <v>0</v>
      </c>
      <c r="H28" s="1208"/>
      <c r="I28" s="1224"/>
      <c r="J28" s="1210"/>
      <c r="K28" s="1211">
        <f>+(J28*0.7)*I28</f>
        <v>0</v>
      </c>
      <c r="L28" s="1173"/>
      <c r="M28" s="1173"/>
      <c r="N28" s="1222"/>
    </row>
    <row r="29" spans="1:14" x14ac:dyDescent="0.25">
      <c r="A29" s="1212"/>
      <c r="B29" s="1202" t="s">
        <v>3</v>
      </c>
      <c r="C29" s="1203" t="s">
        <v>361</v>
      </c>
      <c r="D29" s="1204" t="s">
        <v>174</v>
      </c>
      <c r="E29" s="1205"/>
      <c r="F29" s="1206"/>
      <c r="G29" s="1207">
        <f t="shared" si="1"/>
        <v>0</v>
      </c>
      <c r="H29" s="1208"/>
      <c r="I29" s="1224"/>
      <c r="J29" s="1210"/>
      <c r="K29" s="1211">
        <f>+(J29*0.7)*I29</f>
        <v>0</v>
      </c>
      <c r="L29" s="1173"/>
      <c r="M29" s="1173"/>
      <c r="N29" s="1222"/>
    </row>
    <row r="30" spans="1:14" x14ac:dyDescent="0.25">
      <c r="A30" s="1212"/>
      <c r="B30" s="1202"/>
      <c r="C30" s="1203"/>
      <c r="D30" s="1220"/>
      <c r="E30" s="1205"/>
      <c r="F30" s="1206"/>
      <c r="G30" s="1207"/>
      <c r="H30" s="1208"/>
      <c r="I30" s="1224"/>
      <c r="J30" s="1210"/>
      <c r="K30" s="1211"/>
      <c r="L30" s="1173"/>
      <c r="M30" s="1173"/>
      <c r="N30" s="1222"/>
    </row>
    <row r="31" spans="1:14" x14ac:dyDescent="0.25">
      <c r="A31" s="1212"/>
      <c r="B31" s="1184"/>
      <c r="C31" s="1191" t="s">
        <v>230</v>
      </c>
      <c r="D31" s="1221" t="s">
        <v>298</v>
      </c>
      <c r="E31" s="1193">
        <f>SUM(E32:E35)</f>
        <v>0</v>
      </c>
      <c r="F31" s="1214"/>
      <c r="G31" s="1195">
        <f>SUM(G32:G35)</f>
        <v>0</v>
      </c>
      <c r="H31" s="1196"/>
      <c r="I31" s="1197">
        <f>SUM(I32:I35)</f>
        <v>0</v>
      </c>
      <c r="J31" s="1198"/>
      <c r="K31" s="1199">
        <f>SUM(K32:K35)</f>
        <v>0</v>
      </c>
      <c r="L31" s="1173"/>
      <c r="M31" s="1173"/>
      <c r="N31" s="1222"/>
    </row>
    <row r="32" spans="1:14" x14ac:dyDescent="0.25">
      <c r="A32" s="1212"/>
      <c r="B32" s="1202" t="s">
        <v>3</v>
      </c>
      <c r="C32" s="1203" t="s">
        <v>362</v>
      </c>
      <c r="D32" s="1204" t="s">
        <v>174</v>
      </c>
      <c r="E32" s="1205"/>
      <c r="F32" s="1206"/>
      <c r="G32" s="1207">
        <f t="shared" si="1"/>
        <v>0</v>
      </c>
      <c r="H32" s="1208"/>
      <c r="I32" s="1209"/>
      <c r="J32" s="1210"/>
      <c r="K32" s="1211">
        <f>+(J32*0.7)*I32</f>
        <v>0</v>
      </c>
      <c r="L32" s="1173"/>
      <c r="M32" s="1173"/>
      <c r="N32" s="1222"/>
    </row>
    <row r="33" spans="1:14" x14ac:dyDescent="0.25">
      <c r="A33" s="1212"/>
      <c r="B33" s="1202" t="s">
        <v>3</v>
      </c>
      <c r="C33" s="1203" t="s">
        <v>363</v>
      </c>
      <c r="D33" s="1204" t="s">
        <v>174</v>
      </c>
      <c r="E33" s="1205"/>
      <c r="F33" s="1206"/>
      <c r="G33" s="1207">
        <f t="shared" si="1"/>
        <v>0</v>
      </c>
      <c r="H33" s="1208"/>
      <c r="I33" s="1209"/>
      <c r="J33" s="1210"/>
      <c r="K33" s="1211">
        <f>+(J33*0.7)*I33</f>
        <v>0</v>
      </c>
      <c r="L33" s="1173"/>
      <c r="M33" s="1173"/>
      <c r="N33" s="1222"/>
    </row>
    <row r="34" spans="1:14" x14ac:dyDescent="0.25">
      <c r="A34" s="1212"/>
      <c r="B34" s="1202" t="s">
        <v>3</v>
      </c>
      <c r="C34" s="1203" t="s">
        <v>364</v>
      </c>
      <c r="D34" s="1204" t="s">
        <v>174</v>
      </c>
      <c r="E34" s="1205"/>
      <c r="F34" s="1206"/>
      <c r="G34" s="1207">
        <f t="shared" si="1"/>
        <v>0</v>
      </c>
      <c r="H34" s="1208"/>
      <c r="I34" s="1224"/>
      <c r="J34" s="1210"/>
      <c r="K34" s="1211">
        <f>+(J34*0.7)*I34</f>
        <v>0</v>
      </c>
      <c r="L34" s="1173"/>
      <c r="M34" s="1173"/>
      <c r="N34" s="1222"/>
    </row>
    <row r="35" spans="1:14" x14ac:dyDescent="0.25">
      <c r="A35" s="1212"/>
      <c r="B35" s="1202" t="s">
        <v>3</v>
      </c>
      <c r="C35" s="1203" t="s">
        <v>365</v>
      </c>
      <c r="D35" s="1204" t="s">
        <v>174</v>
      </c>
      <c r="E35" s="1205"/>
      <c r="F35" s="1206"/>
      <c r="G35" s="1207">
        <f t="shared" si="1"/>
        <v>0</v>
      </c>
      <c r="H35" s="1208"/>
      <c r="I35" s="1224"/>
      <c r="J35" s="1210"/>
      <c r="K35" s="1211">
        <f>+(J35*0.7)*I35</f>
        <v>0</v>
      </c>
      <c r="L35" s="1173"/>
      <c r="M35" s="1173"/>
      <c r="N35" s="1222"/>
    </row>
    <row r="36" spans="1:14" x14ac:dyDescent="0.25">
      <c r="A36" s="1212"/>
      <c r="B36" s="1202"/>
      <c r="C36" s="1191"/>
      <c r="D36" s="1221"/>
      <c r="E36" s="1225"/>
      <c r="F36" s="1226"/>
      <c r="G36" s="1227"/>
      <c r="H36" s="1208"/>
      <c r="I36" s="1228"/>
      <c r="J36" s="1210"/>
      <c r="K36" s="1211"/>
      <c r="L36" s="1173"/>
      <c r="M36" s="1173"/>
      <c r="N36" s="1222"/>
    </row>
    <row r="37" spans="1:14" x14ac:dyDescent="0.25">
      <c r="A37" s="1212"/>
      <c r="B37" s="1184"/>
      <c r="C37" s="1177" t="s">
        <v>303</v>
      </c>
      <c r="D37" s="1221"/>
      <c r="E37" s="1225"/>
      <c r="F37" s="1216"/>
      <c r="G37" s="1227"/>
      <c r="H37" s="1196"/>
      <c r="I37" s="1228"/>
      <c r="J37" s="1217"/>
      <c r="K37" s="1229"/>
      <c r="L37" s="1173"/>
      <c r="M37" s="1173"/>
      <c r="N37" s="1222"/>
    </row>
    <row r="38" spans="1:14" s="1235" customFormat="1" x14ac:dyDescent="0.2">
      <c r="A38" s="1230"/>
      <c r="B38" s="1184"/>
      <c r="C38" s="1191" t="s">
        <v>231</v>
      </c>
      <c r="D38" s="1221" t="s">
        <v>304</v>
      </c>
      <c r="E38" s="1193">
        <f>SUM(E39:E42)</f>
        <v>0</v>
      </c>
      <c r="F38" s="1231"/>
      <c r="G38" s="1195">
        <f>SUM(G39:G42)</f>
        <v>0</v>
      </c>
      <c r="H38" s="1196"/>
      <c r="I38" s="1197">
        <f>SUM(I39:I42)</f>
        <v>0</v>
      </c>
      <c r="J38" s="1232"/>
      <c r="K38" s="1199">
        <f>SUM(K39:K42)</f>
        <v>0</v>
      </c>
      <c r="L38" s="1233"/>
      <c r="M38" s="1233"/>
      <c r="N38" s="1234"/>
    </row>
    <row r="39" spans="1:14" s="1235" customFormat="1" x14ac:dyDescent="0.25">
      <c r="A39" s="1230"/>
      <c r="B39" s="1202" t="s">
        <v>3</v>
      </c>
      <c r="C39" s="1203" t="s">
        <v>366</v>
      </c>
      <c r="D39" s="1204" t="s">
        <v>174</v>
      </c>
      <c r="E39" s="1205"/>
      <c r="F39" s="1206"/>
      <c r="G39" s="1236">
        <f>+(F39*0.7)*E39</f>
        <v>0</v>
      </c>
      <c r="H39" s="1208"/>
      <c r="I39" s="1209"/>
      <c r="J39" s="1210"/>
      <c r="K39" s="1211">
        <f>+(J39*0.7)*I39</f>
        <v>0</v>
      </c>
      <c r="L39" s="1233"/>
      <c r="M39" s="1233"/>
      <c r="N39" s="1234"/>
    </row>
    <row r="40" spans="1:14" s="1235" customFormat="1" x14ac:dyDescent="0.25">
      <c r="A40" s="1230"/>
      <c r="B40" s="1202" t="s">
        <v>3</v>
      </c>
      <c r="C40" s="1203" t="s">
        <v>367</v>
      </c>
      <c r="D40" s="1204" t="s">
        <v>174</v>
      </c>
      <c r="E40" s="1205"/>
      <c r="F40" s="1206"/>
      <c r="G40" s="1236">
        <f>+(F40*0.7)*E40</f>
        <v>0</v>
      </c>
      <c r="H40" s="1208"/>
      <c r="I40" s="1209"/>
      <c r="J40" s="1210"/>
      <c r="K40" s="1211">
        <f>+(J40*0.7)*I40</f>
        <v>0</v>
      </c>
      <c r="L40" s="1233"/>
      <c r="M40" s="1233"/>
      <c r="N40" s="1237"/>
    </row>
    <row r="41" spans="1:14" s="1235" customFormat="1" x14ac:dyDescent="0.25">
      <c r="A41" s="1230"/>
      <c r="B41" s="1202" t="s">
        <v>3</v>
      </c>
      <c r="C41" s="1203" t="s">
        <v>368</v>
      </c>
      <c r="D41" s="1204" t="s">
        <v>174</v>
      </c>
      <c r="E41" s="1205"/>
      <c r="F41" s="1206"/>
      <c r="G41" s="1236">
        <f t="shared" ref="G41:G48" si="2">+(F41*0.7)*E41</f>
        <v>0</v>
      </c>
      <c r="H41" s="1208"/>
      <c r="I41" s="1224"/>
      <c r="J41" s="1238"/>
      <c r="K41" s="1211">
        <f>+(J41*0.7)*I41</f>
        <v>0</v>
      </c>
      <c r="L41" s="1233"/>
      <c r="M41" s="1233"/>
      <c r="N41" s="1237"/>
    </row>
    <row r="42" spans="1:14" s="1235" customFormat="1" x14ac:dyDescent="0.25">
      <c r="A42" s="1230"/>
      <c r="B42" s="1202" t="s">
        <v>3</v>
      </c>
      <c r="C42" s="1203" t="s">
        <v>369</v>
      </c>
      <c r="D42" s="1204" t="s">
        <v>174</v>
      </c>
      <c r="E42" s="1205"/>
      <c r="F42" s="1206"/>
      <c r="G42" s="1236">
        <f t="shared" si="2"/>
        <v>0</v>
      </c>
      <c r="H42" s="1208"/>
      <c r="I42" s="1224"/>
      <c r="J42" s="1238"/>
      <c r="K42" s="1211">
        <f>+(J42*0.7)*I42</f>
        <v>0</v>
      </c>
      <c r="L42" s="1233"/>
      <c r="M42" s="1233"/>
      <c r="N42" s="1237"/>
    </row>
    <row r="43" spans="1:14" s="1235" customFormat="1" x14ac:dyDescent="0.25">
      <c r="A43" s="1230"/>
      <c r="B43" s="1239"/>
      <c r="C43" s="1203"/>
      <c r="D43" s="1220"/>
      <c r="E43" s="1205"/>
      <c r="F43" s="1206"/>
      <c r="G43" s="1236"/>
      <c r="H43" s="1208"/>
      <c r="I43" s="1224"/>
      <c r="J43" s="1238"/>
      <c r="K43" s="1211"/>
      <c r="L43" s="1233"/>
      <c r="M43" s="1233"/>
      <c r="N43" s="1237"/>
    </row>
    <row r="44" spans="1:14" s="1235" customFormat="1" x14ac:dyDescent="0.2">
      <c r="A44" s="1230"/>
      <c r="B44" s="1184"/>
      <c r="C44" s="1191" t="s">
        <v>232</v>
      </c>
      <c r="D44" s="1221" t="s">
        <v>309</v>
      </c>
      <c r="E44" s="1193">
        <f>SUM(E45:E48)</f>
        <v>0</v>
      </c>
      <c r="F44" s="1231"/>
      <c r="G44" s="1195">
        <f>SUM(G45:G48)</f>
        <v>0</v>
      </c>
      <c r="H44" s="1196"/>
      <c r="I44" s="1197">
        <f>SUM(I45:I48)</f>
        <v>0</v>
      </c>
      <c r="J44" s="1232"/>
      <c r="K44" s="1199">
        <f>SUM(K45:K48)</f>
        <v>0</v>
      </c>
      <c r="L44" s="1233"/>
      <c r="M44" s="1233"/>
      <c r="N44" s="1237"/>
    </row>
    <row r="45" spans="1:14" s="1235" customFormat="1" x14ac:dyDescent="0.25">
      <c r="A45" s="1230"/>
      <c r="B45" s="1202" t="s">
        <v>3</v>
      </c>
      <c r="C45" s="1203" t="s">
        <v>370</v>
      </c>
      <c r="D45" s="1204" t="s">
        <v>174</v>
      </c>
      <c r="E45" s="1205"/>
      <c r="F45" s="1206"/>
      <c r="G45" s="1236">
        <f>+(F45*0.7)*E45</f>
        <v>0</v>
      </c>
      <c r="H45" s="1208"/>
      <c r="I45" s="1209"/>
      <c r="J45" s="1210"/>
      <c r="K45" s="1211">
        <f>+(J45*0.7)*I45</f>
        <v>0</v>
      </c>
      <c r="L45" s="1233"/>
      <c r="M45" s="1233"/>
      <c r="N45" s="1237"/>
    </row>
    <row r="46" spans="1:14" s="1235" customFormat="1" x14ac:dyDescent="0.25">
      <c r="A46" s="1230"/>
      <c r="B46" s="1202" t="s">
        <v>3</v>
      </c>
      <c r="C46" s="1203" t="s">
        <v>371</v>
      </c>
      <c r="D46" s="1204" t="s">
        <v>174</v>
      </c>
      <c r="E46" s="1205"/>
      <c r="F46" s="1206"/>
      <c r="G46" s="1236">
        <f t="shared" si="2"/>
        <v>0</v>
      </c>
      <c r="H46" s="1208"/>
      <c r="I46" s="1209"/>
      <c r="J46" s="1210"/>
      <c r="K46" s="1211">
        <f>+(J46*0.7)*I46</f>
        <v>0</v>
      </c>
      <c r="L46" s="1233"/>
      <c r="M46" s="1233"/>
      <c r="N46" s="1237"/>
    </row>
    <row r="47" spans="1:14" s="1235" customFormat="1" x14ac:dyDescent="0.25">
      <c r="A47" s="1230"/>
      <c r="B47" s="1202" t="s">
        <v>3</v>
      </c>
      <c r="C47" s="1203" t="s">
        <v>372</v>
      </c>
      <c r="D47" s="1204" t="s">
        <v>174</v>
      </c>
      <c r="E47" s="1205"/>
      <c r="F47" s="1206"/>
      <c r="G47" s="1236">
        <f t="shared" si="2"/>
        <v>0</v>
      </c>
      <c r="H47" s="1208"/>
      <c r="I47" s="1224"/>
      <c r="J47" s="1238"/>
      <c r="K47" s="1211">
        <f>+(J47*0.7)*I47</f>
        <v>0</v>
      </c>
      <c r="L47" s="1233"/>
      <c r="M47" s="1233"/>
      <c r="N47" s="1237"/>
    </row>
    <row r="48" spans="1:14" x14ac:dyDescent="0.25">
      <c r="A48" s="1212"/>
      <c r="B48" s="1202" t="s">
        <v>3</v>
      </c>
      <c r="C48" s="1203" t="s">
        <v>373</v>
      </c>
      <c r="D48" s="1204" t="s">
        <v>174</v>
      </c>
      <c r="E48" s="1205"/>
      <c r="F48" s="1206"/>
      <c r="G48" s="1236">
        <f t="shared" si="2"/>
        <v>0</v>
      </c>
      <c r="H48" s="1208"/>
      <c r="I48" s="1224"/>
      <c r="J48" s="1238"/>
      <c r="K48" s="1211">
        <f>+(J48*0.7)*I48</f>
        <v>0</v>
      </c>
      <c r="L48" s="1173"/>
      <c r="M48" s="1173"/>
      <c r="N48" s="1183"/>
    </row>
    <row r="49" spans="1:14" x14ac:dyDescent="0.25">
      <c r="A49" s="1212"/>
      <c r="B49" s="1202"/>
      <c r="C49" s="1203"/>
      <c r="D49" s="1240"/>
      <c r="E49" s="1215"/>
      <c r="F49" s="1226"/>
      <c r="G49" s="1207"/>
      <c r="H49" s="1241"/>
      <c r="I49" s="1224"/>
      <c r="J49" s="1242"/>
      <c r="K49" s="1211"/>
      <c r="L49" s="1173"/>
      <c r="M49" s="1173"/>
      <c r="N49" s="1183"/>
    </row>
    <row r="50" spans="1:14" x14ac:dyDescent="0.25">
      <c r="A50" s="1212"/>
      <c r="B50" s="1184"/>
      <c r="C50" s="1191" t="s">
        <v>233</v>
      </c>
      <c r="D50" s="1192" t="s">
        <v>105</v>
      </c>
      <c r="E50" s="1243"/>
      <c r="F50" s="1244"/>
      <c r="G50" s="1245">
        <f>SUM(G6,G12,G19,G25,G31,G38,G44)/0.7*0.3</f>
        <v>0</v>
      </c>
      <c r="H50" s="1246"/>
      <c r="I50" s="1228"/>
      <c r="J50" s="1247"/>
      <c r="K50" s="1199">
        <f>SUM(K6,K12,K19,K25,K31,K38,K44)/0.7*0.3</f>
        <v>0</v>
      </c>
      <c r="L50" s="1173"/>
      <c r="M50" s="1173"/>
      <c r="N50" s="1183"/>
    </row>
    <row r="51" spans="1:14" x14ac:dyDescent="0.25">
      <c r="A51" s="1212"/>
      <c r="B51" s="1248" t="s">
        <v>0</v>
      </c>
      <c r="C51" s="1249" t="s">
        <v>265</v>
      </c>
      <c r="D51" s="1250"/>
      <c r="E51" s="1250"/>
      <c r="F51" s="1250"/>
      <c r="G51" s="1251">
        <f>SUMIF($B$5:$B$48,$B51,G$5:G$48)/0.7*0.3</f>
        <v>0</v>
      </c>
      <c r="H51" s="1188"/>
      <c r="I51" s="1250"/>
      <c r="J51" s="1250"/>
      <c r="K51" s="1251">
        <f>SUMIF($B$5:$B$48,$B51,K$5:K$48)/0.7*0.3</f>
        <v>0</v>
      </c>
      <c r="L51" s="1173"/>
      <c r="M51" s="1173"/>
      <c r="N51" s="1183"/>
    </row>
    <row r="52" spans="1:14" x14ac:dyDescent="0.25">
      <c r="A52" s="1212"/>
      <c r="B52" s="1248" t="s">
        <v>21</v>
      </c>
      <c r="C52" s="1249" t="s">
        <v>266</v>
      </c>
      <c r="D52" s="1250"/>
      <c r="E52" s="1250"/>
      <c r="F52" s="1250"/>
      <c r="G52" s="1251">
        <f t="shared" ref="G52:G53" si="3">SUMIF($B$5:$B$48,$B52,G$5:G$48)/0.7*0.3</f>
        <v>0</v>
      </c>
      <c r="H52" s="1188"/>
      <c r="I52" s="1250"/>
      <c r="J52" s="1250"/>
      <c r="K52" s="1251">
        <f>SUMIF($B$5:$B$48,$B52,K$5:K$48)/0.7*0.3</f>
        <v>0</v>
      </c>
      <c r="L52" s="1173"/>
      <c r="M52" s="1173"/>
      <c r="N52" s="1183"/>
    </row>
    <row r="53" spans="1:14" x14ac:dyDescent="0.25">
      <c r="A53" s="1212"/>
      <c r="B53" s="1248" t="s">
        <v>3</v>
      </c>
      <c r="C53" s="1249" t="s">
        <v>267</v>
      </c>
      <c r="D53" s="1250"/>
      <c r="E53" s="1250"/>
      <c r="F53" s="1250"/>
      <c r="G53" s="1251">
        <f t="shared" si="3"/>
        <v>0</v>
      </c>
      <c r="H53" s="1188"/>
      <c r="I53" s="1250"/>
      <c r="J53" s="1250"/>
      <c r="K53" s="1251">
        <f>SUMIF($B$5:$B$48,$B53,K$5:K$48)/0.7*0.3</f>
        <v>0</v>
      </c>
      <c r="L53" s="1173"/>
      <c r="M53" s="1173"/>
      <c r="N53" s="1183"/>
    </row>
    <row r="54" spans="1:14" x14ac:dyDescent="0.25">
      <c r="A54" s="1252"/>
      <c r="B54" s="1253"/>
      <c r="C54" s="1254"/>
      <c r="D54" s="1255"/>
      <c r="E54" s="1256"/>
      <c r="F54" s="1257"/>
      <c r="G54" s="1258"/>
      <c r="H54" s="1188"/>
      <c r="I54" s="1224"/>
      <c r="J54" s="1259"/>
      <c r="K54" s="1255"/>
      <c r="L54" s="1173"/>
      <c r="M54" s="1173"/>
      <c r="N54" s="1183"/>
    </row>
    <row r="55" spans="1:14" s="1269" customFormat="1" x14ac:dyDescent="0.25">
      <c r="A55" s="1252"/>
      <c r="B55" s="1253"/>
      <c r="C55" s="1254"/>
      <c r="D55" s="1260" t="s">
        <v>106</v>
      </c>
      <c r="E55" s="1261">
        <f>SUM(E6,E12,E19,E25,E31,E38,E44)</f>
        <v>0</v>
      </c>
      <c r="F55" s="1262"/>
      <c r="G55" s="1263">
        <f>SUM(G6,G12,G19,G25,G31,G38,G44,G50)</f>
        <v>0</v>
      </c>
      <c r="H55" s="1264"/>
      <c r="I55" s="1265">
        <f>SUM(I6,I12,I19,I25,I31,I38,I44)</f>
        <v>0</v>
      </c>
      <c r="J55" s="1266"/>
      <c r="K55" s="1267">
        <f>SUM(K6,K12,K19,K25,K31,K38,K44,K50)</f>
        <v>0</v>
      </c>
      <c r="L55" s="1254"/>
      <c r="M55" s="1254"/>
      <c r="N55" s="1268"/>
    </row>
    <row r="56" spans="1:14" ht="18.75" x14ac:dyDescent="0.3">
      <c r="E56" s="1445">
        <f>+E55+G55</f>
        <v>0</v>
      </c>
      <c r="F56" s="1446"/>
      <c r="G56" s="1447"/>
      <c r="H56" s="1271"/>
      <c r="I56" s="1448">
        <f>SUM(I55,K55)</f>
        <v>0</v>
      </c>
      <c r="J56" s="1449"/>
      <c r="K56" s="1450"/>
      <c r="L56" s="1173"/>
      <c r="M56" s="1173"/>
      <c r="N56" s="1272"/>
    </row>
    <row r="57" spans="1:14" s="1273" customFormat="1" ht="15" x14ac:dyDescent="0.25">
      <c r="B57" s="1274"/>
      <c r="C57" s="1273" t="s">
        <v>76</v>
      </c>
      <c r="D57" s="1273" t="s">
        <v>99</v>
      </c>
      <c r="F57" s="1275"/>
      <c r="G57" s="1276"/>
      <c r="H57" s="1271"/>
      <c r="L57" s="1173"/>
      <c r="M57" s="1173"/>
      <c r="N57" s="1272"/>
    </row>
    <row r="58" spans="1:14" x14ac:dyDescent="0.25">
      <c r="D58" s="1273" t="s">
        <v>100</v>
      </c>
      <c r="E58" s="1151"/>
      <c r="F58" s="1277"/>
      <c r="G58" s="1278"/>
      <c r="H58" s="1279"/>
      <c r="I58" s="1280"/>
      <c r="J58" s="1281"/>
      <c r="K58" s="1280"/>
      <c r="L58" s="1280"/>
      <c r="M58" s="1280"/>
      <c r="N58" s="1282"/>
    </row>
    <row r="59" spans="1:14" x14ac:dyDescent="0.25">
      <c r="D59" s="1273" t="s">
        <v>101</v>
      </c>
      <c r="E59" s="1151"/>
      <c r="F59" s="1277"/>
      <c r="G59" s="1278"/>
      <c r="H59" s="1283"/>
      <c r="I59" s="1284"/>
      <c r="J59" s="1285"/>
      <c r="K59" s="1173"/>
      <c r="L59" s="1173"/>
      <c r="M59" s="1173"/>
      <c r="N59" s="1272"/>
    </row>
    <row r="60" spans="1:14" x14ac:dyDescent="0.25">
      <c r="D60" s="1273"/>
      <c r="E60" s="1151"/>
      <c r="F60" s="1277"/>
      <c r="G60" s="1278"/>
      <c r="H60" s="1283"/>
      <c r="I60" s="1284"/>
      <c r="J60" s="1285"/>
      <c r="K60" s="1173"/>
      <c r="L60" s="1173"/>
      <c r="M60" s="1173"/>
      <c r="N60" s="1272"/>
    </row>
    <row r="61" spans="1:14" x14ac:dyDescent="0.25">
      <c r="E61" s="1151"/>
      <c r="F61" s="1277"/>
      <c r="G61" s="1278"/>
      <c r="H61" s="1271"/>
      <c r="I61" s="1173"/>
      <c r="J61" s="1285"/>
      <c r="K61" s="1173"/>
      <c r="L61" s="1173"/>
      <c r="M61" s="1173"/>
      <c r="N61" s="1272"/>
    </row>
    <row r="62" spans="1:14" x14ac:dyDescent="0.25">
      <c r="B62" s="1286" t="s">
        <v>0</v>
      </c>
      <c r="C62" s="1287" t="s">
        <v>78</v>
      </c>
      <c r="D62" s="1288"/>
      <c r="E62" s="1289">
        <f>SUMIF($B6:$B50,$B62,G6:G50)+SUMIF($B6:$B50,$B62,E6:E50)+G51</f>
        <v>0</v>
      </c>
      <c r="F62" s="1290" t="e">
        <f>+E62/E56</f>
        <v>#DIV/0!</v>
      </c>
      <c r="G62" s="1278"/>
      <c r="I62" s="1289">
        <f>SUMIF($B6:$B50,$B62,K6:K50)+SUMIF($B6:$B50,$B62,I6:I50)+K51</f>
        <v>0</v>
      </c>
      <c r="J62" s="1292" t="e">
        <f>+I62/I56</f>
        <v>#DIV/0!</v>
      </c>
    </row>
    <row r="63" spans="1:14" x14ac:dyDescent="0.25">
      <c r="B63" s="1294" t="s">
        <v>21</v>
      </c>
      <c r="C63" s="1295" t="s">
        <v>79</v>
      </c>
      <c r="D63" s="1296"/>
      <c r="E63" s="1297">
        <f>SUMIF($B6:$B50,$B63,G6:G50)+SUMIF($B6:$B50,$B63,E6:E50)+G52</f>
        <v>0</v>
      </c>
      <c r="F63" s="1298" t="e">
        <f>+E63/E56</f>
        <v>#DIV/0!</v>
      </c>
      <c r="G63" s="1278"/>
      <c r="I63" s="1297">
        <f>SUMIF($B6:$B50,$B63,K6:K50)+SUMIF($B6:$B50,$B63,I6:I50)+K52</f>
        <v>0</v>
      </c>
      <c r="J63" s="1299" t="e">
        <f>+I63/I56</f>
        <v>#DIV/0!</v>
      </c>
    </row>
    <row r="64" spans="1:14" x14ac:dyDescent="0.25">
      <c r="B64" s="1300" t="s">
        <v>3</v>
      </c>
      <c r="C64" s="1301" t="s">
        <v>80</v>
      </c>
      <c r="D64" s="1302"/>
      <c r="E64" s="1303">
        <f>SUMIF($B6:$B50,$B64,G6:G50)+SUMIF($B6:$B50,$B64,E6:E50)+G53</f>
        <v>0</v>
      </c>
      <c r="F64" s="1304" t="e">
        <f>+E64/E56</f>
        <v>#DIV/0!</v>
      </c>
      <c r="G64" s="1278"/>
      <c r="I64" s="1303">
        <f>SUMIF($B6:$B50,$B64,K6:K50)+SUMIF($B6:$B50,$B64,I6:I50)+K53</f>
        <v>0</v>
      </c>
      <c r="J64" s="1305" t="e">
        <f>+I64/I56</f>
        <v>#DIV/0!</v>
      </c>
      <c r="K64" s="1273"/>
      <c r="L64" s="1273"/>
      <c r="M64" s="1273"/>
      <c r="N64" s="1273"/>
    </row>
    <row r="65" spans="1:14" s="1311" customFormat="1" ht="15" x14ac:dyDescent="0.25">
      <c r="A65" s="1306"/>
      <c r="B65" s="1307"/>
      <c r="C65" s="1306"/>
      <c r="D65" s="1306"/>
      <c r="E65" s="1308"/>
      <c r="F65" s="1309"/>
      <c r="G65" s="1310"/>
      <c r="H65" s="1293"/>
      <c r="I65" s="1151"/>
      <c r="J65" s="1151"/>
      <c r="K65" s="1151"/>
      <c r="L65" s="1151"/>
      <c r="M65" s="1151"/>
      <c r="N65" s="1151"/>
    </row>
    <row r="66" spans="1:14" ht="15" x14ac:dyDescent="0.25">
      <c r="H66" s="1293"/>
      <c r="J66" s="1151"/>
      <c r="N66" s="1151"/>
    </row>
    <row r="67" spans="1:14" ht="15" x14ac:dyDescent="0.25">
      <c r="H67" s="1293"/>
      <c r="J67" s="1151"/>
      <c r="N67" s="1151"/>
    </row>
    <row r="68" spans="1:14" ht="15" x14ac:dyDescent="0.25">
      <c r="H68" s="1293"/>
      <c r="J68" s="1151"/>
      <c r="N68" s="1151"/>
    </row>
    <row r="69" spans="1:14" ht="15" x14ac:dyDescent="0.25">
      <c r="H69" s="1293"/>
      <c r="J69" s="1151"/>
      <c r="N69" s="1151"/>
    </row>
    <row r="70" spans="1:14" ht="15" x14ac:dyDescent="0.25">
      <c r="H70" s="1293"/>
      <c r="J70" s="1151"/>
      <c r="N70" s="1151"/>
    </row>
    <row r="71" spans="1:14" ht="15" x14ac:dyDescent="0.25">
      <c r="H71" s="1313"/>
      <c r="I71" s="1311"/>
      <c r="J71" s="1311"/>
      <c r="K71" s="1311"/>
      <c r="L71" s="1311"/>
      <c r="M71" s="1311"/>
      <c r="N71" s="1311"/>
    </row>
  </sheetData>
  <sheetProtection algorithmName="SHA-512" hashValue="AWw8T43awHNgfyt62yiRhBcxE+AUJJ6TU2oWOL0CewCTOhsy/uv31dM98CE5cXr/iSCdh34DVt0sG4cWcH7f4A==" saltValue="8s5F4xLp0BjoHeRKYRdOfg==" spinCount="100000" sheet="1" objects="1" scenarios="1"/>
  <mergeCells count="5">
    <mergeCell ref="E1:G1"/>
    <mergeCell ref="J1:K1"/>
    <mergeCell ref="F2:G2"/>
    <mergeCell ref="E56:G56"/>
    <mergeCell ref="I56:K56"/>
  </mergeCells>
  <pageMargins left="0.7" right="0.7" top="0.75" bottom="0.75" header="0.3" footer="0.3"/>
  <pageSetup paperSize="9" scale="3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CB9-B207-D441-B7BE-A43F8C50E609}">
  <sheetPr>
    <tabColor theme="0"/>
    <outlinePr summaryBelow="0"/>
    <pageSetUpPr fitToPage="1"/>
  </sheetPr>
  <dimension ref="A1:AM42"/>
  <sheetViews>
    <sheetView zoomScale="80" zoomScaleNormal="80" workbookViewId="0">
      <pane xSplit="4" ySplit="3" topLeftCell="E4" activePane="bottomRight" state="frozen"/>
      <selection activeCell="B3" sqref="B3"/>
      <selection pane="topRight" activeCell="B3" sqref="B3"/>
      <selection pane="bottomLeft" activeCell="B3" sqref="B3"/>
      <selection pane="bottomRight" activeCell="L40" sqref="L40"/>
    </sheetView>
  </sheetViews>
  <sheetFormatPr baseColWidth="10" defaultColWidth="9.125" defaultRowHeight="15.75" outlineLevelCol="1" x14ac:dyDescent="0.25"/>
  <cols>
    <col min="1" max="1" width="3.625" style="44" customWidth="1"/>
    <col min="2" max="2" width="6.625" style="142" customWidth="1"/>
    <col min="3" max="3" width="11.625" style="44" customWidth="1"/>
    <col min="4" max="4" width="46.625" style="44" customWidth="1"/>
    <col min="5" max="5" width="15.625" style="4" customWidth="1"/>
    <col min="6" max="6" width="9" style="218" customWidth="1"/>
    <col min="7" max="7" width="15.625" style="284" customWidth="1"/>
    <col min="8" max="8" width="15.625" style="4" customWidth="1"/>
    <col min="9" max="9" width="9" style="218" customWidth="1"/>
    <col min="10" max="10" width="15.625" style="284" customWidth="1"/>
    <col min="11" max="11" width="15.625" style="4" customWidth="1"/>
    <col min="12" max="12" width="9.125" style="218" customWidth="1"/>
    <col min="13" max="13" width="15.625" style="284" customWidth="1"/>
    <col min="14" max="14" width="15.625" style="4" customWidth="1"/>
    <col min="15" max="15" width="9" style="218" customWidth="1"/>
    <col min="16" max="16" width="15.625" style="284" customWidth="1"/>
    <col min="17" max="17" width="15.625" style="4" customWidth="1"/>
    <col min="18" max="18" width="9" style="218" customWidth="1"/>
    <col min="19" max="19" width="15.625" style="284" customWidth="1"/>
    <col min="20" max="20" width="45.625" style="123" customWidth="1"/>
    <col min="21" max="21" width="15.625" style="44" hidden="1" customWidth="1" outlineLevel="1"/>
    <col min="22" max="22" width="6.625" style="122" hidden="1" customWidth="1" outlineLevel="1"/>
    <col min="23" max="24" width="15.625" style="44" hidden="1" customWidth="1" outlineLevel="1"/>
    <col min="25" max="25" width="6.625" style="122" hidden="1" customWidth="1" outlineLevel="1"/>
    <col min="26" max="27" width="15.625" style="44" hidden="1" customWidth="1" outlineLevel="1"/>
    <col min="28" max="28" width="6.625" style="122" hidden="1" customWidth="1" outlineLevel="1"/>
    <col min="29" max="30" width="15.625" style="44" hidden="1" customWidth="1" outlineLevel="1"/>
    <col min="31" max="31" width="6.625" style="122" hidden="1" customWidth="1" outlineLevel="1"/>
    <col min="32" max="33" width="15.625" style="44" hidden="1" customWidth="1" outlineLevel="1"/>
    <col min="34" max="34" width="6.625" style="122" hidden="1" customWidth="1" outlineLevel="1"/>
    <col min="35" max="35" width="15.625" style="44" hidden="1" customWidth="1" outlineLevel="1"/>
    <col min="36" max="36" width="9.625" style="44" hidden="1" customWidth="1" outlineLevel="1"/>
    <col min="37" max="37" width="15.625" style="44" hidden="1" customWidth="1" outlineLevel="1"/>
    <col min="38" max="38" width="52.625" style="124" hidden="1" customWidth="1" outlineLevel="1"/>
    <col min="39" max="39" width="9.125" style="44" collapsed="1"/>
    <col min="40" max="16384" width="9.125" style="44"/>
  </cols>
  <sheetData>
    <row r="1" spans="1:38" ht="36" customHeight="1" x14ac:dyDescent="0.3">
      <c r="A1" s="127" t="s">
        <v>7</v>
      </c>
      <c r="B1" s="128"/>
      <c r="C1" s="129"/>
      <c r="D1" s="593">
        <f ca="1">+'1.1_Previous expenses'!D1</f>
        <v>46084.746449652775</v>
      </c>
      <c r="E1" s="1409" t="s">
        <v>175</v>
      </c>
      <c r="F1" s="1418"/>
      <c r="G1" s="1410"/>
      <c r="H1" s="1409" t="s">
        <v>176</v>
      </c>
      <c r="I1" s="1418"/>
      <c r="J1" s="1410"/>
      <c r="K1" s="1409" t="s">
        <v>177</v>
      </c>
      <c r="L1" s="1418"/>
      <c r="M1" s="1410"/>
      <c r="N1" s="1409" t="s">
        <v>178</v>
      </c>
      <c r="O1" s="1418"/>
      <c r="P1" s="1410"/>
      <c r="Q1" s="1409" t="s">
        <v>179</v>
      </c>
      <c r="R1" s="1418"/>
      <c r="S1" s="1410"/>
      <c r="T1" s="3"/>
      <c r="U1" s="862" t="s">
        <v>180</v>
      </c>
      <c r="V1" s="1419" t="s">
        <v>10</v>
      </c>
      <c r="W1" s="1420"/>
      <c r="X1" s="862" t="s">
        <v>181</v>
      </c>
      <c r="Y1" s="1419" t="s">
        <v>10</v>
      </c>
      <c r="Z1" s="1420"/>
      <c r="AA1" s="862" t="s">
        <v>182</v>
      </c>
      <c r="AB1" s="1419" t="s">
        <v>10</v>
      </c>
      <c r="AC1" s="1420"/>
      <c r="AD1" s="862" t="s">
        <v>183</v>
      </c>
      <c r="AE1" s="1419" t="s">
        <v>10</v>
      </c>
      <c r="AF1" s="1420"/>
      <c r="AG1" s="862" t="s">
        <v>184</v>
      </c>
      <c r="AH1" s="1419" t="s">
        <v>10</v>
      </c>
      <c r="AI1" s="1420"/>
      <c r="AJ1" s="56" t="s">
        <v>82</v>
      </c>
      <c r="AK1" s="56" t="s">
        <v>83</v>
      </c>
      <c r="AL1" s="57" t="s">
        <v>84</v>
      </c>
    </row>
    <row r="2" spans="1:38" x14ac:dyDescent="0.25">
      <c r="A2" s="130"/>
      <c r="B2" s="131"/>
      <c r="C2" s="132"/>
      <c r="D2" s="60"/>
      <c r="E2" s="8" t="s">
        <v>11</v>
      </c>
      <c r="F2" s="1454" t="s">
        <v>10</v>
      </c>
      <c r="G2" s="1407"/>
      <c r="H2" s="9" t="s">
        <v>11</v>
      </c>
      <c r="I2" s="1454" t="s">
        <v>10</v>
      </c>
      <c r="J2" s="1407"/>
      <c r="K2" s="8" t="s">
        <v>11</v>
      </c>
      <c r="L2" s="1454" t="s">
        <v>10</v>
      </c>
      <c r="M2" s="1407"/>
      <c r="N2" s="8" t="s">
        <v>11</v>
      </c>
      <c r="O2" s="1406" t="s">
        <v>10</v>
      </c>
      <c r="P2" s="1407"/>
      <c r="Q2" s="8" t="s">
        <v>11</v>
      </c>
      <c r="R2" s="1406" t="s">
        <v>10</v>
      </c>
      <c r="S2" s="1407"/>
      <c r="T2" s="62"/>
      <c r="U2" s="131" t="s">
        <v>12</v>
      </c>
      <c r="V2" s="574" t="s">
        <v>14</v>
      </c>
      <c r="W2" s="230" t="s">
        <v>12</v>
      </c>
      <c r="X2" s="131" t="s">
        <v>12</v>
      </c>
      <c r="Y2" s="574" t="s">
        <v>14</v>
      </c>
      <c r="Z2" s="230" t="s">
        <v>12</v>
      </c>
      <c r="AA2" s="131" t="s">
        <v>12</v>
      </c>
      <c r="AB2" s="574" t="s">
        <v>14</v>
      </c>
      <c r="AC2" s="230" t="s">
        <v>12</v>
      </c>
      <c r="AD2" s="131" t="s">
        <v>12</v>
      </c>
      <c r="AE2" s="574" t="s">
        <v>14</v>
      </c>
      <c r="AF2" s="230" t="s">
        <v>12</v>
      </c>
      <c r="AG2" s="131" t="s">
        <v>12</v>
      </c>
      <c r="AH2" s="574" t="s">
        <v>14</v>
      </c>
      <c r="AI2" s="230" t="s">
        <v>12</v>
      </c>
      <c r="AJ2" s="66"/>
      <c r="AK2" s="66"/>
      <c r="AL2" s="67"/>
    </row>
    <row r="3" spans="1:38" x14ac:dyDescent="0.25">
      <c r="A3" s="231"/>
      <c r="B3" s="11" t="s">
        <v>15</v>
      </c>
      <c r="C3" s="232"/>
      <c r="D3" s="233"/>
      <c r="E3" s="234" t="s">
        <v>16</v>
      </c>
      <c r="F3" s="977" t="s">
        <v>85</v>
      </c>
      <c r="G3" s="1030" t="s">
        <v>17</v>
      </c>
      <c r="H3" s="234" t="s">
        <v>16</v>
      </c>
      <c r="I3" s="977" t="s">
        <v>85</v>
      </c>
      <c r="J3" s="1030" t="s">
        <v>17</v>
      </c>
      <c r="K3" s="12" t="s">
        <v>16</v>
      </c>
      <c r="L3" s="977" t="s">
        <v>85</v>
      </c>
      <c r="M3" s="1030" t="s">
        <v>17</v>
      </c>
      <c r="N3" s="12" t="s">
        <v>16</v>
      </c>
      <c r="O3" s="977" t="s">
        <v>85</v>
      </c>
      <c r="P3" s="1030" t="s">
        <v>17</v>
      </c>
      <c r="Q3" s="12" t="s">
        <v>16</v>
      </c>
      <c r="R3" s="977" t="s">
        <v>85</v>
      </c>
      <c r="S3" s="1030" t="s">
        <v>17</v>
      </c>
      <c r="T3" s="75" t="s">
        <v>86</v>
      </c>
      <c r="U3" s="235"/>
      <c r="V3" s="575"/>
      <c r="W3" s="244"/>
      <c r="X3" s="235"/>
      <c r="Y3" s="575"/>
      <c r="Z3" s="244"/>
      <c r="AA3" s="235"/>
      <c r="AB3" s="575"/>
      <c r="AC3" s="244"/>
      <c r="AD3" s="235"/>
      <c r="AE3" s="575"/>
      <c r="AF3" s="244"/>
      <c r="AG3" s="235"/>
      <c r="AH3" s="575"/>
      <c r="AI3" s="244"/>
      <c r="AJ3" s="237"/>
      <c r="AK3" s="237"/>
      <c r="AL3" s="238"/>
    </row>
    <row r="4" spans="1:38" x14ac:dyDescent="0.25">
      <c r="A4" s="619" t="s">
        <v>383</v>
      </c>
      <c r="B4" s="239"/>
      <c r="C4" s="240" t="s">
        <v>30</v>
      </c>
      <c r="D4" s="241"/>
      <c r="E4" s="1031"/>
      <c r="F4" s="1036"/>
      <c r="G4" s="242"/>
      <c r="H4" s="1031"/>
      <c r="I4" s="1036"/>
      <c r="J4" s="242"/>
      <c r="K4" s="1031"/>
      <c r="L4" s="1036"/>
      <c r="M4" s="242"/>
      <c r="N4" s="1031"/>
      <c r="O4" s="1036"/>
      <c r="P4" s="242"/>
      <c r="Q4" s="1031"/>
      <c r="R4" s="1036"/>
      <c r="S4" s="242"/>
      <c r="T4" s="625"/>
      <c r="U4" s="235"/>
      <c r="V4" s="576"/>
      <c r="W4" s="244"/>
      <c r="X4" s="235"/>
      <c r="Y4" s="576"/>
      <c r="Z4" s="244"/>
      <c r="AA4" s="235"/>
      <c r="AB4" s="576"/>
      <c r="AC4" s="244"/>
      <c r="AD4" s="235"/>
      <c r="AE4" s="576"/>
      <c r="AF4" s="244"/>
      <c r="AG4" s="235"/>
      <c r="AH4" s="576"/>
      <c r="AI4" s="244"/>
      <c r="AJ4" s="237"/>
      <c r="AK4" s="237"/>
      <c r="AL4" s="159"/>
    </row>
    <row r="5" spans="1:38" ht="31.5" x14ac:dyDescent="0.25">
      <c r="A5" s="245"/>
      <c r="B5" s="449"/>
      <c r="C5" s="246" t="s">
        <v>384</v>
      </c>
      <c r="D5" s="135" t="s">
        <v>258</v>
      </c>
      <c r="E5" s="1032"/>
      <c r="F5" s="1037"/>
      <c r="G5" s="226">
        <f>+(F5*0.7)*E5</f>
        <v>0</v>
      </c>
      <c r="H5" s="1032"/>
      <c r="I5" s="1037"/>
      <c r="J5" s="226">
        <f>+(I5*0.7)*H5</f>
        <v>0</v>
      </c>
      <c r="K5" s="1032"/>
      <c r="L5" s="1037"/>
      <c r="M5" s="226">
        <f>+(L5*0.7)*K5</f>
        <v>0</v>
      </c>
      <c r="N5" s="1032"/>
      <c r="O5" s="1037"/>
      <c r="P5" s="226">
        <f>+(O5*0.7)*N5</f>
        <v>0</v>
      </c>
      <c r="Q5" s="1032"/>
      <c r="R5" s="1037"/>
      <c r="S5" s="226">
        <f>+(R5*0.7)*Q5</f>
        <v>0</v>
      </c>
      <c r="T5" s="626"/>
      <c r="U5" s="92"/>
      <c r="V5" s="865"/>
      <c r="W5" s="864">
        <f>+(V5*0.7)*U5</f>
        <v>0</v>
      </c>
      <c r="X5" s="92"/>
      <c r="Y5" s="865"/>
      <c r="Z5" s="864">
        <f>+(Y5*0.7)*X5</f>
        <v>0</v>
      </c>
      <c r="AA5" s="92"/>
      <c r="AB5" s="865"/>
      <c r="AC5" s="864">
        <f>+(AB5*0.7)*AA5</f>
        <v>0</v>
      </c>
      <c r="AD5" s="92"/>
      <c r="AE5" s="865"/>
      <c r="AF5" s="864">
        <f>+(AE5*0.7)*AD5</f>
        <v>0</v>
      </c>
      <c r="AG5" s="92"/>
      <c r="AH5" s="865"/>
      <c r="AI5" s="864">
        <f>+(AH5*0.7)*AG5</f>
        <v>0</v>
      </c>
      <c r="AJ5" s="149"/>
      <c r="AK5" s="149"/>
      <c r="AL5" s="151"/>
    </row>
    <row r="6" spans="1:38" x14ac:dyDescent="0.25">
      <c r="A6" s="247"/>
      <c r="B6" s="449"/>
      <c r="C6" s="246" t="s">
        <v>385</v>
      </c>
      <c r="D6" s="248" t="s">
        <v>31</v>
      </c>
      <c r="E6" s="1032"/>
      <c r="F6" s="1037"/>
      <c r="G6" s="226">
        <f t="shared" ref="G6:G7" si="0">+(F6*0.7)*E6</f>
        <v>0</v>
      </c>
      <c r="H6" s="1032"/>
      <c r="I6" s="1037"/>
      <c r="J6" s="226">
        <f t="shared" ref="J6:J7" si="1">+(I6*0.7)*H6</f>
        <v>0</v>
      </c>
      <c r="K6" s="1032"/>
      <c r="L6" s="1037"/>
      <c r="M6" s="226">
        <f t="shared" ref="M6:M7" si="2">+(L6*0.7)*K6</f>
        <v>0</v>
      </c>
      <c r="N6" s="1032"/>
      <c r="O6" s="1037"/>
      <c r="P6" s="226">
        <f t="shared" ref="P6:P7" si="3">+(O6*0.7)*N6</f>
        <v>0</v>
      </c>
      <c r="Q6" s="1032"/>
      <c r="R6" s="1037"/>
      <c r="S6" s="226">
        <f>+(R6*0.7)*Q6</f>
        <v>0</v>
      </c>
      <c r="T6" s="626"/>
      <c r="U6" s="92"/>
      <c r="V6" s="865"/>
      <c r="W6" s="864">
        <f t="shared" ref="W6:W7" si="4">+(V6*0.7)*U6</f>
        <v>0</v>
      </c>
      <c r="X6" s="92"/>
      <c r="Y6" s="865"/>
      <c r="Z6" s="864">
        <f t="shared" ref="Z6:Z7" si="5">+(Y6*0.7)*X6</f>
        <v>0</v>
      </c>
      <c r="AA6" s="92"/>
      <c r="AB6" s="865"/>
      <c r="AC6" s="864">
        <f t="shared" ref="AC6:AC7" si="6">+(AB6*0.7)*AA6</f>
        <v>0</v>
      </c>
      <c r="AD6" s="92"/>
      <c r="AE6" s="865"/>
      <c r="AF6" s="864">
        <f t="shared" ref="AF6:AF7" si="7">+(AE6*0.7)*AD6</f>
        <v>0</v>
      </c>
      <c r="AG6" s="92"/>
      <c r="AH6" s="865"/>
      <c r="AI6" s="150">
        <f>+(AH6*0.7)*AG6</f>
        <v>0</v>
      </c>
      <c r="AJ6" s="237"/>
      <c r="AK6" s="237"/>
      <c r="AL6" s="159"/>
    </row>
    <row r="7" spans="1:38" x14ac:dyDescent="0.25">
      <c r="A7" s="247"/>
      <c r="B7" s="449"/>
      <c r="C7" s="246" t="s">
        <v>386</v>
      </c>
      <c r="D7" s="249" t="s">
        <v>32</v>
      </c>
      <c r="E7" s="1032"/>
      <c r="F7" s="1037"/>
      <c r="G7" s="226">
        <f t="shared" si="0"/>
        <v>0</v>
      </c>
      <c r="H7" s="1032"/>
      <c r="I7" s="1037"/>
      <c r="J7" s="226">
        <f t="shared" si="1"/>
        <v>0</v>
      </c>
      <c r="K7" s="1032"/>
      <c r="L7" s="1037"/>
      <c r="M7" s="226">
        <f t="shared" si="2"/>
        <v>0</v>
      </c>
      <c r="N7" s="1032"/>
      <c r="O7" s="1037"/>
      <c r="P7" s="226">
        <f t="shared" si="3"/>
        <v>0</v>
      </c>
      <c r="Q7" s="1032"/>
      <c r="R7" s="1037"/>
      <c r="S7" s="226">
        <f>+(R7*0.7)*Q7</f>
        <v>0</v>
      </c>
      <c r="T7" s="626"/>
      <c r="U7" s="92"/>
      <c r="V7" s="865"/>
      <c r="W7" s="864">
        <f t="shared" si="4"/>
        <v>0</v>
      </c>
      <c r="X7" s="92"/>
      <c r="Y7" s="865"/>
      <c r="Z7" s="864">
        <f t="shared" si="5"/>
        <v>0</v>
      </c>
      <c r="AA7" s="92"/>
      <c r="AB7" s="865"/>
      <c r="AC7" s="864">
        <f t="shared" si="6"/>
        <v>0</v>
      </c>
      <c r="AD7" s="92"/>
      <c r="AE7" s="865"/>
      <c r="AF7" s="864">
        <f t="shared" si="7"/>
        <v>0</v>
      </c>
      <c r="AG7" s="92"/>
      <c r="AH7" s="865"/>
      <c r="AI7" s="150">
        <f>+(AH7*0.7)*AG7</f>
        <v>0</v>
      </c>
      <c r="AJ7" s="237"/>
      <c r="AK7" s="237"/>
      <c r="AL7" s="160"/>
    </row>
    <row r="8" spans="1:38" x14ac:dyDescent="0.25">
      <c r="A8" s="247"/>
      <c r="B8" s="624"/>
      <c r="C8" s="246" t="s">
        <v>387</v>
      </c>
      <c r="D8" s="250" t="s">
        <v>103</v>
      </c>
      <c r="E8" s="1029">
        <f>SUM(E9:E18)</f>
        <v>0</v>
      </c>
      <c r="F8" s="991"/>
      <c r="G8" s="251">
        <f>SUM(G9:G18)</f>
        <v>0</v>
      </c>
      <c r="H8" s="1029">
        <f>SUM(H9:H18)</f>
        <v>0</v>
      </c>
      <c r="I8" s="991"/>
      <c r="J8" s="251">
        <f>SUM(J9:J18)</f>
        <v>0</v>
      </c>
      <c r="K8" s="1029">
        <f>SUM(K9:K18)</f>
        <v>0</v>
      </c>
      <c r="L8" s="991"/>
      <c r="M8" s="251">
        <f>SUM(M9:M18)</f>
        <v>0</v>
      </c>
      <c r="N8" s="1029">
        <f>SUM(N9:N18)</f>
        <v>0</v>
      </c>
      <c r="O8" s="991"/>
      <c r="P8" s="251">
        <f>SUM(P9:P18)</f>
        <v>0</v>
      </c>
      <c r="Q8" s="1029">
        <f>SUM(Q9:Q18)</f>
        <v>0</v>
      </c>
      <c r="R8" s="991"/>
      <c r="S8" s="251">
        <f>SUM(S9:S18)</f>
        <v>0</v>
      </c>
      <c r="T8" s="626"/>
      <c r="U8" s="252">
        <f>SUM(U9:U18)</f>
        <v>0</v>
      </c>
      <c r="V8" s="394"/>
      <c r="W8" s="253">
        <f>SUM(W9:W18)</f>
        <v>0</v>
      </c>
      <c r="X8" s="252">
        <f>SUM(X9:X18)</f>
        <v>0</v>
      </c>
      <c r="Y8" s="576"/>
      <c r="Z8" s="253">
        <f>SUM(Z9:Z18)</f>
        <v>0</v>
      </c>
      <c r="AA8" s="252">
        <f>SUM(AA9:AA18)</f>
        <v>0</v>
      </c>
      <c r="AB8" s="576"/>
      <c r="AC8" s="253">
        <f>SUM(AC9:AC18)</f>
        <v>0</v>
      </c>
      <c r="AD8" s="252">
        <f>SUM(AD9:AD18)</f>
        <v>0</v>
      </c>
      <c r="AE8" s="576"/>
      <c r="AF8" s="253">
        <f>SUM(AF9:AF18)</f>
        <v>0</v>
      </c>
      <c r="AG8" s="252">
        <f>SUM(AG9:AG18)</f>
        <v>0</v>
      </c>
      <c r="AH8" s="576"/>
      <c r="AI8" s="253">
        <f>SUM(AI9:AI18)</f>
        <v>0</v>
      </c>
      <c r="AJ8" s="237"/>
      <c r="AK8" s="237"/>
      <c r="AL8" s="254"/>
    </row>
    <row r="9" spans="1:38" s="466" customFormat="1" x14ac:dyDescent="0.2">
      <c r="A9" s="518"/>
      <c r="B9" s="452"/>
      <c r="C9" s="255" t="s">
        <v>388</v>
      </c>
      <c r="D9" s="620" t="s">
        <v>104</v>
      </c>
      <c r="E9" s="1032"/>
      <c r="F9" s="1037"/>
      <c r="G9" s="226">
        <f t="shared" ref="G9:G10" si="8">+(F9*0.7)*E9</f>
        <v>0</v>
      </c>
      <c r="H9" s="1032"/>
      <c r="I9" s="1037"/>
      <c r="J9" s="226">
        <f t="shared" ref="J9:J10" si="9">+(I9*0.7)*H9</f>
        <v>0</v>
      </c>
      <c r="K9" s="1032"/>
      <c r="L9" s="1037"/>
      <c r="M9" s="226">
        <f t="shared" ref="M9:M10" si="10">+(L9*0.7)*K9</f>
        <v>0</v>
      </c>
      <c r="N9" s="1032"/>
      <c r="O9" s="1037"/>
      <c r="P9" s="226">
        <f t="shared" ref="P9:P10" si="11">+(O9*0.7)*N9</f>
        <v>0</v>
      </c>
      <c r="Q9" s="1032"/>
      <c r="R9" s="1037"/>
      <c r="S9" s="357">
        <f>+(R9*0.7)*Q9</f>
        <v>0</v>
      </c>
      <c r="T9" s="626"/>
      <c r="U9" s="92"/>
      <c r="V9" s="865"/>
      <c r="W9" s="864">
        <f t="shared" ref="W9:W10" si="12">+(V9*0.7)*U9</f>
        <v>0</v>
      </c>
      <c r="X9" s="92"/>
      <c r="Y9" s="865"/>
      <c r="Z9" s="864">
        <f t="shared" ref="Z9:Z10" si="13">+(Y9*0.7)*X9</f>
        <v>0</v>
      </c>
      <c r="AA9" s="92"/>
      <c r="AB9" s="865"/>
      <c r="AC9" s="864">
        <f t="shared" ref="AC9:AC10" si="14">+(AB9*0.7)*AA9</f>
        <v>0</v>
      </c>
      <c r="AD9" s="92"/>
      <c r="AE9" s="865"/>
      <c r="AF9" s="864">
        <f t="shared" ref="AF9:AF10" si="15">+(AE9*0.7)*AD9</f>
        <v>0</v>
      </c>
      <c r="AG9" s="92"/>
      <c r="AH9" s="865"/>
      <c r="AI9" s="474">
        <f>+(AH9*0.7)*AG9</f>
        <v>0</v>
      </c>
      <c r="AJ9" s="475"/>
      <c r="AK9" s="475"/>
      <c r="AL9" s="476"/>
    </row>
    <row r="10" spans="1:38" s="466" customFormat="1" x14ac:dyDescent="0.2">
      <c r="A10" s="518"/>
      <c r="B10" s="452"/>
      <c r="C10" s="255" t="s">
        <v>389</v>
      </c>
      <c r="D10" s="620" t="s">
        <v>104</v>
      </c>
      <c r="E10" s="1032"/>
      <c r="F10" s="1037"/>
      <c r="G10" s="226">
        <f t="shared" si="8"/>
        <v>0</v>
      </c>
      <c r="H10" s="1032"/>
      <c r="I10" s="1037"/>
      <c r="J10" s="226">
        <f t="shared" si="9"/>
        <v>0</v>
      </c>
      <c r="K10" s="1032"/>
      <c r="L10" s="1037"/>
      <c r="M10" s="226">
        <f t="shared" si="10"/>
        <v>0</v>
      </c>
      <c r="N10" s="1032"/>
      <c r="O10" s="1037"/>
      <c r="P10" s="226">
        <f t="shared" si="11"/>
        <v>0</v>
      </c>
      <c r="Q10" s="1032"/>
      <c r="R10" s="1037"/>
      <c r="S10" s="357">
        <f>+(R10*0.7)*Q10</f>
        <v>0</v>
      </c>
      <c r="T10" s="626"/>
      <c r="U10" s="92"/>
      <c r="V10" s="865"/>
      <c r="W10" s="864">
        <f t="shared" si="12"/>
        <v>0</v>
      </c>
      <c r="X10" s="92"/>
      <c r="Y10" s="865"/>
      <c r="Z10" s="864">
        <f t="shared" si="13"/>
        <v>0</v>
      </c>
      <c r="AA10" s="92"/>
      <c r="AB10" s="865"/>
      <c r="AC10" s="864">
        <f t="shared" si="14"/>
        <v>0</v>
      </c>
      <c r="AD10" s="92"/>
      <c r="AE10" s="865"/>
      <c r="AF10" s="864">
        <f t="shared" si="15"/>
        <v>0</v>
      </c>
      <c r="AG10" s="92"/>
      <c r="AH10" s="865"/>
      <c r="AI10" s="474">
        <f>+(AH10*0.7)*AG10</f>
        <v>0</v>
      </c>
      <c r="AJ10" s="475"/>
      <c r="AK10" s="475"/>
      <c r="AL10" s="476"/>
    </row>
    <row r="11" spans="1:38" s="466" customFormat="1" ht="12.75" x14ac:dyDescent="0.2">
      <c r="A11" s="518"/>
      <c r="B11" s="452"/>
      <c r="C11" s="255" t="s">
        <v>390</v>
      </c>
      <c r="D11" s="620" t="s">
        <v>104</v>
      </c>
      <c r="E11" s="1033"/>
      <c r="F11" s="1038"/>
      <c r="G11" s="357">
        <f>+(F11*0.7)*E11</f>
        <v>0</v>
      </c>
      <c r="H11" s="1033"/>
      <c r="I11" s="1041"/>
      <c r="J11" s="357">
        <f>+(I11*0.7)*H11</f>
        <v>0</v>
      </c>
      <c r="K11" s="1033"/>
      <c r="L11" s="1041"/>
      <c r="M11" s="357">
        <f>+(L11*0.7)*K11</f>
        <v>0</v>
      </c>
      <c r="N11" s="1033"/>
      <c r="O11" s="1041"/>
      <c r="P11" s="357">
        <f>+(O11*0.7)*N11</f>
        <v>0</v>
      </c>
      <c r="Q11" s="1033"/>
      <c r="R11" s="1041"/>
      <c r="S11" s="357">
        <f>+(R11*0.7)*Q11</f>
        <v>0</v>
      </c>
      <c r="T11" s="626"/>
      <c r="U11" s="457"/>
      <c r="V11" s="536"/>
      <c r="W11" s="474">
        <f>+(V11*0.7)*U11</f>
        <v>0</v>
      </c>
      <c r="X11" s="457"/>
      <c r="Y11" s="536"/>
      <c r="Z11" s="474">
        <f>+(Y11*0.7)*X11</f>
        <v>0</v>
      </c>
      <c r="AA11" s="457"/>
      <c r="AB11" s="536"/>
      <c r="AC11" s="474">
        <f>+(AB11*0.7)*AA11</f>
        <v>0</v>
      </c>
      <c r="AD11" s="457"/>
      <c r="AE11" s="536"/>
      <c r="AF11" s="474">
        <f>+(AE11*0.7)*AD11</f>
        <v>0</v>
      </c>
      <c r="AG11" s="457"/>
      <c r="AH11" s="536"/>
      <c r="AI11" s="474">
        <f>+(AH11*0.7)*AG11</f>
        <v>0</v>
      </c>
      <c r="AJ11" s="475"/>
      <c r="AK11" s="475"/>
      <c r="AL11" s="519"/>
    </row>
    <row r="12" spans="1:38" s="466" customFormat="1" ht="12.75" x14ac:dyDescent="0.2">
      <c r="A12" s="518"/>
      <c r="B12" s="452"/>
      <c r="C12" s="255" t="s">
        <v>391</v>
      </c>
      <c r="D12" s="620" t="s">
        <v>104</v>
      </c>
      <c r="E12" s="1033"/>
      <c r="F12" s="1038"/>
      <c r="G12" s="357">
        <f t="shared" ref="G12:G18" si="16">+(F12*0.7)*E12</f>
        <v>0</v>
      </c>
      <c r="H12" s="1033"/>
      <c r="I12" s="1041"/>
      <c r="J12" s="357">
        <f t="shared" ref="J12:J18" si="17">+(I12*0.7)*H12</f>
        <v>0</v>
      </c>
      <c r="K12" s="1033"/>
      <c r="L12" s="1041"/>
      <c r="M12" s="357">
        <f t="shared" ref="M12:M18" si="18">+(L12*0.7)*K12</f>
        <v>0</v>
      </c>
      <c r="N12" s="1033"/>
      <c r="O12" s="1041"/>
      <c r="P12" s="357">
        <f t="shared" ref="P12:P18" si="19">+(O12*0.7)*N12</f>
        <v>0</v>
      </c>
      <c r="Q12" s="1033"/>
      <c r="R12" s="1041"/>
      <c r="S12" s="357">
        <f t="shared" ref="S12:S18" si="20">+(R12*0.7)*Q12</f>
        <v>0</v>
      </c>
      <c r="T12" s="626"/>
      <c r="U12" s="457"/>
      <c r="V12" s="536"/>
      <c r="W12" s="474">
        <f t="shared" ref="W12:W16" si="21">+(V12*0.7)*U12</f>
        <v>0</v>
      </c>
      <c r="X12" s="457"/>
      <c r="Y12" s="536"/>
      <c r="Z12" s="474">
        <f t="shared" ref="Z12:Z16" si="22">+(Y12*0.7)*X12</f>
        <v>0</v>
      </c>
      <c r="AA12" s="457"/>
      <c r="AB12" s="536"/>
      <c r="AC12" s="474">
        <f t="shared" ref="AC12:AC16" si="23">+(AB12*0.7)*AA12</f>
        <v>0</v>
      </c>
      <c r="AD12" s="457"/>
      <c r="AE12" s="536"/>
      <c r="AF12" s="474">
        <f t="shared" ref="AF12:AF16" si="24">+(AE12*0.7)*AD12</f>
        <v>0</v>
      </c>
      <c r="AG12" s="457"/>
      <c r="AH12" s="536"/>
      <c r="AI12" s="474">
        <f t="shared" ref="AI12:AI16" si="25">+(AH12*0.7)*AG12</f>
        <v>0</v>
      </c>
      <c r="AJ12" s="475"/>
      <c r="AK12" s="475"/>
      <c r="AL12" s="519"/>
    </row>
    <row r="13" spans="1:38" s="466" customFormat="1" ht="12.75" x14ac:dyDescent="0.2">
      <c r="A13" s="518"/>
      <c r="B13" s="452"/>
      <c r="C13" s="255" t="s">
        <v>392</v>
      </c>
      <c r="D13" s="620" t="s">
        <v>104</v>
      </c>
      <c r="E13" s="1033"/>
      <c r="F13" s="1038"/>
      <c r="G13" s="357">
        <f t="shared" si="16"/>
        <v>0</v>
      </c>
      <c r="H13" s="1033"/>
      <c r="I13" s="1041"/>
      <c r="J13" s="357">
        <f t="shared" si="17"/>
        <v>0</v>
      </c>
      <c r="K13" s="1033"/>
      <c r="L13" s="1041"/>
      <c r="M13" s="357">
        <f t="shared" si="18"/>
        <v>0</v>
      </c>
      <c r="N13" s="1033"/>
      <c r="O13" s="1041"/>
      <c r="P13" s="357">
        <f t="shared" si="19"/>
        <v>0</v>
      </c>
      <c r="Q13" s="1033"/>
      <c r="R13" s="1041"/>
      <c r="S13" s="357">
        <f t="shared" si="20"/>
        <v>0</v>
      </c>
      <c r="T13" s="626"/>
      <c r="U13" s="457"/>
      <c r="V13" s="536"/>
      <c r="W13" s="474">
        <f t="shared" si="21"/>
        <v>0</v>
      </c>
      <c r="X13" s="457"/>
      <c r="Y13" s="536"/>
      <c r="Z13" s="474">
        <f t="shared" si="22"/>
        <v>0</v>
      </c>
      <c r="AA13" s="457"/>
      <c r="AB13" s="536"/>
      <c r="AC13" s="474">
        <f t="shared" si="23"/>
        <v>0</v>
      </c>
      <c r="AD13" s="457"/>
      <c r="AE13" s="536"/>
      <c r="AF13" s="474">
        <f t="shared" si="24"/>
        <v>0</v>
      </c>
      <c r="AG13" s="457"/>
      <c r="AH13" s="536"/>
      <c r="AI13" s="474">
        <f t="shared" si="25"/>
        <v>0</v>
      </c>
      <c r="AJ13" s="475"/>
      <c r="AK13" s="475"/>
      <c r="AL13" s="519"/>
    </row>
    <row r="14" spans="1:38" s="466" customFormat="1" ht="12.75" x14ac:dyDescent="0.2">
      <c r="A14" s="518"/>
      <c r="B14" s="452"/>
      <c r="C14" s="255" t="s">
        <v>393</v>
      </c>
      <c r="D14" s="620" t="s">
        <v>104</v>
      </c>
      <c r="E14" s="1033"/>
      <c r="F14" s="1038"/>
      <c r="G14" s="357">
        <f t="shared" si="16"/>
        <v>0</v>
      </c>
      <c r="H14" s="1033"/>
      <c r="I14" s="1041"/>
      <c r="J14" s="357">
        <f t="shared" si="17"/>
        <v>0</v>
      </c>
      <c r="K14" s="1033"/>
      <c r="L14" s="1041"/>
      <c r="M14" s="357">
        <f t="shared" si="18"/>
        <v>0</v>
      </c>
      <c r="N14" s="1033"/>
      <c r="O14" s="1041"/>
      <c r="P14" s="357">
        <f t="shared" si="19"/>
        <v>0</v>
      </c>
      <c r="Q14" s="1033"/>
      <c r="R14" s="1041"/>
      <c r="S14" s="357">
        <f t="shared" si="20"/>
        <v>0</v>
      </c>
      <c r="T14" s="626"/>
      <c r="U14" s="457"/>
      <c r="V14" s="536"/>
      <c r="W14" s="474">
        <f t="shared" si="21"/>
        <v>0</v>
      </c>
      <c r="X14" s="457"/>
      <c r="Y14" s="536"/>
      <c r="Z14" s="474">
        <f t="shared" si="22"/>
        <v>0</v>
      </c>
      <c r="AA14" s="457"/>
      <c r="AB14" s="536"/>
      <c r="AC14" s="474">
        <f t="shared" si="23"/>
        <v>0</v>
      </c>
      <c r="AD14" s="457"/>
      <c r="AE14" s="536"/>
      <c r="AF14" s="474">
        <f t="shared" si="24"/>
        <v>0</v>
      </c>
      <c r="AG14" s="457"/>
      <c r="AH14" s="536"/>
      <c r="AI14" s="474">
        <f t="shared" si="25"/>
        <v>0</v>
      </c>
      <c r="AJ14" s="475"/>
      <c r="AK14" s="475"/>
      <c r="AL14" s="519"/>
    </row>
    <row r="15" spans="1:38" s="466" customFormat="1" ht="12.75" x14ac:dyDescent="0.2">
      <c r="A15" s="518"/>
      <c r="B15" s="452"/>
      <c r="C15" s="255" t="s">
        <v>394</v>
      </c>
      <c r="D15" s="620" t="s">
        <v>104</v>
      </c>
      <c r="E15" s="1033"/>
      <c r="F15" s="1038"/>
      <c r="G15" s="357">
        <f t="shared" si="16"/>
        <v>0</v>
      </c>
      <c r="H15" s="1033"/>
      <c r="I15" s="1041"/>
      <c r="J15" s="357">
        <f t="shared" si="17"/>
        <v>0</v>
      </c>
      <c r="K15" s="1033"/>
      <c r="L15" s="1041"/>
      <c r="M15" s="357">
        <f t="shared" si="18"/>
        <v>0</v>
      </c>
      <c r="N15" s="1033"/>
      <c r="O15" s="1041"/>
      <c r="P15" s="357">
        <f t="shared" si="19"/>
        <v>0</v>
      </c>
      <c r="Q15" s="1033"/>
      <c r="R15" s="1041"/>
      <c r="S15" s="357">
        <f t="shared" si="20"/>
        <v>0</v>
      </c>
      <c r="T15" s="626"/>
      <c r="U15" s="457"/>
      <c r="V15" s="536"/>
      <c r="W15" s="474">
        <f t="shared" si="21"/>
        <v>0</v>
      </c>
      <c r="X15" s="457"/>
      <c r="Y15" s="536"/>
      <c r="Z15" s="474">
        <f t="shared" si="22"/>
        <v>0</v>
      </c>
      <c r="AA15" s="457"/>
      <c r="AB15" s="536"/>
      <c r="AC15" s="474">
        <f t="shared" si="23"/>
        <v>0</v>
      </c>
      <c r="AD15" s="457"/>
      <c r="AE15" s="536"/>
      <c r="AF15" s="474">
        <f t="shared" si="24"/>
        <v>0</v>
      </c>
      <c r="AG15" s="457"/>
      <c r="AH15" s="536"/>
      <c r="AI15" s="474">
        <f t="shared" si="25"/>
        <v>0</v>
      </c>
      <c r="AJ15" s="475"/>
      <c r="AK15" s="475"/>
      <c r="AL15" s="519"/>
    </row>
    <row r="16" spans="1:38" s="466" customFormat="1" ht="12.75" x14ac:dyDescent="0.2">
      <c r="A16" s="518"/>
      <c r="B16" s="452"/>
      <c r="C16" s="255" t="s">
        <v>395</v>
      </c>
      <c r="D16" s="620" t="s">
        <v>104</v>
      </c>
      <c r="E16" s="1033"/>
      <c r="F16" s="1038"/>
      <c r="G16" s="357">
        <f t="shared" si="16"/>
        <v>0</v>
      </c>
      <c r="H16" s="1033"/>
      <c r="I16" s="1041"/>
      <c r="J16" s="357">
        <f t="shared" si="17"/>
        <v>0</v>
      </c>
      <c r="K16" s="1033"/>
      <c r="L16" s="1041"/>
      <c r="M16" s="357">
        <f t="shared" si="18"/>
        <v>0</v>
      </c>
      <c r="N16" s="1033"/>
      <c r="O16" s="1041"/>
      <c r="P16" s="357">
        <f t="shared" si="19"/>
        <v>0</v>
      </c>
      <c r="Q16" s="1033"/>
      <c r="R16" s="1041"/>
      <c r="S16" s="357">
        <f t="shared" si="20"/>
        <v>0</v>
      </c>
      <c r="T16" s="626"/>
      <c r="U16" s="457"/>
      <c r="V16" s="536"/>
      <c r="W16" s="474">
        <f t="shared" si="21"/>
        <v>0</v>
      </c>
      <c r="X16" s="457"/>
      <c r="Y16" s="536"/>
      <c r="Z16" s="474">
        <f t="shared" si="22"/>
        <v>0</v>
      </c>
      <c r="AA16" s="457"/>
      <c r="AB16" s="536"/>
      <c r="AC16" s="474">
        <f t="shared" si="23"/>
        <v>0</v>
      </c>
      <c r="AD16" s="457"/>
      <c r="AE16" s="536"/>
      <c r="AF16" s="474">
        <f t="shared" si="24"/>
        <v>0</v>
      </c>
      <c r="AG16" s="457"/>
      <c r="AH16" s="536"/>
      <c r="AI16" s="474">
        <f t="shared" si="25"/>
        <v>0</v>
      </c>
      <c r="AJ16" s="475"/>
      <c r="AK16" s="475"/>
      <c r="AL16" s="519"/>
    </row>
    <row r="17" spans="1:38" s="466" customFormat="1" ht="12.75" x14ac:dyDescent="0.2">
      <c r="A17" s="518"/>
      <c r="B17" s="452"/>
      <c r="C17" s="255" t="s">
        <v>396</v>
      </c>
      <c r="D17" s="620" t="s">
        <v>104</v>
      </c>
      <c r="E17" s="1033"/>
      <c r="F17" s="1038"/>
      <c r="G17" s="357">
        <f t="shared" si="16"/>
        <v>0</v>
      </c>
      <c r="H17" s="1033"/>
      <c r="I17" s="1041"/>
      <c r="J17" s="357">
        <f t="shared" si="17"/>
        <v>0</v>
      </c>
      <c r="K17" s="1033"/>
      <c r="L17" s="1041"/>
      <c r="M17" s="357">
        <f t="shared" si="18"/>
        <v>0</v>
      </c>
      <c r="N17" s="1033"/>
      <c r="O17" s="1041"/>
      <c r="P17" s="357">
        <f t="shared" si="19"/>
        <v>0</v>
      </c>
      <c r="Q17" s="1033"/>
      <c r="R17" s="1041"/>
      <c r="S17" s="357">
        <f t="shared" si="20"/>
        <v>0</v>
      </c>
      <c r="T17" s="627"/>
      <c r="U17" s="457"/>
      <c r="V17" s="536"/>
      <c r="W17" s="474">
        <f>+(V17*0.7)*U17</f>
        <v>0</v>
      </c>
      <c r="X17" s="457"/>
      <c r="Y17" s="536"/>
      <c r="Z17" s="474">
        <f>+(Y17*0.7)*X17</f>
        <v>0</v>
      </c>
      <c r="AA17" s="457"/>
      <c r="AB17" s="536"/>
      <c r="AC17" s="474">
        <f>+(AB17*0.7)*AA17</f>
        <v>0</v>
      </c>
      <c r="AD17" s="457"/>
      <c r="AE17" s="536"/>
      <c r="AF17" s="474">
        <f>+(AE17*0.7)*AD17</f>
        <v>0</v>
      </c>
      <c r="AG17" s="457"/>
      <c r="AH17" s="536"/>
      <c r="AI17" s="474">
        <f>+(AH17*0.7)*AG17</f>
        <v>0</v>
      </c>
      <c r="AJ17" s="475"/>
      <c r="AK17" s="475"/>
      <c r="AL17" s="476"/>
    </row>
    <row r="18" spans="1:38" s="466" customFormat="1" ht="12.75" x14ac:dyDescent="0.2">
      <c r="A18" s="518"/>
      <c r="B18" s="452"/>
      <c r="C18" s="255" t="s">
        <v>397</v>
      </c>
      <c r="D18" s="620" t="s">
        <v>104</v>
      </c>
      <c r="E18" s="1033"/>
      <c r="F18" s="1038"/>
      <c r="G18" s="357">
        <f t="shared" si="16"/>
        <v>0</v>
      </c>
      <c r="H18" s="1033"/>
      <c r="I18" s="1041"/>
      <c r="J18" s="357">
        <f t="shared" si="17"/>
        <v>0</v>
      </c>
      <c r="K18" s="1033"/>
      <c r="L18" s="1041"/>
      <c r="M18" s="357">
        <f t="shared" si="18"/>
        <v>0</v>
      </c>
      <c r="N18" s="1033"/>
      <c r="O18" s="1041"/>
      <c r="P18" s="357">
        <f t="shared" si="19"/>
        <v>0</v>
      </c>
      <c r="Q18" s="1033"/>
      <c r="R18" s="1041"/>
      <c r="S18" s="357">
        <f t="shared" si="20"/>
        <v>0</v>
      </c>
      <c r="T18" s="627"/>
      <c r="U18" s="457"/>
      <c r="V18" s="536"/>
      <c r="W18" s="474">
        <f>+(V18*0.7)*U18</f>
        <v>0</v>
      </c>
      <c r="X18" s="457"/>
      <c r="Y18" s="536"/>
      <c r="Z18" s="474">
        <f>+(Y18*0.7)*X18</f>
        <v>0</v>
      </c>
      <c r="AA18" s="457"/>
      <c r="AB18" s="536"/>
      <c r="AC18" s="474">
        <f>+(AB18*0.7)*AA18</f>
        <v>0</v>
      </c>
      <c r="AD18" s="457"/>
      <c r="AE18" s="536"/>
      <c r="AF18" s="474">
        <f>+(AE18*0.7)*AD18</f>
        <v>0</v>
      </c>
      <c r="AG18" s="457"/>
      <c r="AH18" s="536"/>
      <c r="AI18" s="474">
        <f>+(AH18*0.7)*AG18</f>
        <v>0</v>
      </c>
      <c r="AJ18" s="475"/>
      <c r="AK18" s="475"/>
      <c r="AL18" s="476"/>
    </row>
    <row r="19" spans="1:38" x14ac:dyDescent="0.25">
      <c r="A19" s="247"/>
      <c r="B19" s="449"/>
      <c r="C19" s="255"/>
      <c r="D19" s="258"/>
      <c r="E19" s="984"/>
      <c r="F19" s="991"/>
      <c r="G19" s="226"/>
      <c r="H19" s="984"/>
      <c r="I19" s="991"/>
      <c r="J19" s="226"/>
      <c r="K19" s="984"/>
      <c r="L19" s="991"/>
      <c r="M19" s="226"/>
      <c r="N19" s="984"/>
      <c r="O19" s="991"/>
      <c r="P19" s="226"/>
      <c r="Q19" s="984"/>
      <c r="R19" s="991"/>
      <c r="S19" s="226"/>
      <c r="T19" s="625"/>
      <c r="U19" s="199"/>
      <c r="V19" s="576"/>
      <c r="W19" s="150"/>
      <c r="X19" s="199"/>
      <c r="Y19" s="576"/>
      <c r="Z19" s="150"/>
      <c r="AA19" s="199"/>
      <c r="AB19" s="576"/>
      <c r="AC19" s="150"/>
      <c r="AD19" s="199"/>
      <c r="AE19" s="576"/>
      <c r="AF19" s="150"/>
      <c r="AG19" s="199"/>
      <c r="AH19" s="576"/>
      <c r="AI19" s="150"/>
      <c r="AJ19" s="237"/>
      <c r="AK19" s="237"/>
      <c r="AL19" s="159"/>
    </row>
    <row r="20" spans="1:38" x14ac:dyDescent="0.25">
      <c r="A20" s="247"/>
      <c r="B20" s="624"/>
      <c r="C20" s="246" t="s">
        <v>398</v>
      </c>
      <c r="D20" s="203" t="s">
        <v>105</v>
      </c>
      <c r="E20" s="1034"/>
      <c r="F20" s="1039"/>
      <c r="G20" s="960">
        <f>SUM(G5:G8)/0.7*0.3</f>
        <v>0</v>
      </c>
      <c r="H20" s="1000"/>
      <c r="I20" s="1001"/>
      <c r="J20" s="960">
        <f>SUM(J5:J8)/0.7*0.3</f>
        <v>0</v>
      </c>
      <c r="K20" s="1000"/>
      <c r="L20" s="1001"/>
      <c r="M20" s="960">
        <f>SUM(M5:M8)/0.7*0.3</f>
        <v>0</v>
      </c>
      <c r="N20" s="1000"/>
      <c r="O20" s="1001"/>
      <c r="P20" s="960">
        <f>SUM(P5:P8)/0.7*0.3</f>
        <v>0</v>
      </c>
      <c r="Q20" s="1000"/>
      <c r="R20" s="1001"/>
      <c r="S20" s="960">
        <f>SUM(S5:S8)/0.7*0.3</f>
        <v>0</v>
      </c>
      <c r="T20" s="961"/>
      <c r="U20" s="252"/>
      <c r="V20" s="962"/>
      <c r="W20" s="253">
        <f>SUM(W5:W8)/0.7*0.3</f>
        <v>0</v>
      </c>
      <c r="X20" s="252"/>
      <c r="Y20" s="962"/>
      <c r="Z20" s="253">
        <f>SUM(Z5:Z8)/0.7*0.3</f>
        <v>0</v>
      </c>
      <c r="AA20" s="252"/>
      <c r="AB20" s="962"/>
      <c r="AC20" s="253">
        <f>SUM(AC5:AC8)/0.7*0.3</f>
        <v>0</v>
      </c>
      <c r="AD20" s="252"/>
      <c r="AE20" s="962"/>
      <c r="AF20" s="253">
        <f>SUM(AF5:AF8)/0.7*0.3</f>
        <v>0</v>
      </c>
      <c r="AG20" s="252"/>
      <c r="AH20" s="962"/>
      <c r="AI20" s="253">
        <f>SUM(AI5:AI8)/0.7*0.3</f>
        <v>0</v>
      </c>
      <c r="AJ20" s="237"/>
      <c r="AK20" s="237"/>
      <c r="AL20" s="159"/>
    </row>
    <row r="21" spans="1:38" ht="15" x14ac:dyDescent="0.25">
      <c r="A21" s="247"/>
      <c r="B21" s="946" t="s">
        <v>0</v>
      </c>
      <c r="C21" s="947" t="s">
        <v>265</v>
      </c>
      <c r="D21" s="958"/>
      <c r="E21" s="942"/>
      <c r="F21" s="942"/>
      <c r="G21" s="950">
        <f>SUMIF($B$5:$B$19,$B21,G$5:G$19)/0.7*0.3</f>
        <v>0</v>
      </c>
      <c r="H21" s="942"/>
      <c r="I21" s="942"/>
      <c r="J21" s="950">
        <f>SUMIF($B$5:$B$19,$B21,J$5:J$19)/0.7*0.3</f>
        <v>0</v>
      </c>
      <c r="K21" s="942"/>
      <c r="L21" s="942"/>
      <c r="M21" s="950">
        <f>SUMIF($B$5:$B$19,$B21,M$5:M$19)/0.7*0.3</f>
        <v>0</v>
      </c>
      <c r="N21" s="942"/>
      <c r="O21" s="942"/>
      <c r="P21" s="950">
        <f>SUMIF($B$5:$B$19,$B21,P$5:P$19)/0.7*0.3</f>
        <v>0</v>
      </c>
      <c r="Q21" s="942"/>
      <c r="R21" s="942"/>
      <c r="S21" s="950">
        <f>SUMIF($B$5:$B$19,$B21,S$5:S$19)/0.7*0.3</f>
        <v>0</v>
      </c>
      <c r="T21" s="625"/>
      <c r="U21" s="959"/>
      <c r="V21" s="948"/>
      <c r="W21" s="950">
        <f>SUMIF($B$5:$B$19,$B21,W$5:W$19)/0.7*0.3</f>
        <v>0</v>
      </c>
      <c r="X21" s="959"/>
      <c r="Y21" s="948"/>
      <c r="Z21" s="950">
        <f>SUMIF($B$5:$B$19,$B21,Z$5:Z$19)/0.7*0.3</f>
        <v>0</v>
      </c>
      <c r="AA21" s="959"/>
      <c r="AB21" s="948"/>
      <c r="AC21" s="950">
        <f>SUMIF($B$5:$B$19,$B21,AC$5:AC$19)/0.7*0.3</f>
        <v>0</v>
      </c>
      <c r="AD21" s="959"/>
      <c r="AE21" s="948"/>
      <c r="AF21" s="950">
        <f>SUMIF($B$5:$B$19,$B21,AF$5:AF$19)/0.7*0.3</f>
        <v>0</v>
      </c>
      <c r="AG21" s="959"/>
      <c r="AH21" s="948"/>
      <c r="AI21" s="950">
        <f>SUMIF($B$5:$B$19,$B21,AI$5:AI$19)/0.7*0.3</f>
        <v>0</v>
      </c>
      <c r="AJ21" s="237"/>
      <c r="AK21" s="237"/>
      <c r="AL21" s="159"/>
    </row>
    <row r="22" spans="1:38" ht="15" x14ac:dyDescent="0.25">
      <c r="A22" s="247"/>
      <c r="B22" s="946" t="s">
        <v>21</v>
      </c>
      <c r="C22" s="947" t="s">
        <v>266</v>
      </c>
      <c r="D22" s="942"/>
      <c r="E22" s="942"/>
      <c r="F22" s="942"/>
      <c r="G22" s="950">
        <f>SUMIF($B$5:$B$19,$B22,G$5:G$19)/0.7*0.3</f>
        <v>0</v>
      </c>
      <c r="H22" s="942"/>
      <c r="I22" s="942"/>
      <c r="J22" s="950">
        <f>SUMIF($B$5:$B$19,$B22,J$5:J$19)/0.7*0.3</f>
        <v>0</v>
      </c>
      <c r="K22" s="942"/>
      <c r="L22" s="942"/>
      <c r="M22" s="950">
        <f>SUMIF($B$5:$B$19,$B22,M$5:M$19)/0.7*0.3</f>
        <v>0</v>
      </c>
      <c r="N22" s="942"/>
      <c r="O22" s="942"/>
      <c r="P22" s="950">
        <f>SUMIF($B$5:$B$19,$B22,P$5:P$19)/0.7*0.3</f>
        <v>0</v>
      </c>
      <c r="Q22" s="942"/>
      <c r="R22" s="942"/>
      <c r="S22" s="950">
        <f>SUMIF($B$5:$B$19,$B22,S$5:S$19)/0.7*0.3</f>
        <v>0</v>
      </c>
      <c r="T22" s="625"/>
      <c r="U22" s="959"/>
      <c r="V22" s="948"/>
      <c r="W22" s="950">
        <f>SUMIF($B$5:$B$19,$B22,W$5:W$19)/0.7*0.3</f>
        <v>0</v>
      </c>
      <c r="X22" s="959"/>
      <c r="Y22" s="948"/>
      <c r="Z22" s="950">
        <f>SUMIF($B$5:$B$19,$B22,Z$5:Z$19)/0.7*0.3</f>
        <v>0</v>
      </c>
      <c r="AA22" s="959"/>
      <c r="AB22" s="948"/>
      <c r="AC22" s="950">
        <f>SUMIF($B$5:$B$19,$B22,AC$5:AC$19)/0.7*0.3</f>
        <v>0</v>
      </c>
      <c r="AD22" s="959"/>
      <c r="AE22" s="948"/>
      <c r="AF22" s="950">
        <f>SUMIF($B$5:$B$19,$B22,AF$5:AF$19)/0.7*0.3</f>
        <v>0</v>
      </c>
      <c r="AG22" s="959"/>
      <c r="AH22" s="948"/>
      <c r="AI22" s="950">
        <f>SUMIF($B$5:$B$19,$B22,AI$5:AI$19)/0.7*0.3</f>
        <v>0</v>
      </c>
      <c r="AJ22" s="237"/>
      <c r="AK22" s="237"/>
      <c r="AL22" s="159"/>
    </row>
    <row r="23" spans="1:38" ht="15" x14ac:dyDescent="0.25">
      <c r="A23" s="247"/>
      <c r="B23" s="946" t="s">
        <v>3</v>
      </c>
      <c r="C23" s="947" t="s">
        <v>267</v>
      </c>
      <c r="D23" s="942"/>
      <c r="E23" s="942"/>
      <c r="F23" s="942"/>
      <c r="G23" s="950">
        <f>SUMIF($B$5:$B$19,$B23,G$5:G$19)/0.7*0.3</f>
        <v>0</v>
      </c>
      <c r="H23" s="942"/>
      <c r="I23" s="942"/>
      <c r="J23" s="950">
        <f>SUMIF($B$5:$B$19,$B23,J$5:J$19)/0.7*0.3</f>
        <v>0</v>
      </c>
      <c r="K23" s="942"/>
      <c r="L23" s="942"/>
      <c r="M23" s="950">
        <f>SUMIF($B$5:$B$19,$B23,M$5:M$19)/0.7*0.3</f>
        <v>0</v>
      </c>
      <c r="N23" s="942"/>
      <c r="O23" s="942"/>
      <c r="P23" s="950">
        <f>SUMIF($B$5:$B$19,$B23,P$5:P$19)/0.7*0.3</f>
        <v>0</v>
      </c>
      <c r="Q23" s="942"/>
      <c r="R23" s="942"/>
      <c r="S23" s="950">
        <f>SUMIF($B$5:$B$19,$B23,S$5:S$19)/0.7*0.3</f>
        <v>0</v>
      </c>
      <c r="T23" s="625"/>
      <c r="U23" s="959"/>
      <c r="V23" s="948"/>
      <c r="W23" s="950">
        <f>SUMIF($B$5:$B$19,$B23,W$5:W$19)/0.7*0.3</f>
        <v>0</v>
      </c>
      <c r="X23" s="959"/>
      <c r="Y23" s="948"/>
      <c r="Z23" s="950">
        <f>SUMIF($B$5:$B$19,$B23,Z$5:Z$19)/0.7*0.3</f>
        <v>0</v>
      </c>
      <c r="AA23" s="959"/>
      <c r="AB23" s="948"/>
      <c r="AC23" s="950">
        <f>SUMIF($B$5:$B$19,$B23,AC$5:AC$19)/0.7*0.3</f>
        <v>0</v>
      </c>
      <c r="AD23" s="959"/>
      <c r="AE23" s="948"/>
      <c r="AF23" s="950">
        <f>SUMIF($B$5:$B$19,$B23,AF$5:AF$19)/0.7*0.3</f>
        <v>0</v>
      </c>
      <c r="AG23" s="959"/>
      <c r="AH23" s="948"/>
      <c r="AI23" s="950">
        <f>SUMIF($B$5:$B$19,$B23,AI$5:AI$19)/0.7*0.3</f>
        <v>0</v>
      </c>
      <c r="AJ23" s="237"/>
      <c r="AK23" s="237"/>
      <c r="AL23" s="159"/>
    </row>
    <row r="24" spans="1:38" x14ac:dyDescent="0.25">
      <c r="A24" s="259"/>
      <c r="B24" s="260"/>
      <c r="C24" s="261"/>
      <c r="D24" s="262"/>
      <c r="E24" s="1035"/>
      <c r="F24" s="1040"/>
      <c r="G24" s="263"/>
      <c r="H24" s="1035"/>
      <c r="I24" s="1040"/>
      <c r="J24" s="263"/>
      <c r="K24" s="1035"/>
      <c r="L24" s="1040"/>
      <c r="M24" s="263"/>
      <c r="N24" s="1035"/>
      <c r="O24" s="1040"/>
      <c r="P24" s="263"/>
      <c r="Q24" s="1035"/>
      <c r="R24" s="1040"/>
      <c r="S24" s="263"/>
      <c r="T24" s="243"/>
      <c r="U24" s="199"/>
      <c r="V24" s="264"/>
      <c r="W24" s="262"/>
      <c r="X24" s="199"/>
      <c r="Y24" s="264"/>
      <c r="Z24" s="262"/>
      <c r="AA24" s="199"/>
      <c r="AB24" s="264"/>
      <c r="AC24" s="262"/>
      <c r="AD24" s="199"/>
      <c r="AE24" s="264"/>
      <c r="AF24" s="262"/>
      <c r="AG24" s="199"/>
      <c r="AH24" s="264"/>
      <c r="AI24" s="262"/>
      <c r="AJ24" s="237"/>
      <c r="AK24" s="237"/>
      <c r="AL24" s="159"/>
    </row>
    <row r="25" spans="1:38" s="273" customFormat="1" x14ac:dyDescent="0.25">
      <c r="A25" s="259"/>
      <c r="B25" s="260"/>
      <c r="C25" s="261"/>
      <c r="D25" s="265" t="s">
        <v>106</v>
      </c>
      <c r="E25" s="268">
        <f>SUM(E5:E8)</f>
        <v>0</v>
      </c>
      <c r="F25" s="266"/>
      <c r="G25" s="267">
        <f>SUM(G5:G8,G20)</f>
        <v>0</v>
      </c>
      <c r="H25" s="268">
        <f>SUM(H5:H8)</f>
        <v>0</v>
      </c>
      <c r="I25" s="266"/>
      <c r="J25" s="267">
        <f>SUM(J5:J8,J20)</f>
        <v>0</v>
      </c>
      <c r="K25" s="268">
        <f>SUM(K5:K8)</f>
        <v>0</v>
      </c>
      <c r="L25" s="266"/>
      <c r="M25" s="267">
        <f>SUM(M5:M8,M20)</f>
        <v>0</v>
      </c>
      <c r="N25" s="268">
        <f>SUM(N5:N8)</f>
        <v>0</v>
      </c>
      <c r="O25" s="266"/>
      <c r="P25" s="267">
        <f>SUM(P5:P8,P20)</f>
        <v>0</v>
      </c>
      <c r="Q25" s="268">
        <f>SUM(Q5:Q8)</f>
        <v>0</v>
      </c>
      <c r="R25" s="266"/>
      <c r="S25" s="267">
        <f>SUM(S5:S8,S20)</f>
        <v>0</v>
      </c>
      <c r="T25" s="269"/>
      <c r="U25" s="270">
        <f>SUM(U5:U8)</f>
        <v>0</v>
      </c>
      <c r="V25" s="264"/>
      <c r="W25" s="271">
        <f>SUM(W5:W8,W20)</f>
        <v>0</v>
      </c>
      <c r="X25" s="270">
        <f>SUM(X5:X8)</f>
        <v>0</v>
      </c>
      <c r="Y25" s="264"/>
      <c r="Z25" s="271">
        <f>SUM(Z5:Z8,Z20)</f>
        <v>0</v>
      </c>
      <c r="AA25" s="270">
        <f>SUM(AA5:AA8)</f>
        <v>0</v>
      </c>
      <c r="AB25" s="264"/>
      <c r="AC25" s="271">
        <f>SUM(AC5:AC8,AC20)</f>
        <v>0</v>
      </c>
      <c r="AD25" s="270">
        <f>SUM(AD5:AD8)</f>
        <v>0</v>
      </c>
      <c r="AE25" s="264"/>
      <c r="AF25" s="271">
        <f>SUM(AF5:AF8,AF20)</f>
        <v>0</v>
      </c>
      <c r="AG25" s="270">
        <f>SUM(AG5:AG8)</f>
        <v>0</v>
      </c>
      <c r="AH25" s="264"/>
      <c r="AI25" s="271">
        <f>SUM(AI5:AI8,AI20)</f>
        <v>0</v>
      </c>
      <c r="AJ25" s="261"/>
      <c r="AK25" s="261"/>
      <c r="AL25" s="272"/>
    </row>
    <row r="26" spans="1:38" ht="18.75" x14ac:dyDescent="0.3">
      <c r="E26" s="1451">
        <f>+E25+G25</f>
        <v>0</v>
      </c>
      <c r="F26" s="1452"/>
      <c r="G26" s="1453"/>
      <c r="H26" s="1451">
        <f>+H25+J25</f>
        <v>0</v>
      </c>
      <c r="I26" s="1452"/>
      <c r="J26" s="1453"/>
      <c r="K26" s="1451">
        <f>+K25+M25</f>
        <v>0</v>
      </c>
      <c r="L26" s="1452"/>
      <c r="M26" s="1453"/>
      <c r="N26" s="1451">
        <f>+N25+P25</f>
        <v>0</v>
      </c>
      <c r="O26" s="1452"/>
      <c r="P26" s="1453"/>
      <c r="Q26" s="1451">
        <f>+Q25+S25</f>
        <v>0</v>
      </c>
      <c r="R26" s="1452"/>
      <c r="S26" s="1453"/>
      <c r="T26" s="274"/>
      <c r="U26" s="563"/>
      <c r="V26" s="337"/>
      <c r="W26" s="562"/>
      <c r="X26" s="561"/>
      <c r="Y26" s="337"/>
      <c r="Z26" s="562"/>
      <c r="AA26" s="561"/>
      <c r="AB26" s="337"/>
      <c r="AC26" s="562"/>
      <c r="AD26" s="561"/>
      <c r="AE26" s="337"/>
      <c r="AF26" s="562"/>
      <c r="AG26" s="561"/>
      <c r="AH26" s="337"/>
      <c r="AI26" s="562"/>
      <c r="AJ26" s="237"/>
      <c r="AK26" s="237"/>
      <c r="AL26" s="275"/>
    </row>
    <row r="27" spans="1:38" ht="18.75" x14ac:dyDescent="0.3">
      <c r="E27" s="1435">
        <f>+SUM(E26,H26,K26,N26,Q26)</f>
        <v>0</v>
      </c>
      <c r="F27" s="1436"/>
      <c r="G27" s="1436"/>
      <c r="H27" s="1436"/>
      <c r="I27" s="1436"/>
      <c r="J27" s="1436"/>
      <c r="K27" s="1436"/>
      <c r="L27" s="1436"/>
      <c r="M27" s="1436"/>
      <c r="N27" s="1436"/>
      <c r="O27" s="1436"/>
      <c r="P27" s="1436"/>
      <c r="Q27" s="1436"/>
      <c r="R27" s="1436"/>
      <c r="S27" s="1437"/>
      <c r="T27" s="274"/>
      <c r="U27" s="571">
        <f>SUM(U25,W25)</f>
        <v>0</v>
      </c>
      <c r="V27" s="572"/>
      <c r="W27" s="572"/>
      <c r="X27" s="571">
        <f>SUM(X25,Z25)</f>
        <v>0</v>
      </c>
      <c r="Y27" s="572"/>
      <c r="Z27" s="572"/>
      <c r="AA27" s="571">
        <f>SUM(AA25,AC25)</f>
        <v>0</v>
      </c>
      <c r="AB27" s="572"/>
      <c r="AC27" s="572"/>
      <c r="AD27" s="571">
        <f>SUM(AD25,AF25)</f>
        <v>0</v>
      </c>
      <c r="AE27" s="572"/>
      <c r="AF27" s="572"/>
      <c r="AG27" s="571">
        <f>SUM(AG25,AI25)</f>
        <v>0</v>
      </c>
      <c r="AH27" s="572"/>
      <c r="AI27" s="573"/>
      <c r="AJ27" s="237"/>
      <c r="AK27" s="237"/>
      <c r="AL27" s="275"/>
    </row>
    <row r="28" spans="1:38" s="169" customFormat="1" x14ac:dyDescent="0.25">
      <c r="B28" s="170"/>
      <c r="C28" s="169" t="s">
        <v>76</v>
      </c>
      <c r="D28" s="169" t="s">
        <v>99</v>
      </c>
      <c r="F28" s="171"/>
      <c r="G28" s="172"/>
      <c r="H28" s="173"/>
      <c r="L28" s="171"/>
      <c r="T28" s="274"/>
      <c r="U28" s="1432">
        <f>SUM(U25,,W25,X25,,Z25,,AA25,,AC25,,AD25,,AF25,,AG25,,AI25)</f>
        <v>0</v>
      </c>
      <c r="V28" s="1449"/>
      <c r="W28" s="1449"/>
      <c r="X28" s="1449"/>
      <c r="Y28" s="1449"/>
      <c r="Z28" s="1449"/>
      <c r="AA28" s="1449"/>
      <c r="AB28" s="1449"/>
      <c r="AC28" s="1449"/>
      <c r="AD28" s="1449"/>
      <c r="AE28" s="1449"/>
      <c r="AF28" s="1449"/>
      <c r="AG28" s="1449"/>
      <c r="AH28" s="1449"/>
      <c r="AI28" s="1450"/>
      <c r="AJ28" s="237"/>
      <c r="AK28" s="237"/>
      <c r="AL28" s="275"/>
    </row>
    <row r="29" spans="1:38" x14ac:dyDescent="0.25">
      <c r="D29" s="169" t="s">
        <v>100</v>
      </c>
      <c r="E29" s="44"/>
      <c r="F29" s="122"/>
      <c r="G29" s="58"/>
      <c r="H29" s="123"/>
      <c r="I29" s="44"/>
      <c r="J29" s="44"/>
      <c r="K29" s="44"/>
      <c r="L29" s="122"/>
      <c r="M29" s="44"/>
      <c r="N29" s="44"/>
      <c r="O29" s="44"/>
      <c r="P29" s="44"/>
      <c r="Q29" s="44"/>
      <c r="R29" s="44"/>
      <c r="S29" s="44"/>
      <c r="T29" s="276"/>
      <c r="U29" s="277"/>
      <c r="V29" s="278"/>
      <c r="W29" s="277"/>
      <c r="X29" s="277"/>
      <c r="Y29" s="278"/>
      <c r="Z29" s="277"/>
      <c r="AA29" s="277"/>
      <c r="AB29" s="278"/>
      <c r="AC29" s="277"/>
      <c r="AD29" s="277"/>
      <c r="AE29" s="278"/>
      <c r="AF29" s="277"/>
      <c r="AG29" s="277"/>
      <c r="AH29" s="278"/>
      <c r="AI29" s="277"/>
      <c r="AJ29" s="277"/>
      <c r="AK29" s="277"/>
      <c r="AL29" s="279"/>
    </row>
    <row r="30" spans="1:38" x14ac:dyDescent="0.25">
      <c r="D30" s="169" t="s">
        <v>101</v>
      </c>
      <c r="E30" s="44"/>
      <c r="F30" s="122"/>
      <c r="G30" s="58"/>
      <c r="H30" s="123"/>
      <c r="I30" s="44"/>
      <c r="J30" s="44"/>
      <c r="K30" s="44"/>
      <c r="L30" s="122"/>
      <c r="M30" s="44"/>
      <c r="N30" s="44"/>
      <c r="O30" s="44"/>
      <c r="P30" s="44"/>
      <c r="Q30" s="44"/>
      <c r="R30" s="44"/>
      <c r="S30" s="44"/>
      <c r="T30" s="116"/>
      <c r="U30" s="280"/>
      <c r="V30" s="281"/>
      <c r="W30" s="237"/>
      <c r="X30" s="280"/>
      <c r="Y30" s="281"/>
      <c r="Z30" s="237"/>
      <c r="AA30" s="280"/>
      <c r="AB30" s="281"/>
      <c r="AC30" s="237"/>
      <c r="AD30" s="280"/>
      <c r="AE30" s="281"/>
      <c r="AF30" s="237"/>
      <c r="AG30" s="280"/>
      <c r="AH30" s="281"/>
      <c r="AI30" s="237"/>
      <c r="AJ30" s="237"/>
      <c r="AK30" s="237"/>
      <c r="AL30" s="275"/>
    </row>
    <row r="31" spans="1:38" x14ac:dyDescent="0.25">
      <c r="D31" s="169"/>
      <c r="E31" s="44"/>
      <c r="F31" s="122"/>
      <c r="G31" s="58"/>
      <c r="H31" s="123"/>
      <c r="I31" s="44"/>
      <c r="J31" s="44"/>
      <c r="K31" s="44"/>
      <c r="L31" s="122"/>
      <c r="M31" s="44"/>
      <c r="N31" s="44"/>
      <c r="O31" s="44"/>
      <c r="P31" s="44"/>
      <c r="Q31" s="44"/>
      <c r="R31" s="44"/>
      <c r="S31" s="44"/>
      <c r="T31" s="116"/>
      <c r="U31" s="280"/>
      <c r="V31" s="281"/>
      <c r="W31" s="237"/>
      <c r="X31" s="280"/>
      <c r="Y31" s="281"/>
      <c r="Z31" s="237"/>
      <c r="AA31" s="280"/>
      <c r="AB31" s="281"/>
      <c r="AC31" s="237"/>
      <c r="AD31" s="280"/>
      <c r="AE31" s="281"/>
      <c r="AF31" s="237"/>
      <c r="AG31" s="280"/>
      <c r="AH31" s="281"/>
      <c r="AI31" s="237"/>
      <c r="AJ31" s="237"/>
      <c r="AK31" s="237"/>
      <c r="AL31" s="275"/>
    </row>
    <row r="32" spans="1:38" x14ac:dyDescent="0.25">
      <c r="E32" s="44"/>
      <c r="F32" s="122"/>
      <c r="G32" s="58"/>
      <c r="H32" s="123"/>
      <c r="I32" s="44"/>
      <c r="J32" s="44"/>
      <c r="K32" s="44"/>
      <c r="L32" s="122"/>
      <c r="M32" s="44"/>
      <c r="N32" s="44"/>
      <c r="O32" s="44"/>
      <c r="P32" s="44"/>
      <c r="Q32" s="44"/>
      <c r="R32" s="44"/>
      <c r="S32" s="44"/>
      <c r="T32" s="274"/>
      <c r="U32" s="237"/>
      <c r="V32" s="281"/>
      <c r="W32" s="237"/>
      <c r="X32" s="237"/>
      <c r="Y32" s="281"/>
      <c r="Z32" s="237"/>
      <c r="AA32" s="237"/>
      <c r="AB32" s="281"/>
      <c r="AC32" s="237"/>
      <c r="AD32" s="237"/>
      <c r="AE32" s="281"/>
      <c r="AF32" s="237"/>
      <c r="AG32" s="237"/>
      <c r="AH32" s="281"/>
      <c r="AI32" s="237"/>
      <c r="AJ32" s="237"/>
      <c r="AK32" s="237"/>
      <c r="AL32" s="275"/>
    </row>
    <row r="33" spans="1:38" x14ac:dyDescent="0.25">
      <c r="B33" s="121" t="s">
        <v>0</v>
      </c>
      <c r="C33" s="45" t="s">
        <v>78</v>
      </c>
      <c r="D33" s="564"/>
      <c r="E33" s="46">
        <f>SUMIF($B5:$B20,$B33,G5:G20)+SUMIF($B5:$B20,$B33,E5:E20)+G21</f>
        <v>0</v>
      </c>
      <c r="F33" s="213" t="e">
        <f>+E33/E26</f>
        <v>#DIV/0!</v>
      </c>
      <c r="G33" s="58"/>
      <c r="H33" s="46">
        <f>SUMIF($B5:$B20,$B33,J5:J20)+SUMIF($B5:$B20,$B33,H5:H20)+J21</f>
        <v>0</v>
      </c>
      <c r="I33" s="213" t="e">
        <f>+H33/H$26</f>
        <v>#DIV/0!</v>
      </c>
      <c r="J33" s="44"/>
      <c r="K33" s="46">
        <f>SUMIF($B5:$B20,$B33,M5:M20)+SUMIF($B5:$B20,$B33,K5:K20)+M21</f>
        <v>0</v>
      </c>
      <c r="L33" s="213" t="e">
        <f>+K33/K$26</f>
        <v>#DIV/0!</v>
      </c>
      <c r="M33" s="44"/>
      <c r="N33" s="46">
        <f>SUMIF($B5:$B20,$B33,P5:P20)+SUMIF($B5:$B20,$B33,N5:N20)+P21</f>
        <v>0</v>
      </c>
      <c r="O33" s="213" t="e">
        <f>+N33/N$26</f>
        <v>#DIV/0!</v>
      </c>
      <c r="P33" s="44"/>
      <c r="Q33" s="46">
        <f>SUMIF($B5:$B20,$B33,S5:S20)+SUMIF($B5:$B20,$B33,Q5:Q20)+S21</f>
        <v>0</v>
      </c>
      <c r="R33" s="213" t="e">
        <f>+Q33/Q$26</f>
        <v>#DIV/0!</v>
      </c>
      <c r="S33" s="44"/>
      <c r="U33" s="46">
        <f>SUMIF($B5:$B20,$B33,W5:W20)+SUMIF($B5:$B20,$B33,U5:U20)+W21</f>
        <v>0</v>
      </c>
      <c r="V33" s="175" t="e">
        <f>+U33/SUM(U$25,W$25)</f>
        <v>#DIV/0!</v>
      </c>
      <c r="X33" s="46">
        <f>SUMIF($B5:$B20,$B33,Z5:Z20)+SUMIF($B5:$B20,$B33,X5:X20)+Z21</f>
        <v>0</v>
      </c>
      <c r="Y33" s="175" t="e">
        <f>+X33/SUM(X$25,Z$25)</f>
        <v>#DIV/0!</v>
      </c>
      <c r="AA33" s="46">
        <f>SUMIF($B5:$B20,$B33,AC5:AC20)+SUMIF($B5:$B20,$B33,AA5:AA20)+AC21</f>
        <v>0</v>
      </c>
      <c r="AB33" s="175" t="e">
        <f>+AA33/SUM(AA$25,AC$25)</f>
        <v>#DIV/0!</v>
      </c>
      <c r="AD33" s="46">
        <f>SUMIF($B5:$B20,$B33,AF5:AF20)+SUMIF($B5:$B20,$B33,AD5:AD20)+AF21</f>
        <v>0</v>
      </c>
      <c r="AE33" s="175" t="e">
        <f>+AD33/SUM(AD$25,AF$25)</f>
        <v>#DIV/0!</v>
      </c>
      <c r="AG33" s="46">
        <f>SUMIF($B5:$B20,$B33,AI5:AI20)+SUMIF($B5:$B20,$B33,AG5:AG20)+AI21</f>
        <v>0</v>
      </c>
      <c r="AH33" s="175" t="e">
        <f>+AG33/SUM(AG$25,AI$25)</f>
        <v>#DIV/0!</v>
      </c>
    </row>
    <row r="34" spans="1:38" x14ac:dyDescent="0.25">
      <c r="B34" s="125" t="s">
        <v>21</v>
      </c>
      <c r="C34" s="48" t="s">
        <v>79</v>
      </c>
      <c r="D34" s="565"/>
      <c r="E34" s="49">
        <f>SUMIF($B5:$B20,$B34,G5:G20)+SUMIF($B5:$B20,$B34,E5:E20)+G22</f>
        <v>0</v>
      </c>
      <c r="F34" s="214" t="e">
        <f>+E34/E26</f>
        <v>#DIV/0!</v>
      </c>
      <c r="G34" s="58"/>
      <c r="H34" s="49">
        <f>SUMIF($B5:$B20,$B34,J5:J20)+SUMIF($B5:$B20,$B34,H5:H20)+J22</f>
        <v>0</v>
      </c>
      <c r="I34" s="214" t="e">
        <f>+H34/H$26</f>
        <v>#DIV/0!</v>
      </c>
      <c r="J34" s="44"/>
      <c r="K34" s="49">
        <f>SUMIF($B5:$B20,$B34,M5:M20)+SUMIF($B5:$B20,$B34,K5:K20)+M22</f>
        <v>0</v>
      </c>
      <c r="L34" s="214" t="e">
        <f>+K34/K$26</f>
        <v>#DIV/0!</v>
      </c>
      <c r="M34" s="44"/>
      <c r="N34" s="49">
        <f>SUMIF($B5:$B20,$B34,P5:P20)+SUMIF($B5:$B20,$B34,N5:N20)+P22</f>
        <v>0</v>
      </c>
      <c r="O34" s="214" t="e">
        <f>+N34/N$26</f>
        <v>#DIV/0!</v>
      </c>
      <c r="P34" s="44"/>
      <c r="Q34" s="49">
        <f>SUMIF($B5:$B20,$B34,S5:S20)+SUMIF($B5:$B20,$B34,Q5:Q20)+S22</f>
        <v>0</v>
      </c>
      <c r="R34" s="214" t="e">
        <f>+Q34/Q$26</f>
        <v>#DIV/0!</v>
      </c>
      <c r="S34" s="44"/>
      <c r="U34" s="49">
        <f>SUMIF($B5:$B20,$B34,W5:W20)+SUMIF($B5:$B20,$B34,U5:U20)+W22</f>
        <v>0</v>
      </c>
      <c r="V34" s="176" t="e">
        <f>+U34/SUM(U$25,W$25)</f>
        <v>#DIV/0!</v>
      </c>
      <c r="X34" s="49">
        <f>SUMIF($B5:$B20,$B34,Z5:Z20)+SUMIF($B5:$B20,$B34,X5:X20)+Z22</f>
        <v>0</v>
      </c>
      <c r="Y34" s="176" t="e">
        <f>+X34/SUM(X$25,Z$25)</f>
        <v>#DIV/0!</v>
      </c>
      <c r="AA34" s="49">
        <f>SUMIF($B5:$B20,$B34,AC5:AC20)+SUMIF($B5:$B20,$B34,AA5:AA20)+AC22</f>
        <v>0</v>
      </c>
      <c r="AB34" s="176" t="e">
        <f>+AA34/SUM(AA$25,AC$25)</f>
        <v>#DIV/0!</v>
      </c>
      <c r="AD34" s="49">
        <f>SUMIF($B5:$B20,$B34,AF5:AF20)+SUMIF($B5:$B20,$B34,AD5:AD20)+AF22</f>
        <v>0</v>
      </c>
      <c r="AE34" s="176" t="e">
        <f>+AD34/SUM(AD$25,AF$25)</f>
        <v>#DIV/0!</v>
      </c>
      <c r="AG34" s="49">
        <f>SUMIF($B5:$B20,$B34,AI5:AI20)+SUMIF($B5:$B20,$B34,AG5:AG20)+AI22</f>
        <v>0</v>
      </c>
      <c r="AH34" s="176" t="e">
        <f>+AG34/SUM(AG$25,AI$25)</f>
        <v>#DIV/0!</v>
      </c>
    </row>
    <row r="35" spans="1:38" x14ac:dyDescent="0.25">
      <c r="B35" s="126" t="s">
        <v>3</v>
      </c>
      <c r="C35" s="51" t="s">
        <v>80</v>
      </c>
      <c r="D35" s="566"/>
      <c r="E35" s="52">
        <f>SUMIF($B5:$B20,$B35,G5:G20)+SUMIF($B5:$B20,$B35,E5:E20)+G23</f>
        <v>0</v>
      </c>
      <c r="F35" s="215" t="e">
        <f>+E35/E26</f>
        <v>#DIV/0!</v>
      </c>
      <c r="G35" s="58"/>
      <c r="H35" s="52">
        <f>SUMIF($B5:$B20,$B35,J5:J20)+SUMIF($B5:$B20,$B35,H5:H20)+J23</f>
        <v>0</v>
      </c>
      <c r="I35" s="215" t="e">
        <f>+H35/H$26</f>
        <v>#DIV/0!</v>
      </c>
      <c r="J35" s="44"/>
      <c r="K35" s="52">
        <f>SUMIF($B5:$B20,$B35,M5:M20)+SUMIF($B5:$B20,$B35,K5:K20)+M23</f>
        <v>0</v>
      </c>
      <c r="L35" s="215" t="e">
        <f>+K35/K$26</f>
        <v>#DIV/0!</v>
      </c>
      <c r="M35" s="44"/>
      <c r="N35" s="52">
        <f>SUMIF($B5:$B20,$B35,P5:P20)+SUMIF($B5:$B20,$B35,N5:N20)+P23</f>
        <v>0</v>
      </c>
      <c r="O35" s="215" t="e">
        <f>+N35/N$26</f>
        <v>#DIV/0!</v>
      </c>
      <c r="P35" s="44"/>
      <c r="Q35" s="52">
        <f>SUMIF($B5:$B20,$B35,S5:S20)+SUMIF($B5:$B20,$B35,Q5:Q20)+S23</f>
        <v>0</v>
      </c>
      <c r="R35" s="215" t="e">
        <f>+Q35/Q$26</f>
        <v>#DIV/0!</v>
      </c>
      <c r="S35" s="44"/>
      <c r="U35" s="52">
        <f>SUMIF($B5:$B20,$B35,W5:W20)+SUMIF($B5:$B20,$B35,U5:U20)+W23</f>
        <v>0</v>
      </c>
      <c r="V35" s="177" t="e">
        <f>+U35/SUM(U$25,W$25)</f>
        <v>#DIV/0!</v>
      </c>
      <c r="W35" s="169"/>
      <c r="X35" s="52">
        <f>SUMIF($B5:$B20,$B35,Z5:Z20)+SUMIF($B5:$B20,$B35,X5:X20)+Z23</f>
        <v>0</v>
      </c>
      <c r="Y35" s="177" t="e">
        <f>+X35/SUM(X$25,Z$25)</f>
        <v>#DIV/0!</v>
      </c>
      <c r="Z35" s="169"/>
      <c r="AA35" s="52">
        <f>SUMIF($B5:$B20,$B35,AC5:AC20)+SUMIF($B5:$B20,$B35,AA5:AA20)+AC23</f>
        <v>0</v>
      </c>
      <c r="AB35" s="177" t="e">
        <f>+AA35/SUM(AA$25,AC$25)</f>
        <v>#DIV/0!</v>
      </c>
      <c r="AC35" s="169"/>
      <c r="AD35" s="52">
        <f>SUMIF($B5:$B20,$B35,AF5:AF20)+SUMIF($B5:$B20,$B35,AD5:AD20)+AF23</f>
        <v>0</v>
      </c>
      <c r="AE35" s="177" t="e">
        <f>+AD35/SUM(AD$25,AF$25)</f>
        <v>#DIV/0!</v>
      </c>
      <c r="AF35" s="169"/>
      <c r="AG35" s="52">
        <f>SUMIF($B5:$B20,$B35,AI5:AI20)+SUMIF($B5:$B20,$B35,AG5:AG20)+AI23</f>
        <v>0</v>
      </c>
      <c r="AH35" s="177" t="e">
        <f>+AG35/SUM(AG$25,AI$25)</f>
        <v>#DIV/0!</v>
      </c>
      <c r="AI35" s="169"/>
      <c r="AJ35" s="169"/>
      <c r="AK35" s="169"/>
      <c r="AL35" s="169"/>
    </row>
    <row r="36" spans="1:38" s="4" customFormat="1" ht="15" x14ac:dyDescent="0.25">
      <c r="A36" s="216"/>
      <c r="B36" s="204"/>
      <c r="C36" s="216"/>
      <c r="D36" s="216"/>
      <c r="E36" s="217"/>
      <c r="F36" s="218"/>
      <c r="G36" s="219"/>
      <c r="H36" s="220"/>
      <c r="L36" s="218"/>
      <c r="T36" s="12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5" x14ac:dyDescent="0.25">
      <c r="T37" s="124"/>
      <c r="V37" s="44"/>
      <c r="Y37" s="44"/>
      <c r="AB37" s="44"/>
      <c r="AE37" s="44"/>
      <c r="AH37" s="44"/>
      <c r="AL37" s="44"/>
    </row>
    <row r="38" spans="1:38" ht="15" x14ac:dyDescent="0.25">
      <c r="T38" s="124"/>
      <c r="V38" s="44"/>
      <c r="Y38" s="44"/>
      <c r="AB38" s="44"/>
      <c r="AE38" s="44"/>
      <c r="AH38" s="44"/>
      <c r="AL38" s="44"/>
    </row>
    <row r="39" spans="1:38" ht="15" x14ac:dyDescent="0.25">
      <c r="T39" s="124"/>
      <c r="V39" s="44"/>
      <c r="Y39" s="44"/>
      <c r="AB39" s="44"/>
      <c r="AE39" s="44"/>
      <c r="AH39" s="44"/>
      <c r="AL39" s="44"/>
    </row>
    <row r="40" spans="1:38" ht="15" x14ac:dyDescent="0.25">
      <c r="T40" s="124"/>
      <c r="V40" s="44"/>
      <c r="Y40" s="44"/>
      <c r="AB40" s="44"/>
      <c r="AE40" s="44"/>
      <c r="AH40" s="44"/>
      <c r="AL40" s="44"/>
    </row>
    <row r="41" spans="1:38" ht="15" x14ac:dyDescent="0.25">
      <c r="T41" s="124"/>
      <c r="V41" s="44"/>
      <c r="Y41" s="44"/>
      <c r="AB41" s="44"/>
      <c r="AE41" s="44"/>
      <c r="AH41" s="44"/>
      <c r="AL41" s="44"/>
    </row>
    <row r="42" spans="1:38" ht="15" x14ac:dyDescent="0.25">
      <c r="T42" s="22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</sheetData>
  <sheetProtection algorithmName="SHA-512" hashValue="8mz+6EZVClgSQkUw7x5opjTiQmfu7V1TIJXnVXk2XSo4hE9GK0w8v1GMTVvf08G58IA1W24qxPQvpkuRPN2hAg==" saltValue="GggPtF65hUMqkoketGxLuQ==" spinCount="100000" sheet="1" objects="1" scenarios="1"/>
  <mergeCells count="22">
    <mergeCell ref="V1:W1"/>
    <mergeCell ref="F2:G2"/>
    <mergeCell ref="I2:J2"/>
    <mergeCell ref="L2:M2"/>
    <mergeCell ref="O2:P2"/>
    <mergeCell ref="R2:S2"/>
    <mergeCell ref="AH1:AI1"/>
    <mergeCell ref="U28:AI28"/>
    <mergeCell ref="K26:M26"/>
    <mergeCell ref="N26:P26"/>
    <mergeCell ref="Q1:S1"/>
    <mergeCell ref="Q26:S26"/>
    <mergeCell ref="AE1:AF1"/>
    <mergeCell ref="E27:S27"/>
    <mergeCell ref="AB1:AC1"/>
    <mergeCell ref="E1:G1"/>
    <mergeCell ref="H1:J1"/>
    <mergeCell ref="K1:M1"/>
    <mergeCell ref="N1:P1"/>
    <mergeCell ref="Y1:Z1"/>
    <mergeCell ref="E26:G26"/>
    <mergeCell ref="H26:J26"/>
  </mergeCells>
  <phoneticPr fontId="11" type="noConversion"/>
  <pageMargins left="0.7" right="0.7" top="0.75" bottom="0.75" header="0.3" footer="0.3"/>
  <pageSetup paperSize="9" scale="3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A9752A3075F4C8C973A3A8EC479D3" ma:contentTypeVersion="3" ma:contentTypeDescription="Create a new document." ma:contentTypeScope="" ma:versionID="e6f64d2a25bb07634a9408b372930cdd">
  <xsd:schema xmlns:xsd="http://www.w3.org/2001/XMLSchema" xmlns:xs="http://www.w3.org/2001/XMLSchema" xmlns:p="http://schemas.microsoft.com/office/2006/metadata/properties" xmlns:ns2="59da4260-76c2-4641-8b30-0d109ec25fd1" targetNamespace="http://schemas.microsoft.com/office/2006/metadata/properties" ma:root="true" ma:fieldsID="84630e3a6f0387f8dca9e27fcded779e" ns2:_="">
    <xsd:import namespace="59da4260-76c2-4641-8b30-0d109ec25f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4260-76c2-4641-8b30-0d109ec25f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4EA7DD-5EA7-410C-A28F-FB5AC11AC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a4260-76c2-4641-8b30-0d109ec25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F6E0F2-E5A3-4417-8B75-A251803F7574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59da4260-76c2-4641-8b30-0d109ec25fd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B13872-FBCF-4687-97AB-54158DD02C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Explanation</vt:lpstr>
      <vt:lpstr>0 Summary (BFE)</vt:lpstr>
      <vt:lpstr>1.1_Previous expenses</vt:lpstr>
      <vt:lpstr>1.2_Non eligible</vt:lpstr>
      <vt:lpstr>1.3_General non Techn</vt:lpstr>
      <vt:lpstr>2.1_Prosp_campaign_1</vt:lpstr>
      <vt:lpstr>2.2_Prosp_campaign_2</vt:lpstr>
      <vt:lpstr>2.3_Prosp_campaign_3</vt:lpstr>
      <vt:lpstr>3.1_FutGenExp</vt:lpstr>
      <vt:lpstr>3.2_Platform</vt:lpstr>
      <vt:lpstr>3.3_Drilling</vt:lpstr>
      <vt:lpstr>3.4_Stimulation</vt:lpstr>
      <vt:lpstr>3.5_WellTesting</vt:lpstr>
      <vt:lpstr>3.6_Logging</vt:lpstr>
      <vt:lpstr>3.7_Analyses</vt:lpstr>
      <vt:lpstr>3.8_General Techn </vt:lpstr>
      <vt:lpstr>4 Invoices</vt:lpstr>
      <vt:lpstr>'0 Summary (BFE)'!Drucktitel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Giroud</dc:creator>
  <cp:lastModifiedBy>Minnig Christian BFE</cp:lastModifiedBy>
  <cp:lastPrinted>2024-12-19T09:23:39Z</cp:lastPrinted>
  <dcterms:created xsi:type="dcterms:W3CDTF">2022-10-11T06:21:04Z</dcterms:created>
  <dcterms:modified xsi:type="dcterms:W3CDTF">2026-03-03T16:57:25Z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0x010100E41A9752A3075F4C8C973A3A8EC479D3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2025-12-15T07:55:26Z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52c16c7a-88ae-4ddd-9c1c-72c8bda0d19c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