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b.intra.admin.ch\Userhome$\All\config\Desktop\"/>
    </mc:Choice>
  </mc:AlternateContent>
  <bookViews>
    <workbookView xWindow="360" yWindow="405" windowWidth="28275" windowHeight="12495" activeTab="2"/>
  </bookViews>
  <sheets>
    <sheet name="Anwendungshinweise" sheetId="7" r:id="rId1"/>
    <sheet name="Berechnungstool" sheetId="1" r:id="rId2"/>
    <sheet name="Rechen-Beispiel" sheetId="9" r:id="rId3"/>
    <sheet name="Hilfstabellen_Hilfsdiagramme" sheetId="6" r:id="rId4"/>
  </sheets>
  <definedNames>
    <definedName name="Anleitung" localSheetId="3">Hilfstabellen_Hilfsdiagramme!#REF!</definedName>
    <definedName name="Anleitung">Berechnungstool!#REF!</definedName>
    <definedName name="polpaar" localSheetId="3">Hilfstabellen_Hilfsdiagramme!$E$6:$E$6</definedName>
    <definedName name="polpaar">Hilfstabellen_Hilfsdiagramme!$K$46:$K$49</definedName>
    <definedName name="PuVe" localSheetId="3">Hilfstabellen_Hilfsdiagramme!#REF!</definedName>
    <definedName name="PuVe">Berechnungstool!$P$19:$P$20</definedName>
    <definedName name="Riemen" localSheetId="3">Hilfstabellen_Hilfsdiagramme!#REF!</definedName>
    <definedName name="Riemen">Berechnungstool!#REF!</definedName>
    <definedName name="Trans" localSheetId="3">Hilfstabellen_Hilfsdiagramme!#REF!</definedName>
    <definedName name="Trans">Berechnungstool!#REF!</definedName>
    <definedName name="transm" localSheetId="3">Hilfstabellen_Hilfsdiagramme!#REF!</definedName>
    <definedName name="transm">Berechnungstool!#REF!</definedName>
    <definedName name="Transmission" localSheetId="3">Hilfstabellen_Hilfsdiagramme!#REF!</definedName>
    <definedName name="Transmission">Berechnungstool!#REF!</definedName>
    <definedName name="Venti" localSheetId="3">Hilfstabellen_Hilfsdiagramme!$F$6:$F$9</definedName>
    <definedName name="Venti">Hilfstabellen_Hilfsdiagramme!$L$46:$L$48</definedName>
  </definedNames>
  <calcPr calcId="162913"/>
</workbook>
</file>

<file path=xl/calcChain.xml><?xml version="1.0" encoding="utf-8"?>
<calcChain xmlns="http://schemas.openxmlformats.org/spreadsheetml/2006/main">
  <c r="A132" i="9" l="1"/>
  <c r="F112" i="9"/>
  <c r="F110" i="9"/>
  <c r="A97" i="9"/>
  <c r="H77" i="9"/>
  <c r="G77" i="9"/>
  <c r="F77" i="9"/>
  <c r="D67" i="9"/>
  <c r="D68" i="9" s="1"/>
  <c r="D66" i="9"/>
  <c r="H78" i="9" s="1"/>
  <c r="D48" i="9"/>
  <c r="D47" i="9"/>
  <c r="D49" i="9" l="1"/>
  <c r="F78" i="9"/>
  <c r="C146" i="9"/>
  <c r="E146" i="9" s="1"/>
  <c r="D50" i="9"/>
  <c r="C148" i="9"/>
  <c r="B134" i="9"/>
  <c r="F111" i="9"/>
  <c r="H79" i="9"/>
  <c r="D69" i="9"/>
  <c r="F79" i="9" s="1"/>
  <c r="F114" i="9"/>
  <c r="G79" i="9"/>
  <c r="G78" i="9"/>
  <c r="F113" i="9" s="1"/>
  <c r="F115" i="9" s="1"/>
  <c r="F116" i="9" s="1"/>
  <c r="A132" i="1"/>
  <c r="F112" i="1"/>
  <c r="F110" i="1"/>
  <c r="A97" i="1"/>
  <c r="H77" i="1"/>
  <c r="G77" i="1"/>
  <c r="F77" i="1"/>
  <c r="D67" i="1"/>
  <c r="D68" i="1" s="1"/>
  <c r="D66" i="1"/>
  <c r="H78" i="1" s="1"/>
  <c r="D48" i="1"/>
  <c r="D47" i="1"/>
  <c r="F78" i="1" l="1"/>
  <c r="G78" i="1"/>
  <c r="F113" i="1" s="1"/>
  <c r="G79" i="1"/>
  <c r="F114" i="1"/>
  <c r="H79" i="1"/>
  <c r="D69" i="1"/>
  <c r="F79" i="1" s="1"/>
  <c r="D49" i="1"/>
  <c r="D50" i="1" s="1"/>
  <c r="E148" i="9"/>
  <c r="C147" i="9"/>
  <c r="E147" i="9" s="1"/>
  <c r="G76" i="9"/>
  <c r="D52" i="9"/>
  <c r="H76" i="9" s="1"/>
  <c r="D51" i="9"/>
  <c r="F76" i="9" s="1"/>
  <c r="F80" i="9" s="1"/>
  <c r="F117" i="9" s="1"/>
  <c r="D148" i="9"/>
  <c r="F148" i="9" s="1"/>
  <c r="G148" i="9" s="1"/>
  <c r="D146" i="9"/>
  <c r="F146" i="9" s="1"/>
  <c r="G146" i="9" s="1"/>
  <c r="B134" i="1" l="1"/>
  <c r="C148" i="1"/>
  <c r="E148" i="1" s="1"/>
  <c r="C146" i="1"/>
  <c r="E146" i="1" s="1"/>
  <c r="F111" i="1"/>
  <c r="F115" i="1" s="1"/>
  <c r="F116" i="1" s="1"/>
  <c r="D148" i="1"/>
  <c r="F148" i="1" s="1"/>
  <c r="D146" i="1"/>
  <c r="F146" i="1" s="1"/>
  <c r="G76" i="1"/>
  <c r="D52" i="1"/>
  <c r="H76" i="1" s="1"/>
  <c r="D51" i="1"/>
  <c r="F76" i="1" s="1"/>
  <c r="F80" i="1" s="1"/>
  <c r="G149" i="9"/>
  <c r="G146" i="1" l="1"/>
  <c r="G148" i="1"/>
  <c r="C147" i="1"/>
  <c r="E147" i="1" s="1"/>
  <c r="G149" i="1" s="1"/>
  <c r="F117" i="1"/>
</calcChain>
</file>

<file path=xl/sharedStrings.xml><?xml version="1.0" encoding="utf-8"?>
<sst xmlns="http://schemas.openxmlformats.org/spreadsheetml/2006/main" count="339" uniqueCount="175">
  <si>
    <t>Motor</t>
  </si>
  <si>
    <t>Hersteller</t>
  </si>
  <si>
    <t>zur Info, für Datenblatt-Suche</t>
  </si>
  <si>
    <t>Leistung [kW]</t>
  </si>
  <si>
    <t>Resultate</t>
  </si>
  <si>
    <t>Drehzahl [U/min]</t>
  </si>
  <si>
    <r>
      <t>Volumenstrom [m</t>
    </r>
    <r>
      <rPr>
        <vertAlign val="superscript"/>
        <sz val="10"/>
        <color theme="1"/>
        <rFont val="Arial"/>
        <family val="2"/>
      </rPr>
      <t>3</t>
    </r>
    <r>
      <rPr>
        <sz val="10"/>
        <color theme="1"/>
        <rFont val="Arial"/>
        <family val="2"/>
      </rPr>
      <t>/h]</t>
    </r>
  </si>
  <si>
    <t>vor 2000</t>
  </si>
  <si>
    <t>IEO (EFff3)</t>
  </si>
  <si>
    <t>Förderhöhe/ Gesamtdruck-Differenz [kPa]</t>
  </si>
  <si>
    <t>ab 2000</t>
  </si>
  <si>
    <t>IE1 (Eff2)</t>
  </si>
  <si>
    <t>Baujahr/ Jahrgang</t>
  </si>
  <si>
    <t>ab 2012</t>
  </si>
  <si>
    <t>IE2 (Eff1)</t>
  </si>
  <si>
    <t>Wirkungsgrad [%]</t>
  </si>
  <si>
    <t>ab 2015</t>
  </si>
  <si>
    <t xml:space="preserve">IE3 </t>
  </si>
  <si>
    <t>Antriebsleistung P2 [kW]</t>
  </si>
  <si>
    <t>Energieverbrauch mit neuem Motor [kWh/a]</t>
  </si>
  <si>
    <t>Wird mit dem kleinsten Belastungswert berechnet</t>
  </si>
  <si>
    <t>Tab. 2  Profil des variablen Fördervolumens (bestehend)</t>
  </si>
  <si>
    <t xml:space="preserve">geben Sie hier das effektive Profil ein </t>
  </si>
  <si>
    <t>Kontrolle</t>
  </si>
  <si>
    <t>Exponent</t>
  </si>
  <si>
    <t xml:space="preserve">Energieverbrauch [kWh/a] </t>
  </si>
  <si>
    <t>Zuschlag</t>
  </si>
  <si>
    <t>Drosselklappe</t>
  </si>
  <si>
    <r>
      <t>Auf Basis Drosselregelung P2</t>
    </r>
    <r>
      <rPr>
        <vertAlign val="subscript"/>
        <sz val="10"/>
        <color theme="1"/>
        <rFont val="Arial"/>
        <family val="2"/>
      </rPr>
      <t>x</t>
    </r>
    <r>
      <rPr>
        <sz val="10"/>
        <color theme="1"/>
        <rFont val="Arial"/>
        <family val="2"/>
      </rPr>
      <t xml:space="preserve"> / P2</t>
    </r>
    <r>
      <rPr>
        <vertAlign val="subscript"/>
        <sz val="10"/>
        <color theme="1"/>
        <rFont val="Arial"/>
        <family val="2"/>
      </rPr>
      <t>100</t>
    </r>
    <r>
      <rPr>
        <sz val="10"/>
        <color theme="1"/>
        <rFont val="Arial"/>
        <family val="2"/>
      </rPr>
      <t xml:space="preserve"> = 0.7log(V</t>
    </r>
    <r>
      <rPr>
        <vertAlign val="subscript"/>
        <sz val="10"/>
        <color theme="1"/>
        <rFont val="Arial"/>
        <family val="2"/>
      </rPr>
      <t xml:space="preserve">x </t>
    </r>
    <r>
      <rPr>
        <sz val="10"/>
        <color theme="1"/>
        <rFont val="Arial"/>
        <family val="2"/>
      </rPr>
      <t>/ V</t>
    </r>
    <r>
      <rPr>
        <vertAlign val="subscript"/>
        <sz val="10"/>
        <color theme="1"/>
        <rFont val="Arial"/>
        <family val="2"/>
      </rPr>
      <t>100</t>
    </r>
    <r>
      <rPr>
        <sz val="10"/>
        <color theme="1"/>
        <rFont val="Arial"/>
        <family val="2"/>
      </rPr>
      <t>)+1</t>
    </r>
  </si>
  <si>
    <t>3) Zusammenfassung Resultate</t>
  </si>
  <si>
    <t xml:space="preserve">ProKilowatt-Berechnungshilfe zur Ermittlung des Strombedarfs elektrischer Antriebe von Pumpen und Ventilatoren </t>
  </si>
  <si>
    <t>Eingaben erforderlich</t>
  </si>
  <si>
    <t>Jahrgang</t>
  </si>
  <si>
    <t>Eff.-klasse</t>
  </si>
  <si>
    <t>1.3 Bestimmung der jährlichen Betriebszeit</t>
  </si>
  <si>
    <t>Jährliche Betriebszeit [h/a]</t>
  </si>
  <si>
    <t>Leistungsaufnahme Motor [kW]</t>
  </si>
  <si>
    <t>P2 (Motor) / P2 (Pu/Ve), sollte nicht &lt;50%, aber auch nicht &gt;120% sein</t>
  </si>
  <si>
    <t>"Oberer Grenzwert", aus Typenschilddaten berechnet</t>
  </si>
  <si>
    <t>(Differenz-)Druck (Förderhöhe) [kPa]</t>
  </si>
  <si>
    <t>vor Ort gemessen oder aus Leitsystem</t>
  </si>
  <si>
    <t>vor Ort gemessen oder aus Leitsystem, ergibt E4</t>
  </si>
  <si>
    <t>Volumenstrom [m3/h]</t>
  </si>
  <si>
    <t>1.5 Zusammenstellung Messwerte, Zwischenresultate aus Messwerten</t>
  </si>
  <si>
    <t>Berechnet aus Volumenstrom und Druckdifferenz, Wirkungsgrad und Transmissions-Wirkungsgrad</t>
  </si>
  <si>
    <t xml:space="preserve">Leistungsaufnahme P1 [kW] </t>
  </si>
  <si>
    <t xml:space="preserve">aus gemessenem Differenzdruck und gemessenem Volumenstrom </t>
  </si>
  <si>
    <t xml:space="preserve">Nutzleistung Pumpe/Ventilator [kW] </t>
  </si>
  <si>
    <t>aus Wirkungsgrad Pumpe/Ventilator und Transmission berechnet</t>
  </si>
  <si>
    <t>aus Wirkungsgrad Motor berechnet, ergibt E4</t>
  </si>
  <si>
    <t xml:space="preserve">Leistung P1 Motor [kW] </t>
  </si>
  <si>
    <t>Messwerte</t>
  </si>
  <si>
    <t>Zwischenresultate aus Messwerten</t>
  </si>
  <si>
    <t>[kW]</t>
  </si>
  <si>
    <t>[%]</t>
  </si>
  <si>
    <t>Energieverbrauch aus Typenschilddaten E1 [kWh/a]</t>
  </si>
  <si>
    <t>Parameter Energieverbrauch aus Motor-Leistungsmessung, E2</t>
  </si>
  <si>
    <t>Parameter Energieverbrauch aus Strommessung, E3</t>
  </si>
  <si>
    <t xml:space="preserve">Parameter Energieverbrauch aus gemessenem Volumenstrom und Differenzdruck, E4  </t>
  </si>
  <si>
    <r>
      <t xml:space="preserve">Wert cos </t>
    </r>
    <r>
      <rPr>
        <sz val="10"/>
        <color theme="1"/>
        <rFont val="Symbol"/>
        <family val="1"/>
        <charset val="2"/>
      </rPr>
      <t xml:space="preserve">j, </t>
    </r>
    <r>
      <rPr>
        <sz val="10"/>
        <color theme="1"/>
        <rFont val="Arial"/>
        <family val="2"/>
      </rPr>
      <t>evt. gem. Diagramm 3 überschreiben</t>
    </r>
  </si>
  <si>
    <t>Energieverbrauch [kWh/a]</t>
  </si>
  <si>
    <t>Motorbelastung [%]</t>
  </si>
  <si>
    <t>Mech.Leistung P2 [kW]</t>
  </si>
  <si>
    <t>Energiever-brauch [kWh/a]</t>
  </si>
  <si>
    <t>Zeitanteil [%]</t>
  </si>
  <si>
    <t>Fördervol. [%]</t>
  </si>
  <si>
    <t>Leistung P2 des neuen Motors [kW]</t>
  </si>
  <si>
    <t>evt. von der Leistung des bestehenden Motors abweichend, vgl. Motorenbelastung oben</t>
  </si>
  <si>
    <t>Wirkungsgrad des neuen Motors [%]</t>
  </si>
  <si>
    <t>aus der Hilfstabelle B gemäss beiliegendem Merkblatt. Für eine Förderbarkeit mindestens IE3+FU oder IE4</t>
  </si>
  <si>
    <t>Hilfswert P2 min [kW]</t>
  </si>
  <si>
    <t>Belastung des neuen Motors, basierend auf Typenschilddaten Pumpe/Ventilator [%]</t>
  </si>
  <si>
    <t>Belastung des neuen Motors, basierend auf Leistungmessung Motor [%]</t>
  </si>
  <si>
    <t>Belastung des neuen Motors, basierend auf Strommessung Motor [%]</t>
  </si>
  <si>
    <t>Belastung des neuen Motors, basierend auf gem. Volumenstrom und Differenzdruck [%]</t>
  </si>
  <si>
    <t>Tiefster Energieverbrauch</t>
  </si>
  <si>
    <t>Zur Information angeben</t>
  </si>
  <si>
    <t>Keine Eingaben/Resultate</t>
  </si>
  <si>
    <t>Einsparung gegenüber dem tiefsten Wert für den Energieverbrauch bestehend [kWh/a]</t>
  </si>
  <si>
    <t xml:space="preserve">1.7 Berechnung Energieverbrauch bei variablem Volumenstrom </t>
  </si>
  <si>
    <t>2.1 Berechnung Energieverbrauch bei konstantem Volumenstrom (oder Bypassregelung)</t>
  </si>
  <si>
    <t xml:space="preserve">2.2 Berechnung Energieverbrauch bei variablem Volumenstrom </t>
  </si>
  <si>
    <t xml:space="preserve">In der nachfolgenden Tabelle sind die profilgewichtete Wellenleistung des Motors sowie der Energieverbrauch für verschiedene Varianten der bestehenden und der neuen Anlage zusammengestellt. </t>
  </si>
  <si>
    <t>Profilgewichtete Wellenleistung Motor P2 [kW]</t>
  </si>
  <si>
    <t>Bestehend</t>
  </si>
  <si>
    <t>Neu</t>
  </si>
  <si>
    <t>Motor mit FU</t>
  </si>
  <si>
    <t>Siehe beiliegendes Merkblatt von TopMotors</t>
  </si>
  <si>
    <t>Eindeutige Angabe (%) übernehmen, siehe Hilfstabellen 1 und 2</t>
  </si>
  <si>
    <t>Berechnungstool</t>
  </si>
  <si>
    <t>Hilfstabelle 1: Motor-Wirkungsgrad nach Alter</t>
  </si>
  <si>
    <t>Hilfstabelle 2: Falls Effizienzklasse und Leistung bekannt</t>
  </si>
  <si>
    <t>Wie mit FU ermittelt, Verwendung eines Korrekturfaktors von 1.2 zur Berechnung von P2 (grobe Näherung!)</t>
  </si>
  <si>
    <t>Ventilator/Pumpe</t>
  </si>
  <si>
    <t>Falls nicht eruierbar: Alter schätzen</t>
  </si>
  <si>
    <t>Hinweise: Wenn Datenblatt verfügbar, Wirkungsgrad im abgeschätzten Betriebspunkt einsetzen. Ausserhalb des Bestpunktes sind die Wirkungsgrade tiefer als gemäss Diagramm. Bei alten Pumpen/Ventilatoren sind die Wirkungsgrade tiefer als gemäss Diagramm.</t>
  </si>
  <si>
    <t>Elektrische Leistung P1 [kW]</t>
  </si>
  <si>
    <t>Motor-Belastung (Typenschilddaten) [%]</t>
  </si>
  <si>
    <t>Leistung P2 Pumpe/Ventilator [kW]</t>
  </si>
  <si>
    <t xml:space="preserve">Wird mit dem tieferen Wert von P2, "Min P2" (Zelle D48), berechnet  </t>
  </si>
  <si>
    <t>Zur korrekten Verwendung des Tools ist das beiliegende Worddokument "ProKilowatt_Tool_el.Antriebe_BFE_Manual" zu beachten.</t>
  </si>
  <si>
    <t>1.2 Bestimmung Wirkungsgrad von Pumpe oder Ventilator</t>
  </si>
  <si>
    <t>Hilfstabellen und Hilfsdiagramme</t>
  </si>
  <si>
    <t>Hilfsdiagramm 1: Pumpenwirkungsgrade</t>
  </si>
  <si>
    <t>Hilfsdiagramm 2: Wirkungsgrad (Ventilator radial/axial)</t>
  </si>
  <si>
    <r>
      <t xml:space="preserve">Hilfsdiagramm 3: Richtwerte cos </t>
    </r>
    <r>
      <rPr>
        <b/>
        <sz val="10"/>
        <color theme="1"/>
        <rFont val="Symbol"/>
        <family val="1"/>
        <charset val="2"/>
      </rPr>
      <t xml:space="preserve">j, </t>
    </r>
    <r>
      <rPr>
        <b/>
        <sz val="10"/>
        <color theme="1"/>
        <rFont val="Arial"/>
        <family val="2"/>
      </rPr>
      <t>für IEC-Motoren IE2, IE3</t>
    </r>
  </si>
  <si>
    <t>Hinweis: Gilt auch bei Bypass-Volumenstromregelung.</t>
  </si>
  <si>
    <t>Hinweis: Alle Werte Messwerte sind bei Volllast zu messen.</t>
  </si>
  <si>
    <t>1.6 Berechnung Energieverbrauch aus Messwerten bei konstantem Volumenstrom (oder Bypassregelung)</t>
  </si>
  <si>
    <t>Wirkungsgrade nach Ecodesign-Vorschriften für 4P-Motoren</t>
  </si>
  <si>
    <t>IEO</t>
  </si>
  <si>
    <t>IE1</t>
  </si>
  <si>
    <t>IE2</t>
  </si>
  <si>
    <t>IE3</t>
  </si>
  <si>
    <t>IE4</t>
  </si>
  <si>
    <t>kW</t>
  </si>
  <si>
    <t>Wirkungsgrad in %</t>
  </si>
  <si>
    <t>ab 200</t>
  </si>
  <si>
    <t>Hilfstabelle 2</t>
  </si>
  <si>
    <t>Typenschild</t>
  </si>
  <si>
    <t>Motor-Strom [A]</t>
  </si>
  <si>
    <t>Lastprofil /-gang</t>
  </si>
  <si>
    <t>Hilfswert P2 neu</t>
  </si>
  <si>
    <t>Tiefste Belastung [%] - Verbesserung des eta Transmission hier berücksichtigt</t>
  </si>
  <si>
    <t>Verbesserter eta Transmission (Ventilator) [%]</t>
  </si>
  <si>
    <t>Für die Berechnung des Energieverbrauchs verwendeter eta Transmission [%]</t>
  </si>
  <si>
    <t>Wellen- bzw. Antriebsleistung P2 (auch "P" oder nur kW-Angabe)</t>
  </si>
  <si>
    <t>Typenschildangabe</t>
  </si>
  <si>
    <r>
      <t>vor Ort gemessen oder aus Leitsystem, ergibt E2</t>
    </r>
    <r>
      <rPr>
        <i/>
        <sz val="10"/>
        <color rgb="FFFF0000"/>
        <rFont val="Arial"/>
        <family val="2"/>
      </rPr>
      <t xml:space="preserve"> </t>
    </r>
  </si>
  <si>
    <t>vor Ort gemessen oder aus Leitsystem, A Motorstrom (1 Leiter, Stromzange), ergibt E3</t>
  </si>
  <si>
    <t>aus Motorstrom mit 400 V Netzspannung, ergibt E3</t>
  </si>
  <si>
    <t>1.1 Zusammenstellung Typenschilddaten (Nennleistungsdaten)</t>
  </si>
  <si>
    <t>gemäss Diagrammen 1 und 2 oder gemäss Typenschild</t>
  </si>
  <si>
    <t>Folgende Werte werden für eta empfohlen: eta Flachriemen: 97%, eta Keilriemen: 94%, eta ohne (Direktantrieb/Pumpe): 100%</t>
  </si>
  <si>
    <t>Falls nicht aus Steuerungs-Einstellungen oder Leitsystem ableitbar bzw. keine Stundenzähler &gt; Abschätzung</t>
  </si>
  <si>
    <t>1.4 Berechnung Energieverbrauch aus Typenschilddaten (Pumpe/Ventilator) bei konstantem Volumenstrom</t>
  </si>
  <si>
    <t>polumschaltbar</t>
  </si>
  <si>
    <t>(verhindert Wert 0 falls keine Eingaben bei Volumenstrom und Förderhöhe)</t>
  </si>
  <si>
    <t>Parameter Energieverbrauch aus Typenschilddaten (Pumpe/Ventilator), E1</t>
  </si>
  <si>
    <t>Wird mit dem Hilfswert P2min (D49) berechnet</t>
  </si>
  <si>
    <t>Wird gegenüber dem Wert in F80 berechnet</t>
  </si>
  <si>
    <t>Hinweise: Das Lastprofil der neuen Anlage ist in die nachfolgende Tabelle einzugeben. In der Spalte "Fördervolumen" darf keine "0" eingetragen werden. Falls sich das Lastprofil der neuen Anlage gegenüber der alten Anlage nicht verändert hat, können die Werte aus der obenstehenden Tabelle kopiert werden.</t>
  </si>
  <si>
    <t>Falls die Transmission verbessert wurde (Direktantrieb oder Flach- statt Keilriemen), diesen Wert eingeben, ansonsten Zelle leer lassen</t>
  </si>
  <si>
    <t>(ändert bei verbesserter Transmission)</t>
  </si>
  <si>
    <r>
      <rPr>
        <b/>
        <i/>
        <sz val="10"/>
        <rFont val="Arial"/>
        <family val="2"/>
      </rPr>
      <t>Hinweise:</t>
    </r>
    <r>
      <rPr>
        <i/>
        <sz val="10"/>
        <rFont val="Arial"/>
        <family val="2"/>
      </rPr>
      <t xml:space="preserve"> Das Lastprofil der bestehenden Anlage ist in die nachfolgende Tabelle einzugeben. In der Spalte "Fördervolumen" darf keine "0" eingetragen werden. Für  polumschaltbare Motoren sind die zutreffenden Fördervolumen-Werte gemäss Hilstabelle 3 einzutragen. Achtung: Bei Hebe- oder Druckerhöhungspumpen ist das Vorgehen mit dem Lastprofil nicht anwendbar. </t>
    </r>
    <r>
      <rPr>
        <b/>
        <i/>
        <sz val="10"/>
        <rFont val="Arial"/>
        <family val="2"/>
      </rPr>
      <t xml:space="preserve">Die Resultate für die profilgewichtete Wellenleistung sowie für den Energieverbrauch für </t>
    </r>
    <r>
      <rPr>
        <b/>
        <i/>
        <u/>
        <sz val="10"/>
        <rFont val="Arial"/>
        <family val="2"/>
      </rPr>
      <t>die bestehende Anlage</t>
    </r>
    <r>
      <rPr>
        <b/>
        <i/>
        <sz val="10"/>
        <rFont val="Arial"/>
        <family val="2"/>
      </rPr>
      <t xml:space="preserve"> bei variablem Volumenstrom sind unten unter "3) Resultate" zu finden.</t>
    </r>
  </si>
  <si>
    <t>Wirkungsgrade nach Ecodesign-Vorschriften für 2P-Motoren</t>
  </si>
  <si>
    <t>P2 Welle</t>
  </si>
  <si>
    <t xml:space="preserve">Nenndrehzahlen </t>
  </si>
  <si>
    <t>Hilfstabelle 3: Relative Fördervolumen bei polumschaltbaren Motoren</t>
  </si>
  <si>
    <t>Fördervolumen</t>
  </si>
  <si>
    <t>Motor polumschaltbar</t>
  </si>
  <si>
    <t>* Diese Berechnung ist eine Näherung auf der Basis des Proportionalitätsgesetzes. Dieses besagt, dass in geschlossenen Kreisläufen P2 korreliert ist mit der 3. Potenz des Volumenstroms. Der zur Berechnung eingesetzte reduzierte Exponent von 2.8 anstatt 3 sowie der eingesetzte Zuschlag von 4% berücksichtigen den Wirkungsgrad des FU sowie den unter Umständen tieferen Motorwirkungsgrad bei sehr tiefer Belastung.</t>
  </si>
  <si>
    <t>Energieeinsparung [kWh/a]</t>
  </si>
  <si>
    <t xml:space="preserve"> "Neu" mit FU vs. "Bestehend" polumschaltbar</t>
  </si>
  <si>
    <t>Berechnungen P2:</t>
  </si>
  <si>
    <t>Daten für Dropdown im Berechnungstool D23, können verschoben werden, nicht löschen</t>
  </si>
  <si>
    <t xml:space="preserve"> "Neu" mit FU vs. "Bestehend" mit Drosselklappe</t>
  </si>
  <si>
    <t xml:space="preserve"> "Neu" vs. "Bestehend", beide mit Drosselklappe</t>
  </si>
  <si>
    <t>Nenndrehzahlen: es sind die Synchrondrehzahlen angegeben; die effektiven Drehzahlen liegen durch den Schlupf um einige % tiefer.</t>
  </si>
  <si>
    <t>4/6-polig</t>
  </si>
  <si>
    <t>2/4-polig</t>
  </si>
  <si>
    <t>4/6/8-polig, 3 Drehzahlen</t>
  </si>
  <si>
    <t>2) Datenerfassung und Strombedarf des neuen elektrischen Antriebes inkl. (verbesserter) Transmission</t>
  </si>
  <si>
    <t>Typ/Modell</t>
  </si>
  <si>
    <t>1) Datenerfassung und Strombedarf des alten elektrischen Antriebes</t>
  </si>
  <si>
    <t>BFE/ARENA</t>
  </si>
  <si>
    <t xml:space="preserve">Version gültig bis: </t>
  </si>
  <si>
    <t>η Pumpe/Ventilator [%]</t>
  </si>
  <si>
    <t>η falls Transmission (Ventilator) [%]</t>
  </si>
  <si>
    <t xml:space="preserve">Dropdown: Drehzahl Motor wählen, für polumschaltbare Motoren "polumschaltbar" wählen. </t>
  </si>
  <si>
    <t>Beispiel Typenschild Elektromotor</t>
  </si>
  <si>
    <t>Beispiel Typenschild Ventilator</t>
  </si>
  <si>
    <t>Ersatz mit FU!</t>
  </si>
  <si>
    <r>
      <t>Auf Basis Proportionalitätsgesetz P2</t>
    </r>
    <r>
      <rPr>
        <vertAlign val="subscript"/>
        <sz val="10"/>
        <color theme="1"/>
        <rFont val="Arial"/>
        <family val="2"/>
      </rPr>
      <t xml:space="preserve">100 </t>
    </r>
    <r>
      <rPr>
        <sz val="10"/>
        <color theme="1"/>
        <rFont val="Arial"/>
        <family val="2"/>
      </rPr>
      <t>/ P2</t>
    </r>
    <r>
      <rPr>
        <vertAlign val="subscript"/>
        <sz val="10"/>
        <color theme="1"/>
        <rFont val="Arial"/>
        <family val="2"/>
      </rPr>
      <t>X</t>
    </r>
    <r>
      <rPr>
        <sz val="10"/>
        <color theme="1"/>
        <rFont val="Arial"/>
        <family val="2"/>
      </rPr>
      <t xml:space="preserve"> = 1.04*((V</t>
    </r>
    <r>
      <rPr>
        <vertAlign val="subscript"/>
        <sz val="10"/>
        <color theme="1"/>
        <rFont val="Arial"/>
        <family val="2"/>
      </rPr>
      <t>100</t>
    </r>
    <r>
      <rPr>
        <sz val="10"/>
        <color theme="1"/>
        <rFont val="Arial"/>
        <family val="2"/>
      </rPr>
      <t xml:space="preserve"> / V</t>
    </r>
    <r>
      <rPr>
        <vertAlign val="subscript"/>
        <sz val="10"/>
        <color theme="1"/>
        <rFont val="Arial"/>
        <family val="2"/>
      </rPr>
      <t>X</t>
    </r>
    <r>
      <rPr>
        <sz val="10"/>
        <color theme="1"/>
        <rFont val="Arial"/>
        <family val="2"/>
      </rPr>
      <t>)^</t>
    </r>
    <r>
      <rPr>
        <vertAlign val="superscript"/>
        <sz val="10"/>
        <color theme="1"/>
        <rFont val="Arial"/>
        <family val="2"/>
      </rPr>
      <t>2.8</t>
    </r>
    <r>
      <rPr>
        <sz val="10"/>
        <color theme="1"/>
        <rFont val="Arial"/>
        <family val="2"/>
      </rPr>
      <t>)</t>
    </r>
  </si>
  <si>
    <t>Rechen-Beispiel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</si>
</sst>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0"/>
      <color theme="1"/>
      <name val="Arial"/>
      <family val="2"/>
    </font>
    <font>
      <sz val="10"/>
      <color theme="1"/>
      <name val="Arial"/>
      <family val="2"/>
    </font>
    <font>
      <b/>
      <sz val="11"/>
      <color theme="1"/>
      <name val="Arial"/>
      <family val="2"/>
    </font>
    <font>
      <b/>
      <sz val="11"/>
      <color rgb="FF000000"/>
      <name val="Arial"/>
      <family val="2"/>
    </font>
    <font>
      <b/>
      <sz val="10"/>
      <color theme="1"/>
      <name val="Arial"/>
      <family val="2"/>
    </font>
    <font>
      <sz val="10"/>
      <color rgb="FFFF0000"/>
      <name val="Arial"/>
      <family val="2"/>
    </font>
    <font>
      <sz val="10"/>
      <color theme="0" tint="-0.34998626667073579"/>
      <name val="Arial"/>
      <family val="2"/>
    </font>
    <font>
      <b/>
      <sz val="10"/>
      <color rgb="FFFF0000"/>
      <name val="Arial"/>
      <family val="2"/>
    </font>
    <font>
      <vertAlign val="superscript"/>
      <sz val="10"/>
      <color theme="1"/>
      <name val="Arial"/>
      <family val="2"/>
    </font>
    <font>
      <sz val="10"/>
      <name val="Arial"/>
      <family val="2"/>
    </font>
    <font>
      <sz val="10"/>
      <color theme="1"/>
      <name val="Symbol"/>
      <family val="1"/>
      <charset val="2"/>
    </font>
    <font>
      <sz val="10"/>
      <color rgb="FF0070C0"/>
      <name val="Arial"/>
      <family val="2"/>
    </font>
    <font>
      <sz val="10"/>
      <color theme="0" tint="-0.249977111117893"/>
      <name val="Arial"/>
      <family val="2"/>
    </font>
    <font>
      <vertAlign val="subscript"/>
      <sz val="10"/>
      <color theme="1"/>
      <name val="Arial"/>
      <family val="2"/>
    </font>
    <font>
      <i/>
      <sz val="10"/>
      <color theme="1"/>
      <name val="Arial"/>
      <family val="2"/>
    </font>
    <font>
      <i/>
      <sz val="10"/>
      <name val="Arial"/>
      <family val="2"/>
    </font>
    <font>
      <b/>
      <sz val="10"/>
      <name val="Arial"/>
      <family val="2"/>
    </font>
    <font>
      <b/>
      <sz val="10"/>
      <color theme="1"/>
      <name val="Symbol"/>
      <family val="1"/>
      <charset val="2"/>
    </font>
    <font>
      <i/>
      <sz val="10"/>
      <color rgb="FFFF0000"/>
      <name val="Arial"/>
      <family val="2"/>
    </font>
    <font>
      <b/>
      <i/>
      <sz val="10"/>
      <name val="Arial"/>
      <family val="2"/>
    </font>
    <font>
      <b/>
      <i/>
      <u/>
      <sz val="10"/>
      <name val="Arial"/>
      <family val="2"/>
    </font>
    <font>
      <b/>
      <i/>
      <sz val="10"/>
      <color theme="1"/>
      <name val="Arial"/>
      <family val="2"/>
    </font>
    <font>
      <b/>
      <sz val="11"/>
      <name val="Arial"/>
      <family val="2"/>
    </font>
    <font>
      <b/>
      <sz val="11"/>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FFFFAB"/>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77">
    <xf numFmtId="0" fontId="0" fillId="0" borderId="0" xfId="0"/>
    <xf numFmtId="0" fontId="2" fillId="0" borderId="0" xfId="0" applyFont="1" applyFill="1" applyBorder="1" applyAlignment="1">
      <alignment horizontal="left"/>
    </xf>
    <xf numFmtId="0" fontId="2" fillId="0" borderId="0" xfId="0" applyFont="1" applyFill="1" applyBorder="1"/>
    <xf numFmtId="0" fontId="4" fillId="0" borderId="0" xfId="0" applyFont="1"/>
    <xf numFmtId="0" fontId="0" fillId="2" borderId="1" xfId="0" applyFill="1" applyBorder="1"/>
    <xf numFmtId="0" fontId="5" fillId="0" borderId="0" xfId="0" applyFont="1"/>
    <xf numFmtId="0" fontId="6" fillId="0" borderId="0" xfId="0" applyFont="1"/>
    <xf numFmtId="0" fontId="0" fillId="3" borderId="1" xfId="0" applyFill="1" applyBorder="1"/>
    <xf numFmtId="0" fontId="0" fillId="0" borderId="0" xfId="0" applyBorder="1"/>
    <xf numFmtId="9" fontId="6" fillId="0" borderId="0" xfId="0" applyNumberFormat="1" applyFont="1"/>
    <xf numFmtId="0" fontId="0" fillId="6" borderId="1" xfId="0" applyFill="1" applyBorder="1"/>
    <xf numFmtId="0" fontId="0" fillId="5" borderId="4" xfId="0" applyFill="1" applyBorder="1"/>
    <xf numFmtId="0" fontId="6" fillId="0" borderId="0" xfId="0" applyFont="1" applyAlignment="1">
      <alignment horizontal="right"/>
    </xf>
    <xf numFmtId="164" fontId="0" fillId="2" borderId="1" xfId="0" applyNumberFormat="1" applyFill="1" applyBorder="1"/>
    <xf numFmtId="0" fontId="0" fillId="5" borderId="5" xfId="0" applyFill="1" applyBorder="1"/>
    <xf numFmtId="2" fontId="0" fillId="4" borderId="1" xfId="0" applyNumberFormat="1" applyFill="1" applyBorder="1"/>
    <xf numFmtId="9" fontId="0" fillId="4" borderId="1" xfId="1" applyFont="1" applyFill="1" applyBorder="1"/>
    <xf numFmtId="0" fontId="11" fillId="0" borderId="0" xfId="0" applyFont="1" applyBorder="1"/>
    <xf numFmtId="0" fontId="0" fillId="0" borderId="0" xfId="0" applyFill="1" applyBorder="1"/>
    <xf numFmtId="3" fontId="0" fillId="4" borderId="1" xfId="0" applyNumberFormat="1" applyFill="1" applyBorder="1"/>
    <xf numFmtId="2" fontId="12" fillId="0" borderId="0" xfId="0" applyNumberFormat="1" applyFont="1" applyFill="1"/>
    <xf numFmtId="0" fontId="12" fillId="0" borderId="0" xfId="0" applyFont="1"/>
    <xf numFmtId="0" fontId="0" fillId="0" borderId="7" xfId="0" applyBorder="1"/>
    <xf numFmtId="2" fontId="0" fillId="0" borderId="0" xfId="0" applyNumberFormat="1" applyFill="1" applyBorder="1"/>
    <xf numFmtId="0" fontId="12" fillId="0" borderId="0" xfId="0" applyFont="1" applyAlignment="1">
      <alignment horizontal="center"/>
    </xf>
    <xf numFmtId="9" fontId="12" fillId="0" borderId="0" xfId="0" applyNumberFormat="1" applyFont="1"/>
    <xf numFmtId="9" fontId="0" fillId="0" borderId="0" xfId="0" applyNumberFormat="1" applyFill="1" applyBorder="1"/>
    <xf numFmtId="9" fontId="0" fillId="0" borderId="0" xfId="0" applyNumberFormat="1" applyBorder="1"/>
    <xf numFmtId="0" fontId="9" fillId="0" borderId="0" xfId="0" applyFont="1" applyBorder="1" applyAlignment="1">
      <alignment horizontal="right"/>
    </xf>
    <xf numFmtId="0" fontId="0" fillId="0" borderId="8" xfId="0" applyBorder="1"/>
    <xf numFmtId="0" fontId="0" fillId="0" borderId="9" xfId="0" applyBorder="1"/>
    <xf numFmtId="0" fontId="0" fillId="3" borderId="0" xfId="0" applyFill="1" applyBorder="1"/>
    <xf numFmtId="0" fontId="0" fillId="2" borderId="0" xfId="0" applyFill="1" applyBorder="1"/>
    <xf numFmtId="0" fontId="0" fillId="4" borderId="0" xfId="0" applyFill="1" applyBorder="1"/>
    <xf numFmtId="0" fontId="15" fillId="0" borderId="0" xfId="0" applyFont="1" applyBorder="1"/>
    <xf numFmtId="0" fontId="7" fillId="0" borderId="0" xfId="0" applyFont="1" applyFill="1" applyBorder="1"/>
    <xf numFmtId="0" fontId="4" fillId="5" borderId="1" xfId="0" applyFont="1" applyFill="1" applyBorder="1"/>
    <xf numFmtId="0" fontId="14" fillId="0" borderId="4" xfId="0" applyFont="1" applyBorder="1"/>
    <xf numFmtId="0" fontId="14" fillId="0" borderId="0" xfId="0" applyFont="1" applyBorder="1"/>
    <xf numFmtId="3" fontId="0" fillId="2" borderId="1" xfId="0" applyNumberFormat="1" applyFill="1" applyBorder="1"/>
    <xf numFmtId="3" fontId="0" fillId="4" borderId="1" xfId="0" applyNumberFormat="1" applyFont="1" applyFill="1" applyBorder="1"/>
    <xf numFmtId="9" fontId="0" fillId="2" borderId="1" xfId="0" applyNumberFormat="1" applyFill="1" applyBorder="1" applyAlignment="1">
      <alignment horizontal="center"/>
    </xf>
    <xf numFmtId="0" fontId="0" fillId="0" borderId="1" xfId="0" applyBorder="1" applyAlignment="1">
      <alignment horizontal="center" vertical="top"/>
    </xf>
    <xf numFmtId="1" fontId="12" fillId="0" borderId="0" xfId="0" applyNumberFormat="1" applyFont="1" applyFill="1" applyBorder="1"/>
    <xf numFmtId="2" fontId="12" fillId="0" borderId="0" xfId="0" applyNumberFormat="1" applyFont="1" applyFill="1" applyBorder="1"/>
    <xf numFmtId="0" fontId="12" fillId="0" borderId="0" xfId="0" applyFont="1" applyBorder="1"/>
    <xf numFmtId="0" fontId="0" fillId="6" borderId="0" xfId="0" applyFill="1" applyBorder="1"/>
    <xf numFmtId="2" fontId="0" fillId="4" borderId="2" xfId="0" applyNumberFormat="1" applyFill="1" applyBorder="1"/>
    <xf numFmtId="2" fontId="0" fillId="0" borderId="2" xfId="0" applyNumberFormat="1" applyFill="1" applyBorder="1" applyAlignment="1">
      <alignment horizontal="center"/>
    </xf>
    <xf numFmtId="0" fontId="0" fillId="0" borderId="5" xfId="0" applyFont="1" applyBorder="1" applyAlignment="1">
      <alignment wrapText="1"/>
    </xf>
    <xf numFmtId="3" fontId="0" fillId="0" borderId="1" xfId="0" applyNumberFormat="1" applyFont="1" applyFill="1" applyBorder="1" applyAlignment="1">
      <alignment horizontal="center"/>
    </xf>
    <xf numFmtId="0" fontId="0" fillId="0" borderId="4" xfId="0" applyFont="1" applyBorder="1" applyAlignment="1">
      <alignment wrapText="1"/>
    </xf>
    <xf numFmtId="0" fontId="0" fillId="0" borderId="15" xfId="0" applyFont="1" applyBorder="1" applyAlignment="1">
      <alignment wrapText="1"/>
    </xf>
    <xf numFmtId="0" fontId="4" fillId="5" borderId="2" xfId="0" applyFont="1" applyFill="1" applyBorder="1"/>
    <xf numFmtId="0" fontId="0" fillId="5" borderId="16" xfId="0" applyFill="1" applyBorder="1"/>
    <xf numFmtId="0" fontId="0" fillId="5" borderId="15" xfId="0" applyFill="1" applyBorder="1"/>
    <xf numFmtId="0" fontId="14" fillId="0" borderId="0" xfId="0" applyFont="1" applyFill="1" applyBorder="1"/>
    <xf numFmtId="0" fontId="16" fillId="0" borderId="0" xfId="0" applyFont="1" applyFill="1" applyBorder="1"/>
    <xf numFmtId="164" fontId="0" fillId="2" borderId="1" xfId="1" applyNumberFormat="1" applyFont="1" applyFill="1" applyBorder="1"/>
    <xf numFmtId="0" fontId="4" fillId="0" borderId="17" xfId="0" applyFont="1" applyBorder="1" applyAlignment="1">
      <alignment horizontal="left"/>
    </xf>
    <xf numFmtId="0" fontId="4" fillId="0" borderId="18" xfId="0" applyFont="1" applyBorder="1" applyAlignment="1">
      <alignment horizontal="left"/>
    </xf>
    <xf numFmtId="0" fontId="0" fillId="0" borderId="18" xfId="0" applyBorder="1" applyAlignment="1">
      <alignment horizontal="left"/>
    </xf>
    <xf numFmtId="0" fontId="0" fillId="0" borderId="18" xfId="0" applyBorder="1"/>
    <xf numFmtId="0" fontId="0" fillId="0" borderId="19" xfId="0" applyBorder="1"/>
    <xf numFmtId="0" fontId="4" fillId="8" borderId="20" xfId="0" applyFont="1" applyFill="1" applyBorder="1" applyAlignment="1">
      <alignment horizontal="center"/>
    </xf>
    <xf numFmtId="0" fontId="4" fillId="8" borderId="1" xfId="0" applyFont="1" applyFill="1" applyBorder="1" applyAlignment="1">
      <alignment horizontal="center"/>
    </xf>
    <xf numFmtId="0" fontId="4" fillId="8" borderId="21" xfId="0" applyFont="1" applyFill="1" applyBorder="1" applyAlignment="1">
      <alignment horizontal="center"/>
    </xf>
    <xf numFmtId="0" fontId="0" fillId="8" borderId="22" xfId="0" applyFill="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0" fontId="0" fillId="0" borderId="24" xfId="0" applyFont="1" applyBorder="1" applyAlignment="1">
      <alignment horizontal="center"/>
    </xf>
    <xf numFmtId="0" fontId="0" fillId="0" borderId="24" xfId="0" applyFill="1" applyBorder="1" applyAlignment="1">
      <alignment horizontal="center"/>
    </xf>
    <xf numFmtId="0" fontId="0" fillId="7" borderId="20" xfId="0" applyFill="1"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5" xfId="0" applyBorder="1"/>
    <xf numFmtId="0" fontId="0" fillId="0" borderId="15" xfId="0" applyBorder="1" applyProtection="1">
      <protection locked="0"/>
    </xf>
    <xf numFmtId="0" fontId="0" fillId="0" borderId="0" xfId="0" applyFill="1"/>
    <xf numFmtId="164" fontId="0" fillId="2" borderId="3" xfId="0" applyNumberFormat="1" applyFill="1" applyBorder="1"/>
    <xf numFmtId="3" fontId="9" fillId="4" borderId="1" xfId="0" applyNumberFormat="1" applyFont="1" applyFill="1" applyBorder="1"/>
    <xf numFmtId="165" fontId="9" fillId="4" borderId="1" xfId="0" applyNumberFormat="1" applyFont="1" applyFill="1" applyBorder="1"/>
    <xf numFmtId="0" fontId="16" fillId="0" borderId="0" xfId="0" applyFont="1"/>
    <xf numFmtId="0" fontId="9" fillId="0" borderId="1" xfId="0" applyFont="1" applyBorder="1"/>
    <xf numFmtId="0" fontId="9" fillId="2" borderId="1" xfId="0" applyFont="1" applyFill="1" applyBorder="1"/>
    <xf numFmtId="2" fontId="9" fillId="4" borderId="1" xfId="0" applyNumberFormat="1" applyFont="1" applyFill="1" applyBorder="1"/>
    <xf numFmtId="0" fontId="15" fillId="0" borderId="1" xfId="0" applyFont="1" applyBorder="1"/>
    <xf numFmtId="0" fontId="9" fillId="7" borderId="9" xfId="0" applyFont="1" applyFill="1" applyBorder="1" applyAlignment="1"/>
    <xf numFmtId="0" fontId="9" fillId="0" borderId="9" xfId="0" applyFont="1" applyBorder="1" applyAlignment="1"/>
    <xf numFmtId="0" fontId="9" fillId="0" borderId="6" xfId="0" applyFont="1" applyBorder="1" applyAlignment="1"/>
    <xf numFmtId="164" fontId="9" fillId="4" borderId="3" xfId="0" applyNumberFormat="1" applyFont="1" applyFill="1" applyBorder="1"/>
    <xf numFmtId="9" fontId="9" fillId="4" borderId="3" xfId="0" applyNumberFormat="1" applyFont="1" applyFill="1" applyBorder="1"/>
    <xf numFmtId="9" fontId="9" fillId="4" borderId="1" xfId="0" applyNumberFormat="1" applyFont="1" applyFill="1" applyBorder="1"/>
    <xf numFmtId="0" fontId="9" fillId="0" borderId="1" xfId="0" applyFont="1" applyBorder="1" applyAlignment="1">
      <alignment horizontal="center" vertical="top"/>
    </xf>
    <xf numFmtId="9" fontId="9" fillId="2" borderId="1" xfId="0" applyNumberFormat="1" applyFont="1" applyFill="1" applyBorder="1" applyAlignment="1">
      <alignment horizontal="center"/>
    </xf>
    <xf numFmtId="0" fontId="9" fillId="0" borderId="7" xfId="0" applyFont="1" applyBorder="1"/>
    <xf numFmtId="0" fontId="0" fillId="0" borderId="0" xfId="0" applyAlignment="1">
      <alignment horizontal="center"/>
    </xf>
    <xf numFmtId="0" fontId="4" fillId="8" borderId="24"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 xfId="0" applyFill="1" applyBorder="1"/>
    <xf numFmtId="9" fontId="0" fillId="0" borderId="34" xfId="0" applyNumberFormat="1" applyFill="1" applyBorder="1"/>
    <xf numFmtId="0" fontId="0" fillId="0" borderId="4" xfId="0" applyBorder="1"/>
    <xf numFmtId="0" fontId="0" fillId="0" borderId="34" xfId="0" applyBorder="1"/>
    <xf numFmtId="9" fontId="0" fillId="0" borderId="34" xfId="0" applyNumberFormat="1" applyBorder="1"/>
    <xf numFmtId="0" fontId="0" fillId="0" borderId="5" xfId="0" applyFill="1" applyBorder="1"/>
    <xf numFmtId="9" fontId="0" fillId="0" borderId="6" xfId="0" applyNumberFormat="1" applyFill="1" applyBorder="1"/>
    <xf numFmtId="0" fontId="0" fillId="0" borderId="2" xfId="0" applyBorder="1"/>
    <xf numFmtId="0" fontId="0" fillId="0" borderId="3" xfId="0" applyBorder="1"/>
    <xf numFmtId="0" fontId="9" fillId="0" borderId="0" xfId="0" applyFont="1" applyBorder="1" applyAlignment="1">
      <alignment horizontal="left"/>
    </xf>
    <xf numFmtId="164" fontId="9" fillId="2" borderId="1" xfId="0" applyNumberFormat="1" applyFont="1" applyFill="1" applyBorder="1"/>
    <xf numFmtId="0" fontId="0" fillId="0" borderId="11" xfId="0" applyBorder="1"/>
    <xf numFmtId="0" fontId="0" fillId="0" borderId="13" xfId="0" applyBorder="1"/>
    <xf numFmtId="0" fontId="0" fillId="3" borderId="1" xfId="0" applyFill="1" applyBorder="1" applyAlignment="1">
      <alignment wrapText="1"/>
    </xf>
    <xf numFmtId="0" fontId="4" fillId="0" borderId="7" xfId="0" applyFont="1" applyBorder="1"/>
    <xf numFmtId="0" fontId="0" fillId="0" borderId="30" xfId="0" applyBorder="1"/>
    <xf numFmtId="0" fontId="16" fillId="0" borderId="7" xfId="0" applyFont="1" applyBorder="1"/>
    <xf numFmtId="0" fontId="15" fillId="0" borderId="7" xfId="0" applyFont="1" applyBorder="1"/>
    <xf numFmtId="2" fontId="0" fillId="0" borderId="0" xfId="0" applyNumberFormat="1" applyBorder="1"/>
    <xf numFmtId="0" fontId="0" fillId="0" borderId="0" xfId="0" applyFont="1" applyBorder="1"/>
    <xf numFmtId="0" fontId="5" fillId="0" borderId="0" xfId="0" applyFont="1" applyBorder="1"/>
    <xf numFmtId="0" fontId="4" fillId="0" borderId="0" xfId="0" applyFont="1" applyBorder="1"/>
    <xf numFmtId="0" fontId="0" fillId="0" borderId="0" xfId="0" applyBorder="1" applyAlignment="1">
      <alignment wrapText="1"/>
    </xf>
    <xf numFmtId="0" fontId="0" fillId="0" borderId="24" xfId="0" applyBorder="1" applyAlignment="1">
      <alignment horizontal="center" vertical="top"/>
    </xf>
    <xf numFmtId="9" fontId="0" fillId="2" borderId="24" xfId="1" applyFont="1" applyFill="1" applyBorder="1" applyAlignment="1">
      <alignment horizontal="center"/>
    </xf>
    <xf numFmtId="9" fontId="0" fillId="4" borderId="24" xfId="0" applyNumberFormat="1" applyFill="1" applyBorder="1" applyAlignment="1">
      <alignment horizontal="center"/>
    </xf>
    <xf numFmtId="0" fontId="22" fillId="0" borderId="7" xfId="0" applyFont="1" applyBorder="1" applyAlignment="1">
      <alignment horizontal="left"/>
    </xf>
    <xf numFmtId="0" fontId="9" fillId="7" borderId="8" xfId="0" applyFont="1" applyFill="1" applyBorder="1" applyAlignment="1"/>
    <xf numFmtId="0" fontId="9" fillId="0" borderId="24" xfId="0" applyFont="1" applyBorder="1" applyAlignment="1">
      <alignment horizontal="center" vertical="top"/>
    </xf>
    <xf numFmtId="9" fontId="9" fillId="2" borderId="24" xfId="1" applyFont="1" applyFill="1" applyBorder="1" applyAlignment="1">
      <alignment horizontal="center"/>
    </xf>
    <xf numFmtId="9" fontId="9" fillId="4" borderId="24" xfId="0" applyNumberFormat="1" applyFont="1" applyFill="1" applyBorder="1" applyAlignment="1">
      <alignment horizontal="center"/>
    </xf>
    <xf numFmtId="0" fontId="9" fillId="0" borderId="0" xfId="0" applyFont="1" applyBorder="1"/>
    <xf numFmtId="0" fontId="9" fillId="0" borderId="24" xfId="0" applyFont="1" applyFill="1" applyBorder="1"/>
    <xf numFmtId="0" fontId="12" fillId="0" borderId="0" xfId="0" applyFont="1" applyBorder="1" applyAlignment="1">
      <alignment horizontal="center"/>
    </xf>
    <xf numFmtId="0" fontId="3" fillId="0" borderId="7" xfId="0" applyFont="1" applyBorder="1" applyAlignment="1">
      <alignment horizontal="left"/>
    </xf>
    <xf numFmtId="0" fontId="21" fillId="0" borderId="0" xfId="0" applyFont="1" applyBorder="1"/>
    <xf numFmtId="9" fontId="12" fillId="0" borderId="0" xfId="0" applyNumberFormat="1" applyFont="1" applyBorder="1"/>
    <xf numFmtId="0" fontId="0" fillId="0" borderId="0" xfId="0" applyBorder="1" applyAlignment="1"/>
    <xf numFmtId="0" fontId="4" fillId="0" borderId="31" xfId="0" applyFont="1" applyBorder="1"/>
    <xf numFmtId="0" fontId="0" fillId="0" borderId="32" xfId="0" applyBorder="1"/>
    <xf numFmtId="0" fontId="5" fillId="0" borderId="32" xfId="0" applyFont="1" applyBorder="1"/>
    <xf numFmtId="0" fontId="2" fillId="0" borderId="17" xfId="0" applyFont="1" applyFill="1" applyBorder="1" applyAlignment="1">
      <alignment horizontal="left"/>
    </xf>
    <xf numFmtId="0" fontId="2" fillId="0" borderId="18" xfId="0" applyFont="1" applyFill="1" applyBorder="1"/>
    <xf numFmtId="0" fontId="2" fillId="0" borderId="7" xfId="0" applyFont="1" applyFill="1" applyBorder="1" applyAlignment="1">
      <alignment horizontal="left"/>
    </xf>
    <xf numFmtId="0" fontId="0" fillId="2" borderId="7" xfId="0" applyFill="1" applyBorder="1"/>
    <xf numFmtId="0" fontId="0" fillId="3" borderId="7" xfId="0" applyFill="1" applyBorder="1"/>
    <xf numFmtId="0" fontId="0" fillId="4" borderId="7" xfId="0" applyFill="1" applyBorder="1"/>
    <xf numFmtId="0" fontId="0" fillId="6" borderId="7" xfId="0" applyFill="1" applyBorder="1"/>
    <xf numFmtId="0" fontId="0" fillId="0" borderId="7" xfId="0" applyFill="1" applyBorder="1"/>
    <xf numFmtId="0" fontId="6" fillId="0" borderId="30" xfId="0" applyFont="1" applyBorder="1"/>
    <xf numFmtId="0" fontId="18" fillId="0" borderId="0" xfId="0" applyFont="1" applyBorder="1"/>
    <xf numFmtId="0" fontId="4" fillId="0" borderId="7" xfId="0" applyFont="1" applyBorder="1" applyAlignment="1">
      <alignment horizontal="left"/>
    </xf>
    <xf numFmtId="0" fontId="7" fillId="0" borderId="30" xfId="0" applyFont="1" applyFill="1" applyBorder="1"/>
    <xf numFmtId="0" fontId="0" fillId="0" borderId="30" xfId="0" applyBorder="1" applyAlignment="1"/>
    <xf numFmtId="0" fontId="9" fillId="0" borderId="37" xfId="0" applyFont="1" applyBorder="1"/>
    <xf numFmtId="0" fontId="0" fillId="0" borderId="0" xfId="0" applyBorder="1" applyAlignment="1">
      <alignment horizontal="left" vertical="top" wrapText="1"/>
    </xf>
    <xf numFmtId="0" fontId="0" fillId="0" borderId="7" xfId="0"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23" fillId="0" borderId="7" xfId="0" applyFont="1" applyFill="1" applyBorder="1" applyAlignment="1">
      <alignment horizontal="left"/>
    </xf>
    <xf numFmtId="14" fontId="0" fillId="0" borderId="38" xfId="0" applyNumberFormat="1" applyBorder="1" applyAlignment="1">
      <alignment horizontal="right"/>
    </xf>
    <xf numFmtId="0" fontId="7" fillId="0" borderId="0" xfId="0" applyFont="1" applyBorder="1"/>
    <xf numFmtId="0" fontId="2" fillId="0" borderId="17" xfId="0" applyFont="1" applyFill="1" applyBorder="1" applyAlignment="1" applyProtection="1">
      <alignment horizontal="left"/>
      <protection locked="0"/>
    </xf>
    <xf numFmtId="0" fontId="2" fillId="0" borderId="18" xfId="0"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0" fontId="2" fillId="0" borderId="7" xfId="0" applyFont="1" applyFill="1" applyBorder="1" applyAlignment="1" applyProtection="1">
      <alignment horizontal="left"/>
      <protection locked="0"/>
    </xf>
    <xf numFmtId="0" fontId="2" fillId="0" borderId="0" xfId="0" applyFont="1" applyFill="1" applyBorder="1" applyProtection="1">
      <protection locked="0"/>
    </xf>
    <xf numFmtId="0" fontId="0" fillId="0" borderId="0" xfId="0" applyBorder="1" applyProtection="1">
      <protection locked="0"/>
    </xf>
    <xf numFmtId="0" fontId="0" fillId="0" borderId="30" xfId="0" applyBorder="1" applyProtection="1">
      <protection locked="0"/>
    </xf>
    <xf numFmtId="0" fontId="15" fillId="0" borderId="7" xfId="0" applyFont="1" applyBorder="1" applyProtection="1">
      <protection locked="0"/>
    </xf>
    <xf numFmtId="0" fontId="0" fillId="2" borderId="7" xfId="0" applyFill="1" applyBorder="1" applyProtection="1">
      <protection locked="0"/>
    </xf>
    <xf numFmtId="0" fontId="0" fillId="2" borderId="0" xfId="0" applyFill="1" applyBorder="1" applyProtection="1">
      <protection locked="0"/>
    </xf>
    <xf numFmtId="0" fontId="9" fillId="0" borderId="0" xfId="0" applyFont="1" applyBorder="1" applyProtection="1">
      <protection locked="0"/>
    </xf>
    <xf numFmtId="0" fontId="0" fillId="3" borderId="7" xfId="0" applyFill="1" applyBorder="1" applyProtection="1">
      <protection locked="0"/>
    </xf>
    <xf numFmtId="0" fontId="0" fillId="3" borderId="0" xfId="0" applyFill="1" applyBorder="1" applyProtection="1">
      <protection locked="0"/>
    </xf>
    <xf numFmtId="0" fontId="0" fillId="4" borderId="7" xfId="0" applyFill="1" applyBorder="1" applyProtection="1">
      <protection locked="0"/>
    </xf>
    <xf numFmtId="0" fontId="0" fillId="4" borderId="0" xfId="0" applyFill="1" applyBorder="1" applyProtection="1">
      <protection locked="0"/>
    </xf>
    <xf numFmtId="0" fontId="0" fillId="6" borderId="7" xfId="0" applyFill="1" applyBorder="1" applyProtection="1">
      <protection locked="0"/>
    </xf>
    <xf numFmtId="0" fontId="0" fillId="6" borderId="0" xfId="0" applyFill="1" applyBorder="1" applyProtection="1">
      <protection locked="0"/>
    </xf>
    <xf numFmtId="0" fontId="0" fillId="0" borderId="7" xfId="0" applyBorder="1" applyProtection="1">
      <protection locked="0"/>
    </xf>
    <xf numFmtId="0" fontId="0" fillId="0" borderId="7" xfId="0" applyFill="1" applyBorder="1" applyProtection="1">
      <protection locked="0"/>
    </xf>
    <xf numFmtId="0" fontId="0" fillId="0" borderId="0" xfId="0" applyFill="1" applyBorder="1" applyProtection="1">
      <protection locked="0"/>
    </xf>
    <xf numFmtId="0" fontId="22" fillId="0" borderId="7" xfId="0" applyFont="1" applyBorder="1" applyAlignment="1" applyProtection="1">
      <alignment horizontal="left"/>
      <protection locked="0"/>
    </xf>
    <xf numFmtId="0" fontId="3" fillId="0" borderId="7" xfId="0" applyFont="1" applyBorder="1" applyAlignment="1" applyProtection="1">
      <alignment horizontal="left"/>
      <protection locked="0"/>
    </xf>
    <xf numFmtId="0" fontId="16" fillId="0" borderId="7" xfId="0" applyFont="1" applyBorder="1" applyProtection="1">
      <protection locked="0"/>
    </xf>
    <xf numFmtId="0" fontId="4" fillId="0" borderId="7" xfId="0" applyFont="1" applyBorder="1" applyProtection="1">
      <protection locked="0"/>
    </xf>
    <xf numFmtId="0" fontId="9" fillId="0" borderId="1" xfId="0" applyFont="1" applyBorder="1" applyProtection="1">
      <protection locked="0"/>
    </xf>
    <xf numFmtId="0" fontId="14" fillId="0" borderId="0" xfId="0" applyFont="1" applyBorder="1" applyProtection="1">
      <protection locked="0"/>
    </xf>
    <xf numFmtId="0" fontId="0" fillId="3" borderId="1" xfId="0" applyFill="1" applyBorder="1" applyProtection="1">
      <protection locked="0"/>
    </xf>
    <xf numFmtId="0" fontId="14" fillId="0" borderId="0" xfId="0" applyFont="1" applyFill="1" applyBorder="1" applyProtection="1">
      <protection locked="0"/>
    </xf>
    <xf numFmtId="0" fontId="6" fillId="0" borderId="30" xfId="0" applyFont="1" applyBorder="1" applyProtection="1">
      <protection locked="0"/>
    </xf>
    <xf numFmtId="0" fontId="0" fillId="3" borderId="1" xfId="0" applyFill="1" applyBorder="1" applyAlignment="1" applyProtection="1">
      <alignment wrapText="1"/>
      <protection locked="0"/>
    </xf>
    <xf numFmtId="0" fontId="0" fillId="2" borderId="1" xfId="0" applyFill="1" applyBorder="1" applyProtection="1">
      <protection locked="0"/>
    </xf>
    <xf numFmtId="0" fontId="15" fillId="0" borderId="0" xfId="0" applyFont="1" applyBorder="1" applyProtection="1">
      <protection locked="0"/>
    </xf>
    <xf numFmtId="0" fontId="5" fillId="0" borderId="0" xfId="0" applyFont="1" applyBorder="1" applyProtection="1">
      <protection locked="0"/>
    </xf>
    <xf numFmtId="0" fontId="0" fillId="6" borderId="1" xfId="0" applyFill="1" applyBorder="1" applyProtection="1">
      <protection locked="0"/>
    </xf>
    <xf numFmtId="0" fontId="18" fillId="0" borderId="0" xfId="0" applyFont="1" applyBorder="1" applyProtection="1">
      <protection locked="0"/>
    </xf>
    <xf numFmtId="164" fontId="0" fillId="2" borderId="1" xfId="0" applyNumberFormat="1" applyFill="1" applyBorder="1" applyProtection="1">
      <protection locked="0"/>
    </xf>
    <xf numFmtId="0" fontId="4" fillId="0" borderId="7" xfId="0" applyFont="1" applyBorder="1" applyAlignment="1" applyProtection="1">
      <alignment horizontal="left"/>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7" fillId="0" borderId="0" xfId="0" applyFont="1" applyFill="1" applyBorder="1" applyProtection="1">
      <protection locked="0"/>
    </xf>
    <xf numFmtId="0" fontId="7" fillId="0" borderId="30" xfId="0" applyFont="1" applyFill="1" applyBorder="1" applyProtection="1">
      <protection locked="0"/>
    </xf>
    <xf numFmtId="164" fontId="0" fillId="2" borderId="1" xfId="1" applyNumberFormat="1" applyFont="1" applyFill="1" applyBorder="1" applyProtection="1">
      <protection locked="0"/>
    </xf>
    <xf numFmtId="0" fontId="0" fillId="0" borderId="9" xfId="0" applyBorder="1" applyProtection="1">
      <protection locked="0"/>
    </xf>
    <xf numFmtId="165" fontId="9" fillId="4" borderId="1" xfId="0" applyNumberFormat="1" applyFont="1" applyFill="1" applyBorder="1" applyProtection="1">
      <protection locked="0"/>
    </xf>
    <xf numFmtId="2" fontId="0" fillId="4" borderId="1" xfId="0" applyNumberFormat="1" applyFill="1" applyBorder="1" applyProtection="1">
      <protection locked="0"/>
    </xf>
    <xf numFmtId="3" fontId="0" fillId="4" borderId="1" xfId="0" applyNumberFormat="1" applyFont="1" applyFill="1" applyBorder="1" applyProtection="1">
      <protection locked="0"/>
    </xf>
    <xf numFmtId="9" fontId="0" fillId="4" borderId="1" xfId="1" applyFont="1" applyFill="1" applyBorder="1" applyProtection="1">
      <protection locked="0"/>
    </xf>
    <xf numFmtId="2" fontId="0" fillId="0" borderId="0" xfId="0" applyNumberFormat="1" applyBorder="1" applyProtection="1">
      <protection locked="0"/>
    </xf>
    <xf numFmtId="0" fontId="0" fillId="0" borderId="0" xfId="0" applyFont="1" applyBorder="1" applyProtection="1">
      <protection locked="0"/>
    </xf>
    <xf numFmtId="0" fontId="14" fillId="0" borderId="4" xfId="0" applyFont="1" applyBorder="1" applyProtection="1">
      <protection locked="0"/>
    </xf>
    <xf numFmtId="0" fontId="9" fillId="2" borderId="1" xfId="0" applyFont="1" applyFill="1" applyBorder="1" applyProtection="1">
      <protection locked="0"/>
    </xf>
    <xf numFmtId="0" fontId="11" fillId="0" borderId="0" xfId="0" applyFont="1" applyBorder="1" applyProtection="1">
      <protection locked="0"/>
    </xf>
    <xf numFmtId="3" fontId="0" fillId="2" borderId="1" xfId="0" applyNumberFormat="1" applyFill="1" applyBorder="1" applyProtection="1">
      <protection locked="0"/>
    </xf>
    <xf numFmtId="2" fontId="9" fillId="4" borderId="1" xfId="0" applyNumberFormat="1" applyFont="1" applyFill="1" applyBorder="1" applyProtection="1">
      <protection locked="0"/>
    </xf>
    <xf numFmtId="0" fontId="4" fillId="0" borderId="0" xfId="0" applyFont="1" applyBorder="1" applyProtection="1">
      <protection locked="0"/>
    </xf>
    <xf numFmtId="0" fontId="0" fillId="0" borderId="0" xfId="0" applyBorder="1" applyAlignment="1" applyProtection="1">
      <alignment wrapText="1"/>
      <protection locked="0"/>
    </xf>
    <xf numFmtId="3" fontId="0" fillId="4" borderId="1" xfId="0" applyNumberFormat="1" applyFill="1" applyBorder="1" applyProtection="1">
      <protection locked="0"/>
    </xf>
    <xf numFmtId="3" fontId="9" fillId="4" borderId="1" xfId="0" applyNumberFormat="1" applyFont="1" applyFill="1" applyBorder="1" applyProtection="1">
      <protection locked="0"/>
    </xf>
    <xf numFmtId="1" fontId="12" fillId="0" borderId="0" xfId="0" applyNumberFormat="1" applyFont="1" applyFill="1" applyBorder="1" applyProtection="1">
      <protection locked="0"/>
    </xf>
    <xf numFmtId="2" fontId="12" fillId="0" borderId="0" xfId="0" applyNumberFormat="1" applyFont="1" applyFill="1" applyBorder="1" applyProtection="1">
      <protection locked="0"/>
    </xf>
    <xf numFmtId="0" fontId="12" fillId="0" borderId="0" xfId="0" applyFont="1" applyBorder="1" applyProtection="1">
      <protection locked="0"/>
    </xf>
    <xf numFmtId="0" fontId="9" fillId="0" borderId="7" xfId="0" applyFont="1" applyBorder="1" applyAlignment="1" applyProtection="1">
      <alignment horizontal="left" vertical="top" wrapText="1"/>
      <protection locked="0"/>
    </xf>
    <xf numFmtId="0" fontId="0" fillId="0" borderId="24" xfId="0" applyBorder="1" applyAlignment="1" applyProtection="1">
      <alignment horizontal="center" vertical="top"/>
      <protection locked="0"/>
    </xf>
    <xf numFmtId="0" fontId="0" fillId="0" borderId="1" xfId="0" applyBorder="1" applyAlignment="1" applyProtection="1">
      <alignment horizontal="center" vertical="top"/>
      <protection locked="0"/>
    </xf>
    <xf numFmtId="9" fontId="0" fillId="2" borderId="24" xfId="1" applyFon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2" fontId="0" fillId="0" borderId="0" xfId="0" applyNumberFormat="1" applyFill="1" applyBorder="1" applyProtection="1">
      <protection locked="0"/>
    </xf>
    <xf numFmtId="9" fontId="0" fillId="4" borderId="24" xfId="0" applyNumberFormat="1" applyFill="1" applyBorder="1" applyAlignment="1" applyProtection="1">
      <alignment horizontal="center"/>
      <protection locked="0"/>
    </xf>
    <xf numFmtId="0" fontId="15" fillId="0" borderId="1" xfId="0" applyFont="1" applyBorder="1" applyProtection="1">
      <protection locked="0"/>
    </xf>
    <xf numFmtId="9" fontId="0" fillId="0" borderId="0" xfId="0" applyNumberFormat="1" applyFill="1" applyBorder="1" applyProtection="1">
      <protection locked="0"/>
    </xf>
    <xf numFmtId="9" fontId="0" fillId="0" borderId="0" xfId="0" applyNumberFormat="1" applyBorder="1" applyProtection="1">
      <protection locked="0"/>
    </xf>
    <xf numFmtId="164" fontId="0" fillId="2" borderId="3" xfId="0" applyNumberFormat="1" applyFill="1" applyBorder="1" applyProtection="1">
      <protection locked="0"/>
    </xf>
    <xf numFmtId="164" fontId="9" fillId="9" borderId="1" xfId="0" applyNumberFormat="1" applyFont="1" applyFill="1" applyBorder="1" applyProtection="1">
      <protection locked="0"/>
    </xf>
    <xf numFmtId="0" fontId="9" fillId="7" borderId="8" xfId="0" applyFont="1" applyFill="1" applyBorder="1" applyAlignment="1" applyProtection="1">
      <protection locked="0"/>
    </xf>
    <xf numFmtId="0" fontId="9" fillId="7" borderId="9" xfId="0" applyFont="1" applyFill="1" applyBorder="1" applyAlignment="1" applyProtection="1">
      <protection locked="0"/>
    </xf>
    <xf numFmtId="0" fontId="9" fillId="0" borderId="9" xfId="0" applyFont="1" applyBorder="1" applyAlignment="1" applyProtection="1">
      <protection locked="0"/>
    </xf>
    <xf numFmtId="0" fontId="9" fillId="0" borderId="6" xfId="0" applyFont="1" applyBorder="1" applyAlignment="1" applyProtection="1">
      <protection locked="0"/>
    </xf>
    <xf numFmtId="164" fontId="9" fillId="4" borderId="3" xfId="0" applyNumberFormat="1" applyFont="1" applyFill="1" applyBorder="1" applyProtection="1">
      <protection locked="0"/>
    </xf>
    <xf numFmtId="9" fontId="9" fillId="4" borderId="3" xfId="0" applyNumberFormat="1" applyFont="1" applyFill="1" applyBorder="1" applyProtection="1">
      <protection locked="0"/>
    </xf>
    <xf numFmtId="9" fontId="9" fillId="4" borderId="1" xfId="0" applyNumberFormat="1" applyFont="1" applyFill="1" applyBorder="1" applyProtection="1">
      <protection locked="0"/>
    </xf>
    <xf numFmtId="0" fontId="9" fillId="0" borderId="0" xfId="0" applyFont="1" applyBorder="1" applyAlignment="1" applyProtection="1">
      <alignment horizontal="left" vertical="top" wrapText="1"/>
      <protection locked="0"/>
    </xf>
    <xf numFmtId="0" fontId="9" fillId="0" borderId="24"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9" fontId="9" fillId="2" borderId="24" xfId="1" applyFont="1" applyFill="1" applyBorder="1" applyAlignment="1" applyProtection="1">
      <alignment horizontal="center"/>
      <protection locked="0"/>
    </xf>
    <xf numFmtId="9" fontId="9" fillId="2" borderId="1" xfId="0" applyNumberFormat="1" applyFont="1" applyFill="1" applyBorder="1" applyAlignment="1" applyProtection="1">
      <alignment horizontal="center"/>
      <protection locked="0"/>
    </xf>
    <xf numFmtId="9" fontId="9" fillId="4" borderId="24" xfId="0" applyNumberFormat="1" applyFont="1" applyFill="1" applyBorder="1" applyAlignment="1" applyProtection="1">
      <alignment horizontal="center"/>
      <protection locked="0"/>
    </xf>
    <xf numFmtId="0" fontId="9" fillId="0" borderId="7" xfId="0" applyFont="1" applyBorder="1" applyProtection="1">
      <protection locked="0"/>
    </xf>
    <xf numFmtId="0" fontId="9" fillId="0" borderId="24" xfId="0" applyFont="1" applyFill="1" applyBorder="1" applyProtection="1">
      <protection locked="0"/>
    </xf>
    <xf numFmtId="0" fontId="12" fillId="0" borderId="0" xfId="0" applyFont="1" applyBorder="1" applyAlignment="1" applyProtection="1">
      <alignment horizontal="center"/>
      <protection locked="0"/>
    </xf>
    <xf numFmtId="0" fontId="9" fillId="0" borderId="0" xfId="0" applyFont="1" applyBorder="1" applyAlignment="1" applyProtection="1">
      <alignment horizontal="right"/>
      <protection locked="0"/>
    </xf>
    <xf numFmtId="0" fontId="0" fillId="0" borderId="8" xfId="0" applyBorder="1" applyProtection="1">
      <protection locked="0"/>
    </xf>
    <xf numFmtId="0" fontId="21" fillId="0" borderId="0" xfId="0" applyFont="1" applyBorder="1" applyProtection="1">
      <protection locked="0"/>
    </xf>
    <xf numFmtId="9" fontId="12" fillId="0" borderId="0" xfId="0" applyNumberFormat="1" applyFont="1" applyBorder="1" applyProtection="1">
      <protection locked="0"/>
    </xf>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15" xfId="0" applyFont="1" applyBorder="1" applyAlignment="1" applyProtection="1">
      <alignment wrapText="1"/>
      <protection locked="0"/>
    </xf>
    <xf numFmtId="2" fontId="0" fillId="4" borderId="2" xfId="0" applyNumberFormat="1" applyFill="1" applyBorder="1" applyProtection="1">
      <protection locked="0"/>
    </xf>
    <xf numFmtId="0" fontId="9" fillId="0" borderId="0" xfId="0" applyFont="1" applyBorder="1" applyAlignment="1" applyProtection="1">
      <alignment horizontal="left"/>
      <protection locked="0"/>
    </xf>
    <xf numFmtId="2" fontId="0" fillId="0" borderId="2" xfId="0" applyNumberFormat="1" applyFill="1" applyBorder="1" applyAlignment="1" applyProtection="1">
      <alignment horizontal="center"/>
      <protection locked="0"/>
    </xf>
    <xf numFmtId="3" fontId="0" fillId="0" borderId="1" xfId="0" applyNumberFormat="1" applyFont="1" applyFill="1" applyBorder="1" applyAlignment="1" applyProtection="1">
      <alignment horizontal="center"/>
      <protection locked="0"/>
    </xf>
    <xf numFmtId="0" fontId="0" fillId="0" borderId="0" xfId="0" applyBorder="1" applyAlignment="1" applyProtection="1">
      <protection locked="0"/>
    </xf>
    <xf numFmtId="0" fontId="0" fillId="0" borderId="30" xfId="0" applyBorder="1" applyAlignment="1" applyProtection="1">
      <protection locked="0"/>
    </xf>
    <xf numFmtId="0" fontId="4" fillId="0" borderId="31" xfId="0" applyFont="1" applyBorder="1" applyProtection="1">
      <protection locked="0"/>
    </xf>
    <xf numFmtId="0" fontId="0" fillId="0" borderId="32" xfId="0" applyBorder="1" applyProtection="1">
      <protection locked="0"/>
    </xf>
    <xf numFmtId="0" fontId="5" fillId="0" borderId="32" xfId="0" applyFont="1" applyBorder="1" applyProtection="1">
      <protection locked="0"/>
    </xf>
    <xf numFmtId="0" fontId="9" fillId="0" borderId="37" xfId="0" applyFont="1" applyBorder="1" applyProtection="1">
      <protection locked="0"/>
    </xf>
    <xf numFmtId="14" fontId="0" fillId="0" borderId="38" xfId="0" applyNumberFormat="1" applyBorder="1" applyAlignment="1" applyProtection="1">
      <alignment horizontal="right"/>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4" fillId="0" borderId="7"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22" xfId="0" applyBorder="1" applyAlignment="1" applyProtection="1">
      <alignment vertical="top"/>
      <protection locked="0"/>
    </xf>
    <xf numFmtId="0" fontId="0" fillId="0" borderId="10" xfId="0" applyBorder="1" applyAlignment="1" applyProtection="1">
      <alignment vertical="top"/>
      <protection locked="0"/>
    </xf>
    <xf numFmtId="0" fontId="0" fillId="0" borderId="3" xfId="0" applyBorder="1" applyAlignment="1" applyProtection="1">
      <alignment vertical="top"/>
      <protection locked="0"/>
    </xf>
    <xf numFmtId="0" fontId="0" fillId="0" borderId="35" xfId="0" applyBorder="1" applyAlignment="1" applyProtection="1">
      <alignment vertical="top"/>
      <protection locked="0"/>
    </xf>
    <xf numFmtId="0" fontId="0" fillId="0" borderId="14" xfId="0" applyBorder="1" applyAlignment="1" applyProtection="1">
      <alignment vertical="top"/>
      <protection locked="0"/>
    </xf>
    <xf numFmtId="0" fontId="9" fillId="0" borderId="36" xfId="0" applyFont="1" applyBorder="1" applyAlignment="1" applyProtection="1">
      <alignment vertical="top"/>
      <protection locked="0"/>
    </xf>
    <xf numFmtId="0" fontId="9" fillId="0" borderId="15" xfId="0" applyFont="1" applyBorder="1" applyAlignment="1" applyProtection="1">
      <alignment vertical="top"/>
      <protection locked="0"/>
    </xf>
    <xf numFmtId="0" fontId="9" fillId="0" borderId="22"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3" xfId="0" applyFont="1" applyBorder="1" applyAlignment="1" applyProtection="1">
      <alignment vertical="top"/>
      <protection locked="0"/>
    </xf>
    <xf numFmtId="0" fontId="4" fillId="0" borderId="20" xfId="0" applyFont="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6" xfId="0" applyBorder="1" applyAlignment="1" applyProtection="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protection locked="0"/>
    </xf>
    <xf numFmtId="0" fontId="9" fillId="7" borderId="22" xfId="0" applyFont="1" applyFill="1" applyBorder="1" applyAlignment="1" applyProtection="1">
      <protection locked="0"/>
    </xf>
    <xf numFmtId="0" fontId="9" fillId="7" borderId="10" xfId="0" applyFont="1" applyFill="1" applyBorder="1" applyAlignment="1" applyProtection="1">
      <protection locked="0"/>
    </xf>
    <xf numFmtId="0" fontId="9" fillId="0" borderId="10" xfId="0" applyFont="1" applyBorder="1" applyAlignment="1" applyProtection="1">
      <protection locked="0"/>
    </xf>
    <xf numFmtId="0" fontId="9" fillId="0" borderId="3" xfId="0" applyFont="1" applyBorder="1" applyAlignment="1" applyProtection="1">
      <protection locked="0"/>
    </xf>
    <xf numFmtId="0" fontId="0" fillId="0" borderId="22" xfId="0" applyBorder="1" applyAlignment="1" applyProtection="1">
      <protection locked="0"/>
    </xf>
    <xf numFmtId="0" fontId="0" fillId="0" borderId="10" xfId="0" applyBorder="1" applyAlignment="1" applyProtection="1">
      <protection locked="0"/>
    </xf>
    <xf numFmtId="0" fontId="0" fillId="0" borderId="3" xfId="0" applyBorder="1" applyAlignment="1" applyProtection="1">
      <protection locked="0"/>
    </xf>
    <xf numFmtId="2" fontId="12" fillId="6" borderId="2" xfId="0" applyNumberFormat="1" applyFont="1" applyFill="1" applyBorder="1" applyAlignment="1" applyProtection="1">
      <protection locked="0"/>
    </xf>
    <xf numFmtId="0" fontId="0" fillId="6" borderId="3" xfId="0" applyFill="1" applyBorder="1" applyAlignment="1" applyProtection="1">
      <protection locked="0"/>
    </xf>
    <xf numFmtId="0" fontId="9" fillId="0" borderId="22" xfId="0" applyFont="1" applyBorder="1" applyAlignment="1" applyProtection="1">
      <protection locked="0"/>
    </xf>
    <xf numFmtId="0" fontId="0" fillId="0" borderId="22" xfId="0" applyBorder="1" applyAlignment="1"/>
    <xf numFmtId="0" fontId="0" fillId="0" borderId="10" xfId="0" applyBorder="1" applyAlignment="1"/>
    <xf numFmtId="0" fontId="0" fillId="0" borderId="3" xfId="0" applyBorder="1" applyAlignment="1"/>
    <xf numFmtId="0" fontId="14" fillId="0" borderId="7" xfId="0"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9" fillId="0" borderId="22" xfId="0" applyFont="1" applyBorder="1" applyAlignment="1"/>
    <xf numFmtId="0" fontId="9" fillId="0" borderId="10" xfId="0" applyFont="1" applyBorder="1" applyAlignment="1"/>
    <xf numFmtId="0" fontId="9" fillId="0" borderId="3" xfId="0" applyFont="1" applyBorder="1" applyAlignment="1"/>
    <xf numFmtId="0" fontId="4" fillId="0" borderId="20" xfId="0" applyFont="1" applyBorder="1" applyAlignment="1"/>
    <xf numFmtId="0" fontId="0" fillId="0" borderId="12" xfId="0" applyBorder="1" applyAlignment="1"/>
    <xf numFmtId="0" fontId="0" fillId="0" borderId="13" xfId="0" applyBorder="1" applyAlignment="1"/>
    <xf numFmtId="0" fontId="0" fillId="0" borderId="8" xfId="0" applyBorder="1" applyAlignment="1"/>
    <xf numFmtId="0" fontId="0" fillId="0" borderId="9" xfId="0" applyBorder="1" applyAlignment="1"/>
    <xf numFmtId="0" fontId="0" fillId="0" borderId="6" xfId="0" applyBorder="1" applyAlignment="1"/>
    <xf numFmtId="0" fontId="0" fillId="0" borderId="14" xfId="0" applyBorder="1" applyAlignment="1">
      <alignment horizontal="center" vertical="top" wrapText="1"/>
    </xf>
    <xf numFmtId="0" fontId="0" fillId="0" borderId="15" xfId="0" applyBorder="1" applyAlignment="1">
      <alignment horizontal="center" vertical="top"/>
    </xf>
    <xf numFmtId="0" fontId="0" fillId="0" borderId="22" xfId="0" applyBorder="1" applyAlignment="1">
      <alignment vertical="top"/>
    </xf>
    <xf numFmtId="0" fontId="0" fillId="0" borderId="10" xfId="0" applyBorder="1" applyAlignment="1">
      <alignment vertical="top"/>
    </xf>
    <xf numFmtId="0" fontId="0" fillId="0" borderId="3" xfId="0" applyBorder="1" applyAlignment="1">
      <alignment vertical="top"/>
    </xf>
    <xf numFmtId="2" fontId="12" fillId="6" borderId="2" xfId="0" applyNumberFormat="1" applyFont="1" applyFill="1" applyBorder="1" applyAlignment="1"/>
    <xf numFmtId="0" fontId="0" fillId="6" borderId="3" xfId="0" applyFill="1" applyBorder="1" applyAlignment="1"/>
    <xf numFmtId="0" fontId="15"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0" fillId="0" borderId="35" xfId="0" applyBorder="1" applyAlignment="1">
      <alignment vertical="top"/>
    </xf>
    <xf numFmtId="0" fontId="0" fillId="0" borderId="14" xfId="0" applyBorder="1" applyAlignment="1">
      <alignment vertical="top"/>
    </xf>
    <xf numFmtId="0" fontId="9" fillId="7" borderId="22" xfId="0" applyFont="1" applyFill="1" applyBorder="1" applyAlignment="1"/>
    <xf numFmtId="0" fontId="9" fillId="7" borderId="10" xfId="0" applyFont="1" applyFill="1" applyBorder="1" applyAlignment="1"/>
    <xf numFmtId="0" fontId="9" fillId="0" borderId="36" xfId="0" applyFont="1" applyBorder="1" applyAlignment="1">
      <alignment vertical="top"/>
    </xf>
    <xf numFmtId="0" fontId="9" fillId="0" borderId="15" xfId="0" applyFont="1" applyBorder="1" applyAlignment="1">
      <alignment vertical="top"/>
    </xf>
    <xf numFmtId="0" fontId="9" fillId="0" borderId="22" xfId="0" applyFont="1" applyBorder="1" applyAlignment="1">
      <alignment vertical="top"/>
    </xf>
    <xf numFmtId="0" fontId="9" fillId="0" borderId="10" xfId="0" applyFont="1" applyBorder="1" applyAlignment="1">
      <alignment vertical="top"/>
    </xf>
    <xf numFmtId="0" fontId="9" fillId="0" borderId="3" xfId="0" applyFont="1" applyBorder="1" applyAlignment="1">
      <alignment vertical="top"/>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0" fillId="0" borderId="13" xfId="0" applyFont="1" applyBorder="1" applyAlignment="1">
      <alignment horizontal="left" vertical="top" wrapText="1"/>
    </xf>
    <xf numFmtId="0" fontId="0"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22" xfId="0"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wrapText="1"/>
    </xf>
    <xf numFmtId="0" fontId="15" fillId="0" borderId="30" xfId="0" applyFont="1" applyBorder="1" applyAlignment="1">
      <alignment horizontal="left" vertical="top" wrapText="1"/>
    </xf>
    <xf numFmtId="0" fontId="0" fillId="8" borderId="10" xfId="0" applyFill="1" applyBorder="1" applyAlignment="1">
      <alignment horizontal="center"/>
    </xf>
    <xf numFmtId="0" fontId="0" fillId="8" borderId="23" xfId="0" applyFill="1" applyBorder="1" applyAlignment="1">
      <alignment horizontal="center"/>
    </xf>
    <xf numFmtId="0" fontId="0" fillId="8" borderId="22" xfId="0" applyFill="1" applyBorder="1" applyAlignment="1">
      <alignment horizontal="center"/>
    </xf>
  </cellXfs>
  <cellStyles count="2">
    <cellStyle name="Prozent" xfId="1" builtinId="5"/>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Berechnungstool!$A$93:$A$96</c:f>
              <c:numCache>
                <c:formatCode>0%</c:formatCode>
                <c:ptCount val="4"/>
              </c:numCache>
            </c:numRef>
          </c:cat>
          <c:val>
            <c:numRef>
              <c:f>Berechnungstool!$B$93:$B$96</c:f>
              <c:numCache>
                <c:formatCode>0%</c:formatCode>
                <c:ptCount val="4"/>
              </c:numCache>
            </c:numRef>
          </c:val>
          <c:extLst>
            <c:ext xmlns:c16="http://schemas.microsoft.com/office/drawing/2014/chart" uri="{C3380CC4-5D6E-409C-BE32-E72D297353CC}">
              <c16:uniqueId val="{00000000-F31F-4C92-85C1-3DB80C5FDC73}"/>
            </c:ext>
          </c:extLst>
        </c:ser>
        <c:dLbls>
          <c:showLegendKey val="0"/>
          <c:showVal val="0"/>
          <c:showCatName val="0"/>
          <c:showSerName val="0"/>
          <c:showPercent val="0"/>
          <c:showBubbleSize val="0"/>
        </c:dLbls>
        <c:gapWidth val="0"/>
        <c:axId val="182525032"/>
        <c:axId val="182069800"/>
      </c:barChart>
      <c:catAx>
        <c:axId val="18252503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069800"/>
        <c:crosses val="autoZero"/>
        <c:auto val="1"/>
        <c:lblAlgn val="ctr"/>
        <c:lblOffset val="100"/>
        <c:noMultiLvlLbl val="0"/>
      </c:catAx>
      <c:valAx>
        <c:axId val="1820698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525032"/>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Berechnungstool!$A$128:$A$131</c:f>
              <c:numCache>
                <c:formatCode>0%</c:formatCode>
                <c:ptCount val="4"/>
              </c:numCache>
            </c:numRef>
          </c:cat>
          <c:val>
            <c:numRef>
              <c:f>Berechnungstool!$B$128:$B$131</c:f>
              <c:numCache>
                <c:formatCode>0%</c:formatCode>
                <c:ptCount val="4"/>
              </c:numCache>
            </c:numRef>
          </c:val>
          <c:extLst>
            <c:ext xmlns:c16="http://schemas.microsoft.com/office/drawing/2014/chart" uri="{C3380CC4-5D6E-409C-BE32-E72D297353CC}">
              <c16:uniqueId val="{00000000-8465-41E9-B74E-9CD0EA0CD6D0}"/>
            </c:ext>
          </c:extLst>
        </c:ser>
        <c:dLbls>
          <c:showLegendKey val="0"/>
          <c:showVal val="0"/>
          <c:showCatName val="0"/>
          <c:showSerName val="0"/>
          <c:showPercent val="0"/>
          <c:showBubbleSize val="0"/>
        </c:dLbls>
        <c:gapWidth val="0"/>
        <c:axId val="182808072"/>
        <c:axId val="181954168"/>
      </c:barChart>
      <c:catAx>
        <c:axId val="1828080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1954168"/>
        <c:crosses val="autoZero"/>
        <c:auto val="1"/>
        <c:lblAlgn val="ctr"/>
        <c:lblOffset val="100"/>
        <c:noMultiLvlLbl val="0"/>
      </c:catAx>
      <c:valAx>
        <c:axId val="1819541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808072"/>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layout/>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'Rechen-Beispiel'!$A$93:$A$96</c:f>
              <c:numCache>
                <c:formatCode>0%</c:formatCode>
                <c:ptCount val="4"/>
                <c:pt idx="0">
                  <c:v>0.5</c:v>
                </c:pt>
                <c:pt idx="1">
                  <c:v>0.25</c:v>
                </c:pt>
                <c:pt idx="2">
                  <c:v>0.25</c:v>
                </c:pt>
                <c:pt idx="3">
                  <c:v>0</c:v>
                </c:pt>
              </c:numCache>
            </c:numRef>
          </c:cat>
          <c:val>
            <c:numRef>
              <c:f>'Rechen-Beispiel'!$B$93:$B$96</c:f>
              <c:numCache>
                <c:formatCode>0%</c:formatCode>
                <c:ptCount val="4"/>
                <c:pt idx="0">
                  <c:v>1</c:v>
                </c:pt>
                <c:pt idx="1">
                  <c:v>0.67</c:v>
                </c:pt>
                <c:pt idx="2">
                  <c:v>0.5</c:v>
                </c:pt>
                <c:pt idx="3">
                  <c:v>0.5</c:v>
                </c:pt>
              </c:numCache>
            </c:numRef>
          </c:val>
          <c:extLst>
            <c:ext xmlns:c16="http://schemas.microsoft.com/office/drawing/2014/chart" uri="{C3380CC4-5D6E-409C-BE32-E72D297353CC}">
              <c16:uniqueId val="{00000000-0CA0-43B5-B44D-378B1B7D792B}"/>
            </c:ext>
          </c:extLst>
        </c:ser>
        <c:dLbls>
          <c:showLegendKey val="0"/>
          <c:showVal val="0"/>
          <c:showCatName val="0"/>
          <c:showSerName val="0"/>
          <c:showPercent val="0"/>
          <c:showBubbleSize val="0"/>
        </c:dLbls>
        <c:gapWidth val="0"/>
        <c:axId val="182309024"/>
        <c:axId val="182020744"/>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'Rechen-Beispiel'!$A$93:$A$96</c15:sqref>
                        </c15:formulaRef>
                      </c:ext>
                    </c:extLst>
                    <c:numCache>
                      <c:formatCode>0%</c:formatCode>
                      <c:ptCount val="4"/>
                      <c:pt idx="0">
                        <c:v>0.5</c:v>
                      </c:pt>
                      <c:pt idx="1">
                        <c:v>0.25</c:v>
                      </c:pt>
                      <c:pt idx="2">
                        <c:v>0.25</c:v>
                      </c:pt>
                      <c:pt idx="3">
                        <c:v>0</c:v>
                      </c:pt>
                    </c:numCache>
                  </c:numRef>
                </c:cat>
                <c:val>
                  <c:numRef>
                    <c:extLst>
                      <c:ext uri="{02D57815-91ED-43cb-92C2-25804820EDAC}">
                        <c15:formulaRef>
                          <c15:sqref>'Rechen-Beispiel'!$A$93:$A$96</c15:sqref>
                        </c15:formulaRef>
                      </c:ext>
                    </c:extLst>
                    <c:numCache>
                      <c:formatCode>0%</c:formatCode>
                      <c:ptCount val="4"/>
                      <c:pt idx="0">
                        <c:v>0.5</c:v>
                      </c:pt>
                      <c:pt idx="1">
                        <c:v>0.25</c:v>
                      </c:pt>
                      <c:pt idx="2">
                        <c:v>0.25</c:v>
                      </c:pt>
                      <c:pt idx="3">
                        <c:v>0</c:v>
                      </c:pt>
                    </c:numCache>
                  </c:numRef>
                </c:val>
                <c:extLst>
                  <c:ext xmlns:c16="http://schemas.microsoft.com/office/drawing/2014/chart" uri="{C3380CC4-5D6E-409C-BE32-E72D297353CC}">
                    <c16:uniqueId val="{00000001-0CA0-43B5-B44D-378B1B7D792B}"/>
                  </c:ext>
                </c:extLst>
              </c15:ser>
            </c15:filteredBarSeries>
          </c:ext>
        </c:extLst>
      </c:barChart>
      <c:catAx>
        <c:axId val="1823090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020744"/>
        <c:crosses val="autoZero"/>
        <c:auto val="1"/>
        <c:lblAlgn val="ctr"/>
        <c:lblOffset val="100"/>
        <c:noMultiLvlLbl val="0"/>
      </c:catAx>
      <c:valAx>
        <c:axId val="182020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309024"/>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Lastgang</a:t>
            </a:r>
          </a:p>
        </c:rich>
      </c:tx>
      <c:layout/>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'Rechen-Beispiel'!$A$128:$A$131</c:f>
              <c:numCache>
                <c:formatCode>0%</c:formatCode>
                <c:ptCount val="4"/>
                <c:pt idx="0">
                  <c:v>0.5</c:v>
                </c:pt>
                <c:pt idx="1">
                  <c:v>0.25</c:v>
                </c:pt>
                <c:pt idx="2">
                  <c:v>0.25</c:v>
                </c:pt>
                <c:pt idx="3">
                  <c:v>0</c:v>
                </c:pt>
              </c:numCache>
            </c:numRef>
          </c:cat>
          <c:val>
            <c:numRef>
              <c:f>'Rechen-Beispiel'!$B$128:$B$131</c:f>
              <c:numCache>
                <c:formatCode>0%</c:formatCode>
                <c:ptCount val="4"/>
                <c:pt idx="0">
                  <c:v>1</c:v>
                </c:pt>
                <c:pt idx="1">
                  <c:v>0.75</c:v>
                </c:pt>
                <c:pt idx="2">
                  <c:v>0.5</c:v>
                </c:pt>
                <c:pt idx="3">
                  <c:v>0.25</c:v>
                </c:pt>
              </c:numCache>
            </c:numRef>
          </c:val>
          <c:extLst>
            <c:ext xmlns:c16="http://schemas.microsoft.com/office/drawing/2014/chart" uri="{C3380CC4-5D6E-409C-BE32-E72D297353CC}">
              <c16:uniqueId val="{00000000-0CDC-4826-9C4D-25CB237A3AB3}"/>
            </c:ext>
          </c:extLst>
        </c:ser>
        <c:dLbls>
          <c:showLegendKey val="0"/>
          <c:showVal val="0"/>
          <c:showCatName val="0"/>
          <c:showSerName val="0"/>
          <c:showPercent val="0"/>
          <c:showBubbleSize val="0"/>
        </c:dLbls>
        <c:gapWidth val="0"/>
        <c:axId val="182864720"/>
        <c:axId val="182869200"/>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'Rechen-Beispiel'!$A$128:$A$131</c15:sqref>
                        </c15:formulaRef>
                      </c:ext>
                    </c:extLst>
                    <c:numCache>
                      <c:formatCode>0%</c:formatCode>
                      <c:ptCount val="4"/>
                      <c:pt idx="0">
                        <c:v>0.5</c:v>
                      </c:pt>
                      <c:pt idx="1">
                        <c:v>0.25</c:v>
                      </c:pt>
                      <c:pt idx="2">
                        <c:v>0.25</c:v>
                      </c:pt>
                      <c:pt idx="3">
                        <c:v>0</c:v>
                      </c:pt>
                    </c:numCache>
                  </c:numRef>
                </c:cat>
                <c:val>
                  <c:numRef>
                    <c:extLst>
                      <c:ext uri="{02D57815-91ED-43cb-92C2-25804820EDAC}">
                        <c15:formulaRef>
                          <c15:sqref>'Rechen-Beispiel'!$A$128:$A$131</c15:sqref>
                        </c15:formulaRef>
                      </c:ext>
                    </c:extLst>
                    <c:numCache>
                      <c:formatCode>0%</c:formatCode>
                      <c:ptCount val="4"/>
                      <c:pt idx="0">
                        <c:v>0.5</c:v>
                      </c:pt>
                      <c:pt idx="1">
                        <c:v>0.25</c:v>
                      </c:pt>
                      <c:pt idx="2">
                        <c:v>0.25</c:v>
                      </c:pt>
                      <c:pt idx="3">
                        <c:v>0</c:v>
                      </c:pt>
                    </c:numCache>
                  </c:numRef>
                </c:val>
                <c:extLst>
                  <c:ext xmlns:c16="http://schemas.microsoft.com/office/drawing/2014/chart" uri="{C3380CC4-5D6E-409C-BE32-E72D297353CC}">
                    <c16:uniqueId val="{00000001-0CDC-4826-9C4D-25CB237A3AB3}"/>
                  </c:ext>
                </c:extLst>
              </c15:ser>
            </c15:filteredBarSeries>
          </c:ext>
        </c:extLst>
      </c:barChart>
      <c:catAx>
        <c:axId val="18286472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869200"/>
        <c:crosses val="autoZero"/>
        <c:auto val="1"/>
        <c:lblAlgn val="ctr"/>
        <c:lblOffset val="100"/>
        <c:noMultiLvlLbl val="0"/>
      </c:catAx>
      <c:valAx>
        <c:axId val="182869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2864720"/>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542925</xdr:colOff>
      <xdr:row>41</xdr:row>
      <xdr:rowOff>38099</xdr:rowOff>
    </xdr:to>
    <xdr:sp macro="" textlink="">
      <xdr:nvSpPr>
        <xdr:cNvPr id="2" name="Textfeld 1"/>
        <xdr:cNvSpPr txBox="1"/>
      </xdr:nvSpPr>
      <xdr:spPr>
        <a:xfrm>
          <a:off x="0" y="0"/>
          <a:ext cx="6638925" cy="6677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400" b="1">
              <a:solidFill>
                <a:schemeClr val="dk1"/>
              </a:solidFill>
              <a:effectLst/>
              <a:latin typeface="+mn-lt"/>
              <a:ea typeface="+mn-ea"/>
              <a:cs typeface="+mn-cs"/>
            </a:rPr>
            <a:t>Anwendungshinweise für die Berechnungshilfe</a:t>
          </a:r>
        </a:p>
        <a:p>
          <a:endParaRPr lang="de-CH" sz="1400">
            <a:solidFill>
              <a:schemeClr val="dk1"/>
            </a:solidFill>
            <a:effectLst/>
            <a:latin typeface="+mn-lt"/>
            <a:ea typeface="+mn-ea"/>
            <a:cs typeface="+mn-cs"/>
          </a:endParaRPr>
        </a:p>
        <a:p>
          <a:r>
            <a:rPr lang="de-CH" sz="1400">
              <a:solidFill>
                <a:schemeClr val="dk1"/>
              </a:solidFill>
              <a:effectLst/>
              <a:latin typeface="+mn-lt"/>
              <a:ea typeface="+mn-ea"/>
              <a:cs typeface="+mn-cs"/>
            </a:rPr>
            <a:t>Die Berechnungshilfe dient der Berechnung des Strombedarfs von alten (bestehenden) und neuen elektrischen Antrieben. Das Tool ist anwendbar für Ventilator- und Pumpenantriebe, bei Pumpen jedoch </a:t>
          </a:r>
          <a:r>
            <a:rPr lang="de-CH" sz="1400" u="sng">
              <a:solidFill>
                <a:schemeClr val="dk1"/>
              </a:solidFill>
              <a:effectLst/>
              <a:latin typeface="+mn-lt"/>
              <a:ea typeface="+mn-ea"/>
              <a:cs typeface="+mn-cs"/>
            </a:rPr>
            <a:t>nur für geschlossene Kreisläufe</a:t>
          </a:r>
          <a:r>
            <a:rPr lang="de-CH" sz="1400" u="none">
              <a:solidFill>
                <a:schemeClr val="dk1"/>
              </a:solidFill>
              <a:effectLst/>
              <a:latin typeface="+mn-lt"/>
              <a:ea typeface="+mn-ea"/>
              <a:cs typeface="+mn-cs"/>
            </a:rPr>
            <a:t> </a:t>
          </a:r>
          <a:r>
            <a:rPr lang="de-CH" sz="1400">
              <a:solidFill>
                <a:schemeClr val="dk1"/>
              </a:solidFill>
              <a:effectLst/>
              <a:latin typeface="+mn-lt"/>
              <a:ea typeface="+mn-ea"/>
              <a:cs typeface="+mn-cs"/>
            </a:rPr>
            <a:t>(also nicht für Hebe- und Druckerhöhungspumpen). Besonders geeignet ist das Tool für einen Leistungsbereich von ca. 3 bis 100 kW. Die Anwendung des</a:t>
          </a:r>
          <a:r>
            <a:rPr lang="de-CH" sz="1400" baseline="0">
              <a:solidFill>
                <a:schemeClr val="dk1"/>
              </a:solidFill>
              <a:effectLst/>
              <a:latin typeface="+mn-lt"/>
              <a:ea typeface="+mn-ea"/>
              <a:cs typeface="+mn-cs"/>
            </a:rPr>
            <a:t> Tools setzt voraus, dass </a:t>
          </a:r>
          <a:r>
            <a:rPr lang="de-CH" sz="1400" u="sng" baseline="0">
              <a:solidFill>
                <a:schemeClr val="dk1"/>
              </a:solidFill>
              <a:effectLst/>
              <a:latin typeface="+mn-lt"/>
              <a:ea typeface="+mn-ea"/>
              <a:cs typeface="+mn-cs"/>
            </a:rPr>
            <a:t>Typenschilder (bzw. entsprechende Daten) für Motor und Pumpe/Ventilator vorhanden </a:t>
          </a:r>
          <a:r>
            <a:rPr lang="de-CH" sz="1400" baseline="0">
              <a:solidFill>
                <a:schemeClr val="dk1"/>
              </a:solidFill>
              <a:effectLst/>
              <a:latin typeface="+mn-lt"/>
              <a:ea typeface="+mn-ea"/>
              <a:cs typeface="+mn-cs"/>
            </a:rPr>
            <a:t>sind. Falls für die Pumpe oder Ventilator kein Typenschild zu finden ist, müssen Volumenstrom und Druckdifferenz (Volllast) aus der Anlagendokumentation oder durch Messungen ermittelt werden. Die </a:t>
          </a:r>
          <a:r>
            <a:rPr lang="de-CH" sz="1400" baseline="0">
              <a:solidFill>
                <a:sysClr val="windowText" lastClr="000000"/>
              </a:solidFill>
              <a:effectLst/>
              <a:latin typeface="+mn-lt"/>
              <a:ea typeface="+mn-ea"/>
              <a:cs typeface="+mn-cs"/>
            </a:rPr>
            <a:t>Motorennennleistung (P2) darf nicht als Pumpen- </a:t>
          </a:r>
          <a:r>
            <a:rPr lang="de-CH" sz="1400" baseline="0">
              <a:solidFill>
                <a:schemeClr val="dk1"/>
              </a:solidFill>
              <a:effectLst/>
              <a:latin typeface="+mn-lt"/>
              <a:ea typeface="+mn-ea"/>
              <a:cs typeface="+mn-cs"/>
            </a:rPr>
            <a:t>oder Ventilatorleistung übernommen werden.</a:t>
          </a:r>
          <a:endParaRPr lang="de-CH" sz="1400">
            <a:solidFill>
              <a:schemeClr val="dk1"/>
            </a:solidFill>
            <a:effectLst/>
            <a:latin typeface="+mn-lt"/>
            <a:ea typeface="+mn-ea"/>
            <a:cs typeface="+mn-cs"/>
          </a:endParaRPr>
        </a:p>
        <a:p>
          <a:endParaRPr lang="de-CH" sz="1400">
            <a:solidFill>
              <a:schemeClr val="dk1"/>
            </a:solidFill>
            <a:effectLst/>
            <a:latin typeface="+mn-lt"/>
            <a:ea typeface="+mn-ea"/>
            <a:cs typeface="+mn-cs"/>
          </a:endParaRPr>
        </a:p>
        <a:p>
          <a:r>
            <a:rPr lang="de-CH" sz="1400">
              <a:solidFill>
                <a:schemeClr val="dk1"/>
              </a:solidFill>
              <a:effectLst/>
              <a:latin typeface="+mn-lt"/>
              <a:ea typeface="+mn-ea"/>
              <a:cs typeface="+mn-cs"/>
            </a:rPr>
            <a:t>Es gilt zu beachten, dass die Genauigkeit der Resultate von der Genauigkeit der Eingabedaten abhängt und dass das Tool keine projektbezogene Planung ersetzt. </a:t>
          </a:r>
        </a:p>
        <a:p>
          <a:r>
            <a:rPr lang="de-CH" sz="1400">
              <a:solidFill>
                <a:schemeClr val="dk1"/>
              </a:solidFill>
              <a:effectLst/>
              <a:latin typeface="+mn-lt"/>
              <a:ea typeface="+mn-ea"/>
              <a:cs typeface="+mn-cs"/>
            </a:rPr>
            <a:t>Zusätzlich zur Berechnung der über einen Motorenersatz erzielbaren Stromeinsparung kann das Tool auch für einen Variantenvergleich und damit für die begründete Auswahl eines neuen und effizienteren Motors verwendet werden.  </a:t>
          </a:r>
        </a:p>
        <a:p>
          <a:endParaRPr lang="de-CH" sz="1400">
            <a:solidFill>
              <a:schemeClr val="dk1"/>
            </a:solidFill>
            <a:effectLst/>
            <a:latin typeface="+mn-lt"/>
            <a:ea typeface="+mn-ea"/>
            <a:cs typeface="+mn-cs"/>
          </a:endParaRPr>
        </a:p>
        <a:p>
          <a:r>
            <a:rPr lang="de-CH" sz="1400">
              <a:solidFill>
                <a:schemeClr val="dk1"/>
              </a:solidFill>
              <a:effectLst/>
              <a:latin typeface="+mn-lt"/>
              <a:ea typeface="+mn-ea"/>
              <a:cs typeface="+mn-cs"/>
            </a:rPr>
            <a:t>Das Tool kann für die Einsparprognose und den Einsparnachweis für ProKilowatt-Massnahmen verwendet werden. Die Verwendung des Tools ist keine Garantie dafür, dass die betroffenen Massnahmen die Förderbedingungen erfüllen. </a:t>
          </a:r>
        </a:p>
        <a:p>
          <a:endParaRPr lang="de-CH" sz="1400"/>
        </a:p>
        <a:p>
          <a:r>
            <a:rPr lang="de-CH" sz="1400"/>
            <a:t>Das Tool bzw. die Tabellenfelder sind absichtlich nicht gesperrt, um maximale Transparenz zu gewährleisten.</a:t>
          </a:r>
          <a:r>
            <a:rPr lang="de-CH" sz="1400" baseline="0"/>
            <a:t> Weder für allfällige Fehler noch für Folgen aus Änderungen an dem Tool kann irgendeine Haftung übernommen werden. Es ist empfohlen, vom Tool eine Sicherheitskopie anzulegen.</a:t>
          </a:r>
        </a:p>
        <a:p>
          <a:endParaRPr lang="de-CH" sz="1400" baseline="0"/>
        </a:p>
        <a:p>
          <a:endParaRPr lang="de-CH" sz="1400" baseline="0"/>
        </a:p>
        <a:p>
          <a:r>
            <a:rPr lang="de-CH" sz="1400" baseline="0"/>
            <a:t>Eine ausführliche Anleitung zum Tool ist separat verfügbar.</a:t>
          </a:r>
          <a:endParaRPr lang="de-CH"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xdr:colOff>
      <xdr:row>89</xdr:row>
      <xdr:rowOff>43145</xdr:rowOff>
    </xdr:from>
    <xdr:to>
      <xdr:col>6</xdr:col>
      <xdr:colOff>209551</xdr:colOff>
      <xdr:row>98</xdr:row>
      <xdr:rowOff>139065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xdr:colOff>
      <xdr:row>124</xdr:row>
      <xdr:rowOff>43145</xdr:rowOff>
    </xdr:from>
    <xdr:to>
      <xdr:col>6</xdr:col>
      <xdr:colOff>209551</xdr:colOff>
      <xdr:row>133</xdr:row>
      <xdr:rowOff>139065</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xdr:colOff>
      <xdr:row>89</xdr:row>
      <xdr:rowOff>43145</xdr:rowOff>
    </xdr:from>
    <xdr:to>
      <xdr:col>6</xdr:col>
      <xdr:colOff>209551</xdr:colOff>
      <xdr:row>98</xdr:row>
      <xdr:rowOff>139065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xdr:colOff>
      <xdr:row>124</xdr:row>
      <xdr:rowOff>43145</xdr:rowOff>
    </xdr:from>
    <xdr:to>
      <xdr:col>6</xdr:col>
      <xdr:colOff>209551</xdr:colOff>
      <xdr:row>133</xdr:row>
      <xdr:rowOff>139065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58807</xdr:colOff>
      <xdr:row>7</xdr:row>
      <xdr:rowOff>12240</xdr:rowOff>
    </xdr:from>
    <xdr:to>
      <xdr:col>8</xdr:col>
      <xdr:colOff>137906</xdr:colOff>
      <xdr:row>15</xdr:row>
      <xdr:rowOff>108121</xdr:rowOff>
    </xdr:to>
    <xdr:pic>
      <xdr:nvPicPr>
        <xdr:cNvPr id="5" name="Grafik 4"/>
        <xdr:cNvPicPr>
          <a:picLocks noChangeAspect="1"/>
        </xdr:cNvPicPr>
      </xdr:nvPicPr>
      <xdr:blipFill>
        <a:blip xmlns:r="http://schemas.openxmlformats.org/officeDocument/2006/relationships" r:embed="rId3"/>
        <a:stretch>
          <a:fillRect/>
        </a:stretch>
      </xdr:blipFill>
      <xdr:spPr>
        <a:xfrm>
          <a:off x="4916557" y="1317165"/>
          <a:ext cx="2641324" cy="1448431"/>
        </a:xfrm>
        <a:prstGeom prst="rect">
          <a:avLst/>
        </a:prstGeom>
      </xdr:spPr>
    </xdr:pic>
    <xdr:clientData/>
  </xdr:twoCellAnchor>
  <xdr:twoCellAnchor editAs="oneCell">
    <xdr:from>
      <xdr:col>9</xdr:col>
      <xdr:colOff>16565</xdr:colOff>
      <xdr:row>7</xdr:row>
      <xdr:rowOff>31887</xdr:rowOff>
    </xdr:from>
    <xdr:to>
      <xdr:col>11</xdr:col>
      <xdr:colOff>369455</xdr:colOff>
      <xdr:row>15</xdr:row>
      <xdr:rowOff>136661</xdr:rowOff>
    </xdr:to>
    <xdr:pic>
      <xdr:nvPicPr>
        <xdr:cNvPr id="4" name="Grafik 3"/>
        <xdr:cNvPicPr>
          <a:picLocks noChangeAspect="1"/>
        </xdr:cNvPicPr>
      </xdr:nvPicPr>
      <xdr:blipFill>
        <a:blip xmlns:r="http://schemas.openxmlformats.org/officeDocument/2006/relationships" r:embed="rId4"/>
        <a:stretch>
          <a:fillRect/>
        </a:stretch>
      </xdr:blipFill>
      <xdr:spPr>
        <a:xfrm>
          <a:off x="7922315" y="1336812"/>
          <a:ext cx="2219790" cy="1457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39</xdr:row>
      <xdr:rowOff>7620</xdr:rowOff>
    </xdr:from>
    <xdr:to>
      <xdr:col>3</xdr:col>
      <xdr:colOff>428625</xdr:colOff>
      <xdr:row>53</xdr:row>
      <xdr:rowOff>122586</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042660"/>
          <a:ext cx="3469005" cy="2461926"/>
        </a:xfrm>
        <a:prstGeom prst="rect">
          <a:avLst/>
        </a:prstGeom>
      </xdr:spPr>
    </xdr:pic>
    <xdr:clientData/>
  </xdr:twoCellAnchor>
  <xdr:twoCellAnchor editAs="oneCell">
    <xdr:from>
      <xdr:col>0</xdr:col>
      <xdr:colOff>0</xdr:colOff>
      <xdr:row>58</xdr:row>
      <xdr:rowOff>3810</xdr:rowOff>
    </xdr:from>
    <xdr:to>
      <xdr:col>3</xdr:col>
      <xdr:colOff>449873</xdr:colOff>
      <xdr:row>73</xdr:row>
      <xdr:rowOff>107281</xdr:rowOff>
    </xdr:to>
    <xdr:pic>
      <xdr:nvPicPr>
        <xdr:cNvPr id="4" name="Grafik 3"/>
        <xdr:cNvPicPr>
          <a:picLocks noChangeAspect="1"/>
        </xdr:cNvPicPr>
      </xdr:nvPicPr>
      <xdr:blipFill>
        <a:blip xmlns:r="http://schemas.openxmlformats.org/officeDocument/2006/relationships" r:embed="rId2"/>
        <a:stretch>
          <a:fillRect/>
        </a:stretch>
      </xdr:blipFill>
      <xdr:spPr>
        <a:xfrm>
          <a:off x="0" y="9056370"/>
          <a:ext cx="3490253" cy="2618071"/>
        </a:xfrm>
        <a:prstGeom prst="rect">
          <a:avLst/>
        </a:prstGeom>
      </xdr:spPr>
    </xdr:pic>
    <xdr:clientData/>
  </xdr:twoCellAnchor>
  <xdr:twoCellAnchor editAs="oneCell">
    <xdr:from>
      <xdr:col>0</xdr:col>
      <xdr:colOff>0</xdr:colOff>
      <xdr:row>120</xdr:row>
      <xdr:rowOff>361950</xdr:rowOff>
    </xdr:from>
    <xdr:to>
      <xdr:col>3</xdr:col>
      <xdr:colOff>907815</xdr:colOff>
      <xdr:row>136</xdr:row>
      <xdr:rowOff>55245</xdr:rowOff>
    </xdr:to>
    <xdr:pic>
      <xdr:nvPicPr>
        <xdr:cNvPr id="5" name="Grafik 4"/>
        <xdr:cNvPicPr>
          <a:picLocks noChangeAspect="1"/>
        </xdr:cNvPicPr>
      </xdr:nvPicPr>
      <xdr:blipFill>
        <a:blip xmlns:r="http://schemas.openxmlformats.org/officeDocument/2006/relationships" r:embed="rId3"/>
        <a:stretch>
          <a:fillRect/>
        </a:stretch>
      </xdr:blipFill>
      <xdr:spPr>
        <a:xfrm>
          <a:off x="9981885" y="21286470"/>
          <a:ext cx="3948195" cy="2573655"/>
        </a:xfrm>
        <a:prstGeom prst="rect">
          <a:avLst/>
        </a:prstGeom>
      </xdr:spPr>
    </xdr:pic>
    <xdr:clientData/>
  </xdr:twoCellAnchor>
  <xdr:twoCellAnchor editAs="oneCell">
    <xdr:from>
      <xdr:col>0</xdr:col>
      <xdr:colOff>0</xdr:colOff>
      <xdr:row>20</xdr:row>
      <xdr:rowOff>7620</xdr:rowOff>
    </xdr:from>
    <xdr:to>
      <xdr:col>3</xdr:col>
      <xdr:colOff>417867</xdr:colOff>
      <xdr:row>34</xdr:row>
      <xdr:rowOff>130128</xdr:rowOff>
    </xdr:to>
    <xdr:pic>
      <xdr:nvPicPr>
        <xdr:cNvPr id="6" name="Grafik 5"/>
        <xdr:cNvPicPr>
          <a:picLocks noChangeAspect="1"/>
        </xdr:cNvPicPr>
      </xdr:nvPicPr>
      <xdr:blipFill>
        <a:blip xmlns:r="http://schemas.openxmlformats.org/officeDocument/2006/relationships" r:embed="rId4"/>
        <a:stretch>
          <a:fillRect/>
        </a:stretch>
      </xdr:blipFill>
      <xdr:spPr>
        <a:xfrm>
          <a:off x="0" y="2857500"/>
          <a:ext cx="3458247" cy="2469468"/>
        </a:xfrm>
        <a:prstGeom prst="rect">
          <a:avLst/>
        </a:prstGeom>
      </xdr:spPr>
    </xdr:pic>
    <xdr:clientData/>
  </xdr:twoCellAnchor>
  <xdr:twoCellAnchor>
    <xdr:from>
      <xdr:col>6</xdr:col>
      <xdr:colOff>123265</xdr:colOff>
      <xdr:row>44</xdr:row>
      <xdr:rowOff>11205</xdr:rowOff>
    </xdr:from>
    <xdr:to>
      <xdr:col>8</xdr:col>
      <xdr:colOff>470647</xdr:colOff>
      <xdr:row>51</xdr:row>
      <xdr:rowOff>112059</xdr:rowOff>
    </xdr:to>
    <xdr:sp macro="" textlink="">
      <xdr:nvSpPr>
        <xdr:cNvPr id="2" name="Textfeld 1"/>
        <xdr:cNvSpPr txBox="1"/>
      </xdr:nvSpPr>
      <xdr:spPr>
        <a:xfrm>
          <a:off x="6039971" y="6914029"/>
          <a:ext cx="2319617" cy="1199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Die Fördervolumen-Werte</a:t>
          </a:r>
          <a:r>
            <a:rPr lang="de-CH" sz="1100" baseline="0"/>
            <a:t>  sind </a:t>
          </a:r>
          <a:r>
            <a:rPr lang="de-CH" sz="1100"/>
            <a:t>in der Lastprofil-Tabelle 1.7 des Tools einzusetzen.</a:t>
          </a:r>
          <a:r>
            <a:rPr lang="de-CH" sz="1100" baseline="0"/>
            <a:t> </a:t>
          </a:r>
        </a:p>
        <a:p>
          <a:r>
            <a:rPr lang="de-CH" sz="1100" baseline="0"/>
            <a:t>Wo kein Zeitanteil (3. oder 3. + 4. Zeile), den Volumenwert von oben wiederholen.</a:t>
          </a:r>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3" workbookViewId="0">
      <selection activeCell="E46" sqref="E46"/>
    </sheetView>
  </sheetViews>
  <sheetFormatPr baseColWidth="10" defaultRowHeight="12.75" x14ac:dyDescent="0.2"/>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topLeftCell="A46" zoomScaleNormal="100" workbookViewId="0">
      <selection activeCell="G30" sqref="G30"/>
    </sheetView>
  </sheetViews>
  <sheetFormatPr baseColWidth="10" defaultRowHeight="12.75" x14ac:dyDescent="0.2"/>
  <cols>
    <col min="1" max="2" width="14.7109375" customWidth="1"/>
    <col min="3" max="3" width="17.140625" customWidth="1"/>
    <col min="4" max="14" width="14.7109375" customWidth="1"/>
    <col min="15" max="15" width="15.42578125" customWidth="1"/>
    <col min="16" max="16" width="16.42578125" customWidth="1"/>
    <col min="17" max="25" width="14.7109375" customWidth="1"/>
  </cols>
  <sheetData>
    <row r="1" spans="1:16" ht="13.15" customHeight="1" x14ac:dyDescent="0.25">
      <c r="A1" s="170" t="s">
        <v>30</v>
      </c>
      <c r="B1" s="171"/>
      <c r="C1" s="172"/>
      <c r="D1" s="172"/>
      <c r="E1" s="172"/>
      <c r="F1" s="172"/>
      <c r="G1" s="172"/>
      <c r="H1" s="172"/>
      <c r="I1" s="172"/>
      <c r="J1" s="172"/>
      <c r="K1" s="172"/>
      <c r="L1" s="172"/>
      <c r="M1" s="172"/>
      <c r="N1" s="172"/>
      <c r="O1" s="172"/>
      <c r="P1" s="173"/>
    </row>
    <row r="2" spans="1:16" ht="13.15" customHeight="1" x14ac:dyDescent="0.25">
      <c r="A2" s="174"/>
      <c r="B2" s="175"/>
      <c r="C2" s="176"/>
      <c r="D2" s="176"/>
      <c r="E2" s="176"/>
      <c r="F2" s="176"/>
      <c r="G2" s="176"/>
      <c r="H2" s="176"/>
      <c r="I2" s="176"/>
      <c r="J2" s="176"/>
      <c r="K2" s="176"/>
      <c r="L2" s="176"/>
      <c r="M2" s="176"/>
      <c r="N2" s="176"/>
      <c r="O2" s="176"/>
      <c r="P2" s="177"/>
    </row>
    <row r="3" spans="1:16" ht="13.15" customHeight="1" x14ac:dyDescent="0.25">
      <c r="A3" s="174" t="s">
        <v>89</v>
      </c>
      <c r="B3" s="175"/>
      <c r="C3" s="176"/>
      <c r="D3" s="176"/>
      <c r="E3" s="176"/>
      <c r="F3" s="176"/>
      <c r="G3" s="176"/>
      <c r="H3" s="176"/>
      <c r="I3" s="176"/>
      <c r="J3" s="176"/>
      <c r="K3" s="176"/>
      <c r="L3" s="176"/>
      <c r="M3" s="176"/>
      <c r="N3" s="176"/>
      <c r="O3" s="176"/>
      <c r="P3" s="177"/>
    </row>
    <row r="4" spans="1:16" ht="13.15" customHeight="1" x14ac:dyDescent="0.25">
      <c r="A4" s="174"/>
      <c r="B4" s="175"/>
      <c r="C4" s="176"/>
      <c r="D4" s="176"/>
      <c r="E4" s="176"/>
      <c r="F4" s="176"/>
      <c r="G4" s="176"/>
      <c r="H4" s="176"/>
      <c r="I4" s="176"/>
      <c r="J4" s="176"/>
      <c r="K4" s="176"/>
      <c r="L4" s="176"/>
      <c r="M4" s="176"/>
      <c r="N4" s="176"/>
      <c r="O4" s="176"/>
      <c r="P4" s="177"/>
    </row>
    <row r="5" spans="1:16" ht="13.15" customHeight="1" x14ac:dyDescent="0.25">
      <c r="A5" s="178" t="s">
        <v>100</v>
      </c>
      <c r="B5" s="175"/>
      <c r="C5" s="176"/>
      <c r="D5" s="176"/>
      <c r="E5" s="176"/>
      <c r="F5" s="176"/>
      <c r="G5" s="176"/>
      <c r="H5" s="176"/>
      <c r="I5" s="176"/>
      <c r="J5" s="176"/>
      <c r="K5" s="176"/>
      <c r="L5" s="176"/>
      <c r="M5" s="176"/>
      <c r="N5" s="176"/>
      <c r="O5" s="176"/>
      <c r="P5" s="177"/>
    </row>
    <row r="6" spans="1:16" ht="13.15" customHeight="1" x14ac:dyDescent="0.25">
      <c r="A6" s="174"/>
      <c r="B6" s="175"/>
      <c r="C6" s="176"/>
      <c r="D6" s="176"/>
      <c r="E6" s="176"/>
      <c r="F6" s="176"/>
      <c r="G6" s="176"/>
      <c r="H6" s="176"/>
      <c r="I6" s="176"/>
      <c r="J6" s="176"/>
      <c r="K6" s="176"/>
      <c r="L6" s="176"/>
      <c r="M6" s="176"/>
      <c r="N6" s="176"/>
      <c r="O6" s="176"/>
      <c r="P6" s="177"/>
    </row>
    <row r="7" spans="1:16" ht="13.15" customHeight="1" x14ac:dyDescent="0.2">
      <c r="A7" s="179" t="s">
        <v>31</v>
      </c>
      <c r="B7" s="180"/>
      <c r="C7" s="176"/>
      <c r="D7" s="176"/>
      <c r="E7" s="176"/>
      <c r="F7" s="181"/>
      <c r="G7" s="181"/>
      <c r="H7" s="176"/>
      <c r="I7" s="181"/>
      <c r="J7" s="176"/>
      <c r="K7" s="176"/>
      <c r="L7" s="176"/>
      <c r="M7" s="176"/>
      <c r="N7" s="176"/>
      <c r="O7" s="176"/>
      <c r="P7" s="177"/>
    </row>
    <row r="8" spans="1:16" ht="13.15" customHeight="1" x14ac:dyDescent="0.2">
      <c r="A8" s="182" t="s">
        <v>76</v>
      </c>
      <c r="B8" s="183"/>
      <c r="C8" s="176"/>
      <c r="D8" s="176"/>
      <c r="E8" s="176"/>
      <c r="F8" s="176"/>
      <c r="G8" s="176"/>
      <c r="H8" s="176"/>
      <c r="I8" s="176"/>
      <c r="J8" s="176"/>
      <c r="K8" s="176"/>
      <c r="L8" s="176"/>
      <c r="M8" s="176"/>
      <c r="N8" s="176"/>
      <c r="O8" s="176"/>
      <c r="P8" s="177"/>
    </row>
    <row r="9" spans="1:16" ht="13.15" customHeight="1" x14ac:dyDescent="0.2">
      <c r="A9" s="184" t="s">
        <v>4</v>
      </c>
      <c r="B9" s="185"/>
      <c r="C9" s="176"/>
      <c r="D9" s="176"/>
      <c r="E9" s="176"/>
      <c r="F9" s="176"/>
      <c r="G9" s="176"/>
      <c r="H9" s="176"/>
      <c r="I9" s="176"/>
      <c r="J9" s="176"/>
      <c r="K9" s="176"/>
      <c r="L9" s="176"/>
      <c r="M9" s="176"/>
      <c r="N9" s="176"/>
      <c r="O9" s="176"/>
      <c r="P9" s="177"/>
    </row>
    <row r="10" spans="1:16" ht="13.15" customHeight="1" x14ac:dyDescent="0.2">
      <c r="A10" s="186" t="s">
        <v>77</v>
      </c>
      <c r="B10" s="187"/>
      <c r="C10" s="176"/>
      <c r="D10" s="176"/>
      <c r="E10" s="176"/>
      <c r="F10" s="176"/>
      <c r="G10" s="176"/>
      <c r="H10" s="176"/>
      <c r="I10" s="176"/>
      <c r="J10" s="176"/>
      <c r="K10" s="176"/>
      <c r="L10" s="176"/>
      <c r="M10" s="176"/>
      <c r="N10" s="176"/>
      <c r="O10" s="176"/>
      <c r="P10" s="177"/>
    </row>
    <row r="11" spans="1:16" ht="13.15" customHeight="1" x14ac:dyDescent="0.2">
      <c r="A11" s="188"/>
      <c r="B11" s="176"/>
      <c r="C11" s="176"/>
      <c r="D11" s="176"/>
      <c r="E11" s="176"/>
      <c r="F11" s="176"/>
      <c r="G11" s="176"/>
      <c r="H11" s="176"/>
      <c r="I11" s="176"/>
      <c r="J11" s="176"/>
      <c r="K11" s="176"/>
      <c r="L11" s="176"/>
      <c r="M11" s="176"/>
      <c r="N11" s="176"/>
      <c r="O11" s="176"/>
      <c r="P11" s="177"/>
    </row>
    <row r="12" spans="1:16" ht="13.15" customHeight="1" x14ac:dyDescent="0.2">
      <c r="A12" s="189"/>
      <c r="B12" s="190"/>
      <c r="C12" s="176"/>
      <c r="D12" s="176"/>
      <c r="E12" s="176"/>
      <c r="F12" s="176"/>
      <c r="G12" s="176"/>
      <c r="H12" s="176"/>
      <c r="I12" s="176"/>
      <c r="J12" s="176"/>
      <c r="K12" s="176"/>
      <c r="L12" s="176"/>
      <c r="M12" s="176"/>
      <c r="N12" s="176"/>
      <c r="O12" s="176"/>
      <c r="P12" s="177"/>
    </row>
    <row r="13" spans="1:16" ht="13.15" customHeight="1" x14ac:dyDescent="0.2">
      <c r="A13" s="189"/>
      <c r="B13" s="190"/>
      <c r="C13" s="176"/>
      <c r="D13" s="176"/>
      <c r="E13" s="176"/>
      <c r="F13" s="176"/>
      <c r="G13" s="176"/>
      <c r="H13" s="176"/>
      <c r="I13" s="176"/>
      <c r="J13" s="176"/>
      <c r="K13" s="176"/>
      <c r="L13" s="176"/>
      <c r="M13" s="176"/>
      <c r="N13" s="176"/>
      <c r="O13" s="176"/>
      <c r="P13" s="177"/>
    </row>
    <row r="14" spans="1:16" ht="13.15" customHeight="1" x14ac:dyDescent="0.25">
      <c r="A14" s="191" t="s">
        <v>164</v>
      </c>
      <c r="B14" s="176"/>
      <c r="C14" s="176"/>
      <c r="D14" s="176"/>
      <c r="E14" s="176"/>
      <c r="F14" s="176"/>
      <c r="G14" s="176"/>
      <c r="H14" s="176"/>
      <c r="I14" s="176"/>
      <c r="J14" s="176"/>
      <c r="K14" s="176"/>
      <c r="L14" s="176"/>
      <c r="M14" s="176"/>
      <c r="N14" s="176"/>
      <c r="O14" s="176"/>
      <c r="P14" s="177"/>
    </row>
    <row r="15" spans="1:16" ht="13.15" customHeight="1" x14ac:dyDescent="0.25">
      <c r="A15" s="192"/>
      <c r="B15" s="176"/>
      <c r="C15" s="176"/>
      <c r="D15" s="176"/>
      <c r="E15" s="176"/>
      <c r="F15" s="176"/>
      <c r="G15" s="176"/>
      <c r="H15" s="176"/>
      <c r="I15" s="176"/>
      <c r="J15" s="176"/>
      <c r="K15" s="176"/>
      <c r="L15" s="176"/>
      <c r="M15" s="176"/>
      <c r="N15" s="176"/>
      <c r="O15" s="176"/>
      <c r="P15" s="177"/>
    </row>
    <row r="16" spans="1:16" ht="13.15" customHeight="1" x14ac:dyDescent="0.25">
      <c r="A16" s="192"/>
      <c r="B16" s="176"/>
      <c r="C16" s="176"/>
      <c r="D16" s="176"/>
      <c r="E16" s="176"/>
      <c r="F16" s="176"/>
      <c r="G16" s="176"/>
      <c r="H16" s="176"/>
      <c r="I16" s="176"/>
      <c r="J16" s="176"/>
      <c r="K16" s="176"/>
      <c r="L16" s="176"/>
      <c r="M16" s="176"/>
      <c r="N16" s="176"/>
      <c r="O16" s="176"/>
      <c r="P16" s="177"/>
    </row>
    <row r="17" spans="1:16" ht="13.15" customHeight="1" x14ac:dyDescent="0.2">
      <c r="A17" s="193" t="s">
        <v>131</v>
      </c>
      <c r="B17" s="176"/>
      <c r="C17" s="176"/>
      <c r="D17" s="176"/>
      <c r="E17" s="176"/>
      <c r="F17" s="176"/>
      <c r="G17" s="176"/>
      <c r="H17" s="176"/>
      <c r="I17" s="176"/>
      <c r="J17" s="176"/>
      <c r="K17" s="176"/>
      <c r="L17" s="176"/>
      <c r="M17" s="176"/>
      <c r="N17" s="176"/>
      <c r="O17" s="176"/>
      <c r="P17" s="177"/>
    </row>
    <row r="18" spans="1:16" ht="13.15" customHeight="1" x14ac:dyDescent="0.2">
      <c r="A18" s="194"/>
      <c r="B18" s="176"/>
      <c r="C18" s="176"/>
      <c r="D18" s="195" t="s">
        <v>119</v>
      </c>
      <c r="E18" s="195" t="s">
        <v>119</v>
      </c>
      <c r="F18" s="176"/>
      <c r="G18" s="176"/>
      <c r="H18" s="176"/>
      <c r="I18" s="176"/>
      <c r="J18" s="176"/>
      <c r="K18" s="176"/>
      <c r="L18" s="176"/>
      <c r="M18" s="176"/>
      <c r="N18" s="176"/>
      <c r="O18" s="176"/>
      <c r="P18" s="177"/>
    </row>
    <row r="19" spans="1:16" ht="13.15" customHeight="1" x14ac:dyDescent="0.2">
      <c r="A19" s="320"/>
      <c r="B19" s="321"/>
      <c r="C19" s="322"/>
      <c r="D19" s="81" t="s">
        <v>0</v>
      </c>
      <c r="E19" s="81" t="s">
        <v>93</v>
      </c>
      <c r="F19" s="196"/>
      <c r="G19" s="176"/>
      <c r="H19" s="176"/>
      <c r="I19" s="176"/>
      <c r="J19" s="176"/>
      <c r="K19" s="176"/>
      <c r="L19" s="176"/>
      <c r="M19" s="176"/>
      <c r="N19" s="176"/>
      <c r="O19" s="176"/>
      <c r="P19" s="177"/>
    </row>
    <row r="20" spans="1:16" ht="13.15" customHeight="1" x14ac:dyDescent="0.2">
      <c r="A20" s="320" t="s">
        <v>1</v>
      </c>
      <c r="B20" s="321"/>
      <c r="C20" s="322"/>
      <c r="D20" s="197"/>
      <c r="E20" s="197"/>
      <c r="F20" s="198" t="s">
        <v>2</v>
      </c>
      <c r="G20" s="176"/>
      <c r="H20" s="176"/>
      <c r="I20" s="176"/>
      <c r="J20" s="176"/>
      <c r="K20" s="176"/>
      <c r="L20" s="176"/>
      <c r="M20" s="176"/>
      <c r="N20" s="176"/>
      <c r="O20" s="176"/>
      <c r="P20" s="199"/>
    </row>
    <row r="21" spans="1:16" ht="13.15" customHeight="1" x14ac:dyDescent="0.2">
      <c r="A21" s="320" t="s">
        <v>163</v>
      </c>
      <c r="B21" s="321"/>
      <c r="C21" s="322"/>
      <c r="D21" s="200"/>
      <c r="E21" s="200"/>
      <c r="F21" s="198" t="s">
        <v>2</v>
      </c>
      <c r="G21" s="176"/>
      <c r="H21" s="176"/>
      <c r="I21" s="176"/>
      <c r="J21" s="176"/>
      <c r="K21" s="176"/>
      <c r="L21" s="176"/>
      <c r="M21" s="176"/>
      <c r="N21" s="176"/>
      <c r="O21" s="176"/>
      <c r="P21" s="177"/>
    </row>
    <row r="22" spans="1:16" ht="13.15" customHeight="1" x14ac:dyDescent="0.2">
      <c r="A22" s="320" t="s">
        <v>3</v>
      </c>
      <c r="B22" s="321"/>
      <c r="C22" s="322"/>
      <c r="D22" s="201"/>
      <c r="E22" s="201"/>
      <c r="F22" s="202" t="s">
        <v>126</v>
      </c>
      <c r="G22" s="176"/>
      <c r="H22" s="203"/>
      <c r="I22" s="176"/>
      <c r="J22" s="176"/>
      <c r="K22" s="176"/>
      <c r="L22" s="176"/>
      <c r="M22" s="176"/>
      <c r="N22" s="176"/>
      <c r="O22" s="176"/>
      <c r="P22" s="177"/>
    </row>
    <row r="23" spans="1:16" ht="13.15" customHeight="1" x14ac:dyDescent="0.2">
      <c r="A23" s="320" t="s">
        <v>5</v>
      </c>
      <c r="B23" s="321"/>
      <c r="C23" s="322"/>
      <c r="D23" s="201" t="s">
        <v>136</v>
      </c>
      <c r="E23" s="197"/>
      <c r="F23" s="202" t="s">
        <v>169</v>
      </c>
      <c r="G23" s="176"/>
      <c r="H23" s="176"/>
      <c r="I23" s="176"/>
      <c r="J23" s="176"/>
      <c r="K23" s="176"/>
      <c r="L23" s="176"/>
      <c r="M23" s="176"/>
      <c r="N23" s="176"/>
      <c r="O23" s="176"/>
      <c r="P23" s="177"/>
    </row>
    <row r="24" spans="1:16" ht="13.15" customHeight="1" x14ac:dyDescent="0.2">
      <c r="A24" s="320" t="s">
        <v>6</v>
      </c>
      <c r="B24" s="321"/>
      <c r="C24" s="322"/>
      <c r="D24" s="204"/>
      <c r="E24" s="201"/>
      <c r="F24" s="205"/>
      <c r="G24" s="176"/>
      <c r="H24" s="176"/>
      <c r="I24" s="176"/>
      <c r="J24" s="176"/>
      <c r="K24" s="176"/>
      <c r="L24" s="176"/>
      <c r="M24" s="176"/>
      <c r="N24" s="176"/>
      <c r="O24" s="176"/>
      <c r="P24" s="177"/>
    </row>
    <row r="25" spans="1:16" ht="13.15" customHeight="1" x14ac:dyDescent="0.2">
      <c r="A25" s="320" t="s">
        <v>9</v>
      </c>
      <c r="B25" s="321"/>
      <c r="C25" s="322"/>
      <c r="D25" s="204"/>
      <c r="E25" s="201"/>
      <c r="F25" s="205"/>
      <c r="G25" s="176"/>
      <c r="H25" s="176"/>
      <c r="I25" s="176"/>
      <c r="J25" s="176"/>
      <c r="K25" s="176"/>
      <c r="L25" s="176"/>
      <c r="M25" s="176"/>
      <c r="N25" s="176"/>
      <c r="O25" s="176"/>
      <c r="P25" s="177"/>
    </row>
    <row r="26" spans="1:16" ht="13.15" customHeight="1" x14ac:dyDescent="0.2">
      <c r="A26" s="320" t="s">
        <v>12</v>
      </c>
      <c r="B26" s="321"/>
      <c r="C26" s="322"/>
      <c r="D26" s="201"/>
      <c r="E26" s="197"/>
      <c r="F26" s="196" t="s">
        <v>94</v>
      </c>
      <c r="G26" s="176"/>
      <c r="H26" s="176"/>
      <c r="I26" s="176"/>
      <c r="J26" s="176"/>
      <c r="K26" s="176"/>
      <c r="L26" s="176"/>
      <c r="M26" s="176"/>
      <c r="N26" s="176"/>
      <c r="O26" s="176"/>
      <c r="P26" s="177"/>
    </row>
    <row r="27" spans="1:16" ht="13.15" customHeight="1" x14ac:dyDescent="0.2">
      <c r="A27" s="320" t="s">
        <v>15</v>
      </c>
      <c r="B27" s="321"/>
      <c r="C27" s="322"/>
      <c r="D27" s="206"/>
      <c r="E27" s="204"/>
      <c r="F27" s="196" t="s">
        <v>88</v>
      </c>
      <c r="G27" s="176"/>
      <c r="H27" s="176"/>
      <c r="I27" s="176"/>
      <c r="J27" s="176"/>
      <c r="K27" s="176"/>
      <c r="L27" s="176"/>
      <c r="M27" s="176"/>
      <c r="N27" s="176"/>
      <c r="O27" s="176"/>
      <c r="P27" s="177"/>
    </row>
    <row r="28" spans="1:16" ht="13.15" customHeight="1" x14ac:dyDescent="0.2">
      <c r="A28" s="188"/>
      <c r="B28" s="176"/>
      <c r="C28" s="176"/>
      <c r="D28" s="176"/>
      <c r="E28" s="176"/>
      <c r="F28" s="176"/>
      <c r="G28" s="176"/>
      <c r="H28" s="176"/>
      <c r="I28" s="176"/>
      <c r="J28" s="176"/>
      <c r="K28" s="176"/>
      <c r="L28" s="176"/>
      <c r="M28" s="176"/>
      <c r="N28" s="176"/>
      <c r="O28" s="176"/>
      <c r="P28" s="177"/>
    </row>
    <row r="29" spans="1:16" ht="13.15" customHeight="1" x14ac:dyDescent="0.2">
      <c r="A29" s="188"/>
      <c r="B29" s="176"/>
      <c r="C29" s="176"/>
      <c r="D29" s="176"/>
      <c r="E29" s="176"/>
      <c r="F29" s="176"/>
      <c r="G29" s="176"/>
      <c r="H29" s="176"/>
      <c r="I29" s="176"/>
      <c r="J29" s="176"/>
      <c r="K29" s="176"/>
      <c r="L29" s="176"/>
      <c r="M29" s="176"/>
      <c r="N29" s="176"/>
      <c r="O29" s="176"/>
      <c r="P29" s="177"/>
    </row>
    <row r="30" spans="1:16" ht="13.15" customHeight="1" x14ac:dyDescent="0.2">
      <c r="A30" s="207" t="s">
        <v>101</v>
      </c>
      <c r="B30" s="176"/>
      <c r="C30" s="176"/>
      <c r="D30" s="176"/>
      <c r="E30" s="176"/>
      <c r="F30" s="176"/>
      <c r="G30" s="176"/>
      <c r="H30" s="176"/>
      <c r="I30" s="176"/>
      <c r="J30" s="176"/>
      <c r="K30" s="176"/>
      <c r="L30" s="176"/>
      <c r="M30" s="176"/>
      <c r="N30" s="176"/>
      <c r="O30" s="176"/>
      <c r="P30" s="177"/>
    </row>
    <row r="31" spans="1:16" ht="13.15" customHeight="1" x14ac:dyDescent="0.2">
      <c r="A31" s="207"/>
      <c r="B31" s="176"/>
      <c r="C31" s="176"/>
      <c r="D31" s="176"/>
      <c r="E31" s="176"/>
      <c r="F31" s="176"/>
      <c r="G31" s="176"/>
      <c r="H31" s="176"/>
      <c r="I31" s="176"/>
      <c r="J31" s="176"/>
      <c r="K31" s="176"/>
      <c r="L31" s="176"/>
      <c r="M31" s="176"/>
      <c r="N31" s="176"/>
      <c r="O31" s="176"/>
      <c r="P31" s="177"/>
    </row>
    <row r="32" spans="1:16" ht="13.15" customHeight="1" x14ac:dyDescent="0.2">
      <c r="A32" s="289" t="s">
        <v>95</v>
      </c>
      <c r="B32" s="290"/>
      <c r="C32" s="290"/>
      <c r="D32" s="290"/>
      <c r="E32" s="290"/>
      <c r="F32" s="290"/>
      <c r="G32" s="290"/>
      <c r="H32" s="290"/>
      <c r="I32" s="176"/>
      <c r="J32" s="176"/>
      <c r="K32" s="176"/>
      <c r="L32" s="176"/>
      <c r="M32" s="176"/>
      <c r="N32" s="176"/>
      <c r="O32" s="176"/>
      <c r="P32" s="177"/>
    </row>
    <row r="33" spans="1:16" ht="13.15" customHeight="1" x14ac:dyDescent="0.2">
      <c r="A33" s="291"/>
      <c r="B33" s="290"/>
      <c r="C33" s="290"/>
      <c r="D33" s="290"/>
      <c r="E33" s="290"/>
      <c r="F33" s="290"/>
      <c r="G33" s="290"/>
      <c r="H33" s="290"/>
      <c r="I33" s="176"/>
      <c r="J33" s="176"/>
      <c r="K33" s="176"/>
      <c r="L33" s="176"/>
      <c r="M33" s="176"/>
      <c r="N33" s="176"/>
      <c r="O33" s="176"/>
      <c r="P33" s="177"/>
    </row>
    <row r="34" spans="1:16" ht="13.15" customHeight="1" x14ac:dyDescent="0.2">
      <c r="A34" s="208"/>
      <c r="B34" s="209"/>
      <c r="C34" s="209"/>
      <c r="D34" s="209"/>
      <c r="E34" s="209"/>
      <c r="F34" s="209"/>
      <c r="G34" s="209"/>
      <c r="H34" s="209"/>
      <c r="I34" s="176"/>
      <c r="J34" s="176"/>
      <c r="K34" s="176"/>
      <c r="L34" s="176"/>
      <c r="M34" s="176"/>
      <c r="N34" s="176"/>
      <c r="O34" s="176"/>
      <c r="P34" s="177"/>
    </row>
    <row r="35" spans="1:16" ht="13.15" customHeight="1" x14ac:dyDescent="0.2">
      <c r="A35" s="320" t="s">
        <v>167</v>
      </c>
      <c r="B35" s="321"/>
      <c r="C35" s="322"/>
      <c r="D35" s="206"/>
      <c r="E35" s="202" t="s">
        <v>132</v>
      </c>
      <c r="F35" s="176"/>
      <c r="G35" s="176"/>
      <c r="H35" s="176"/>
      <c r="I35" s="176"/>
      <c r="J35" s="176"/>
      <c r="K35" s="210"/>
      <c r="L35" s="176"/>
      <c r="M35" s="176"/>
      <c r="N35" s="176"/>
      <c r="O35" s="176"/>
      <c r="P35" s="211"/>
    </row>
    <row r="36" spans="1:16" ht="13.15" customHeight="1" x14ac:dyDescent="0.2">
      <c r="A36" s="320" t="s">
        <v>168</v>
      </c>
      <c r="B36" s="321"/>
      <c r="C36" s="322"/>
      <c r="D36" s="212"/>
      <c r="E36" s="202" t="s">
        <v>133</v>
      </c>
      <c r="F36" s="176"/>
      <c r="G36" s="176"/>
      <c r="H36" s="176"/>
      <c r="I36" s="176"/>
      <c r="J36" s="176"/>
      <c r="K36" s="176"/>
      <c r="L36" s="176"/>
      <c r="M36" s="176"/>
      <c r="N36" s="176"/>
      <c r="O36" s="176"/>
      <c r="P36" s="177"/>
    </row>
    <row r="37" spans="1:16" ht="13.15" customHeight="1" x14ac:dyDescent="0.2">
      <c r="A37" s="188"/>
      <c r="B37" s="176"/>
      <c r="C37" s="176"/>
      <c r="D37" s="202"/>
      <c r="E37" s="176"/>
      <c r="F37" s="176"/>
      <c r="G37" s="176"/>
      <c r="H37" s="176"/>
      <c r="I37" s="176"/>
      <c r="J37" s="176"/>
      <c r="K37" s="176"/>
      <c r="L37" s="176"/>
      <c r="M37" s="176"/>
      <c r="N37" s="176"/>
      <c r="O37" s="176"/>
      <c r="P37" s="177"/>
    </row>
    <row r="38" spans="1:16" ht="13.15" customHeight="1" x14ac:dyDescent="0.2">
      <c r="A38" s="188"/>
      <c r="B38" s="176"/>
      <c r="C38" s="176"/>
      <c r="D38" s="202"/>
      <c r="E38" s="176"/>
      <c r="F38" s="176"/>
      <c r="G38" s="176"/>
      <c r="H38" s="176"/>
      <c r="I38" s="176"/>
      <c r="J38" s="176"/>
      <c r="K38" s="176"/>
      <c r="L38" s="176"/>
      <c r="M38" s="176"/>
      <c r="N38" s="176"/>
      <c r="O38" s="176"/>
      <c r="P38" s="177"/>
    </row>
    <row r="39" spans="1:16" ht="13.15" customHeight="1" x14ac:dyDescent="0.2">
      <c r="A39" s="194" t="s">
        <v>34</v>
      </c>
      <c r="B39" s="176"/>
      <c r="C39" s="176"/>
      <c r="D39" s="202"/>
      <c r="E39" s="176"/>
      <c r="F39" s="176"/>
      <c r="G39" s="176"/>
      <c r="H39" s="176"/>
      <c r="I39" s="176"/>
      <c r="J39" s="176"/>
      <c r="K39" s="176"/>
      <c r="L39" s="176"/>
      <c r="M39" s="176"/>
      <c r="N39" s="176"/>
      <c r="O39" s="176"/>
      <c r="P39" s="177"/>
    </row>
    <row r="40" spans="1:16" ht="13.15" customHeight="1" x14ac:dyDescent="0.2">
      <c r="A40" s="194"/>
      <c r="B40" s="176"/>
      <c r="C40" s="176"/>
      <c r="D40" s="202"/>
      <c r="E40" s="176"/>
      <c r="F40" s="176"/>
      <c r="G40" s="176"/>
      <c r="H40" s="176"/>
      <c r="I40" s="176"/>
      <c r="J40" s="176"/>
      <c r="K40" s="176"/>
      <c r="L40" s="176"/>
      <c r="M40" s="176"/>
      <c r="N40" s="176"/>
      <c r="O40" s="176"/>
      <c r="P40" s="177"/>
    </row>
    <row r="41" spans="1:16" ht="13.15" customHeight="1" x14ac:dyDescent="0.2">
      <c r="A41" s="320" t="s">
        <v>35</v>
      </c>
      <c r="B41" s="321"/>
      <c r="C41" s="322"/>
      <c r="D41" s="201"/>
      <c r="E41" s="202" t="s">
        <v>134</v>
      </c>
      <c r="F41" s="176"/>
      <c r="G41" s="176"/>
      <c r="H41" s="176"/>
      <c r="I41" s="176"/>
      <c r="J41" s="176"/>
      <c r="K41" s="176"/>
      <c r="L41" s="176"/>
      <c r="M41" s="176"/>
      <c r="N41" s="176"/>
      <c r="O41" s="176"/>
      <c r="P41" s="177"/>
    </row>
    <row r="42" spans="1:16" ht="13.15" customHeight="1" x14ac:dyDescent="0.2">
      <c r="A42" s="188"/>
      <c r="B42" s="176"/>
      <c r="C42" s="176"/>
      <c r="D42" s="176"/>
      <c r="E42" s="176"/>
      <c r="F42" s="176"/>
      <c r="G42" s="176"/>
      <c r="H42" s="176"/>
      <c r="I42" s="176"/>
      <c r="J42" s="176"/>
      <c r="K42" s="176"/>
      <c r="L42" s="176"/>
      <c r="M42" s="176"/>
      <c r="N42" s="176"/>
      <c r="O42" s="176"/>
      <c r="P42" s="177"/>
    </row>
    <row r="43" spans="1:16" ht="13.15" customHeight="1" x14ac:dyDescent="0.2">
      <c r="A43" s="188"/>
      <c r="B43" s="176"/>
      <c r="C43" s="176"/>
      <c r="D43" s="176"/>
      <c r="E43" s="176"/>
      <c r="F43" s="176"/>
      <c r="G43" s="176"/>
      <c r="H43" s="176"/>
      <c r="I43" s="176"/>
      <c r="J43" s="176"/>
      <c r="K43" s="176"/>
      <c r="L43" s="176"/>
      <c r="M43" s="176"/>
      <c r="N43" s="176"/>
      <c r="O43" s="176"/>
      <c r="P43" s="177"/>
    </row>
    <row r="44" spans="1:16" ht="13.15" customHeight="1" x14ac:dyDescent="0.2">
      <c r="A44" s="193" t="s">
        <v>135</v>
      </c>
      <c r="B44" s="176"/>
      <c r="C44" s="176"/>
      <c r="D44" s="176"/>
      <c r="E44" s="176"/>
      <c r="F44" s="176"/>
      <c r="G44" s="176"/>
      <c r="H44" s="176"/>
      <c r="I44" s="176"/>
      <c r="J44" s="176"/>
      <c r="K44" s="176"/>
      <c r="L44" s="176"/>
      <c r="M44" s="176"/>
      <c r="N44" s="176"/>
      <c r="O44" s="176"/>
      <c r="P44" s="177"/>
    </row>
    <row r="45" spans="1:16" ht="13.15" customHeight="1" x14ac:dyDescent="0.2">
      <c r="A45" s="194"/>
      <c r="B45" s="176"/>
      <c r="C45" s="176"/>
      <c r="D45" s="176"/>
      <c r="E45" s="176"/>
      <c r="F45" s="176"/>
      <c r="G45" s="176"/>
      <c r="H45" s="176"/>
      <c r="I45" s="176"/>
      <c r="J45" s="176"/>
      <c r="K45" s="176"/>
      <c r="L45" s="176"/>
      <c r="M45" s="176"/>
      <c r="N45" s="176"/>
      <c r="O45" s="176"/>
      <c r="P45" s="177"/>
    </row>
    <row r="46" spans="1:16" ht="13.15" customHeight="1" x14ac:dyDescent="0.2">
      <c r="A46" s="178" t="s">
        <v>106</v>
      </c>
      <c r="B46" s="176"/>
      <c r="C46" s="213"/>
      <c r="D46" s="176"/>
      <c r="E46" s="176"/>
      <c r="F46" s="176"/>
      <c r="G46" s="176"/>
      <c r="H46" s="176"/>
      <c r="I46" s="176"/>
      <c r="J46" s="176"/>
      <c r="K46" s="176"/>
      <c r="L46" s="176"/>
      <c r="M46" s="176"/>
      <c r="N46" s="176"/>
      <c r="O46" s="176"/>
      <c r="P46" s="177"/>
    </row>
    <row r="47" spans="1:16" ht="13.15" customHeight="1" x14ac:dyDescent="0.2">
      <c r="A47" s="320" t="s">
        <v>18</v>
      </c>
      <c r="B47" s="321"/>
      <c r="C47" s="322"/>
      <c r="D47" s="214">
        <f>E22</f>
        <v>0</v>
      </c>
      <c r="E47" s="196" t="s">
        <v>127</v>
      </c>
      <c r="F47" s="176"/>
      <c r="G47" s="176"/>
      <c r="H47" s="176"/>
      <c r="I47" s="176"/>
      <c r="J47" s="176"/>
      <c r="K47" s="176"/>
      <c r="L47" s="176"/>
      <c r="M47" s="176"/>
      <c r="N47" s="176"/>
      <c r="O47" s="176"/>
      <c r="P47" s="177"/>
    </row>
    <row r="48" spans="1:16" ht="13.15" customHeight="1" x14ac:dyDescent="0.2">
      <c r="A48" s="320" t="s">
        <v>18</v>
      </c>
      <c r="B48" s="321"/>
      <c r="C48" s="322"/>
      <c r="D48" s="215" t="e">
        <f>E24*E25/0.367/10000/D35/D36</f>
        <v>#DIV/0!</v>
      </c>
      <c r="E48" s="196" t="s">
        <v>44</v>
      </c>
      <c r="F48" s="176"/>
      <c r="G48" s="176"/>
      <c r="H48" s="176"/>
      <c r="I48" s="176"/>
      <c r="J48" s="176"/>
      <c r="K48" s="176"/>
      <c r="L48" s="176"/>
      <c r="M48" s="176"/>
      <c r="N48" s="176"/>
      <c r="O48" s="176"/>
      <c r="P48" s="177"/>
    </row>
    <row r="49" spans="1:16" ht="13.15" customHeight="1" x14ac:dyDescent="0.2">
      <c r="A49" s="320" t="s">
        <v>70</v>
      </c>
      <c r="B49" s="321"/>
      <c r="C49" s="322"/>
      <c r="D49" s="215" t="e">
        <f>IF(D48&gt;0,MIN(D47,D48),D47)</f>
        <v>#DIV/0!</v>
      </c>
      <c r="E49" s="196" t="s">
        <v>137</v>
      </c>
      <c r="F49" s="190"/>
      <c r="G49" s="190"/>
      <c r="H49" s="190"/>
      <c r="I49" s="176"/>
      <c r="J49" s="176"/>
      <c r="K49" s="176"/>
      <c r="L49" s="176"/>
      <c r="M49" s="176"/>
      <c r="N49" s="176"/>
      <c r="O49" s="176"/>
      <c r="P49" s="177"/>
    </row>
    <row r="50" spans="1:16" ht="13.15" customHeight="1" x14ac:dyDescent="0.2">
      <c r="A50" s="320" t="s">
        <v>96</v>
      </c>
      <c r="B50" s="321"/>
      <c r="C50" s="322"/>
      <c r="D50" s="215" t="e">
        <f>D49/D27</f>
        <v>#DIV/0!</v>
      </c>
      <c r="E50" s="202" t="s">
        <v>99</v>
      </c>
      <c r="F50" s="176"/>
      <c r="G50" s="176"/>
      <c r="H50" s="176"/>
      <c r="I50" s="176"/>
      <c r="J50" s="176"/>
      <c r="K50" s="176"/>
      <c r="L50" s="176"/>
      <c r="M50" s="176"/>
      <c r="N50" s="176"/>
      <c r="O50" s="176"/>
      <c r="P50" s="177"/>
    </row>
    <row r="51" spans="1:16" ht="13.15" customHeight="1" x14ac:dyDescent="0.2">
      <c r="A51" s="320" t="s">
        <v>55</v>
      </c>
      <c r="B51" s="321"/>
      <c r="C51" s="322"/>
      <c r="D51" s="216" t="e">
        <f>D50*$D$41</f>
        <v>#DIV/0!</v>
      </c>
      <c r="E51" s="196" t="s">
        <v>38</v>
      </c>
      <c r="F51" s="176"/>
      <c r="G51" s="176"/>
      <c r="H51" s="176"/>
      <c r="I51" s="176"/>
      <c r="J51" s="176"/>
      <c r="K51" s="176"/>
      <c r="L51" s="176"/>
      <c r="M51" s="176"/>
      <c r="N51" s="176"/>
      <c r="O51" s="176"/>
      <c r="P51" s="177"/>
    </row>
    <row r="52" spans="1:16" ht="13.15" customHeight="1" x14ac:dyDescent="0.2">
      <c r="A52" s="320" t="s">
        <v>97</v>
      </c>
      <c r="B52" s="321"/>
      <c r="C52" s="322"/>
      <c r="D52" s="217" t="e">
        <f>D50*D27/$D$22</f>
        <v>#DIV/0!</v>
      </c>
      <c r="E52" s="196" t="s">
        <v>37</v>
      </c>
      <c r="F52" s="176"/>
      <c r="G52" s="176"/>
      <c r="H52" s="176"/>
      <c r="I52" s="176"/>
      <c r="J52" s="176"/>
      <c r="K52" s="176"/>
      <c r="L52" s="176"/>
      <c r="M52" s="176"/>
      <c r="N52" s="176"/>
      <c r="O52" s="176"/>
      <c r="P52" s="177"/>
    </row>
    <row r="53" spans="1:16" ht="13.15" customHeight="1" x14ac:dyDescent="0.2">
      <c r="A53" s="188"/>
      <c r="B53" s="176"/>
      <c r="C53" s="218"/>
      <c r="D53" s="219"/>
      <c r="E53" s="176"/>
      <c r="F53" s="176"/>
      <c r="G53" s="176"/>
      <c r="H53" s="176"/>
      <c r="I53" s="176"/>
      <c r="J53" s="176"/>
      <c r="K53" s="176"/>
      <c r="L53" s="176"/>
      <c r="M53" s="176"/>
      <c r="N53" s="176"/>
      <c r="O53" s="176"/>
      <c r="P53" s="177"/>
    </row>
    <row r="54" spans="1:16" ht="13.15" customHeight="1" x14ac:dyDescent="0.2">
      <c r="A54" s="188"/>
      <c r="B54" s="176"/>
      <c r="C54" s="218"/>
      <c r="D54" s="219"/>
      <c r="E54" s="176"/>
      <c r="F54" s="176"/>
      <c r="G54" s="176"/>
      <c r="H54" s="176"/>
      <c r="I54" s="176"/>
      <c r="J54" s="176"/>
      <c r="K54" s="176"/>
      <c r="L54" s="176"/>
      <c r="M54" s="176"/>
      <c r="N54" s="176"/>
      <c r="O54" s="176"/>
      <c r="P54" s="177"/>
    </row>
    <row r="55" spans="1:16" ht="13.15" customHeight="1" x14ac:dyDescent="0.2">
      <c r="A55" s="194" t="s">
        <v>43</v>
      </c>
      <c r="B55" s="203"/>
      <c r="C55" s="176"/>
      <c r="D55" s="176"/>
      <c r="E55" s="176"/>
      <c r="F55" s="176"/>
      <c r="G55" s="176"/>
      <c r="H55" s="176"/>
      <c r="I55" s="176"/>
      <c r="J55" s="176"/>
      <c r="K55" s="176"/>
      <c r="L55" s="176"/>
      <c r="M55" s="176"/>
      <c r="N55" s="176"/>
      <c r="O55" s="176"/>
      <c r="P55" s="177"/>
    </row>
    <row r="56" spans="1:16" ht="13.15" customHeight="1" x14ac:dyDescent="0.2">
      <c r="A56" s="194"/>
      <c r="B56" s="203"/>
      <c r="C56" s="176"/>
      <c r="D56" s="176"/>
      <c r="E56" s="176"/>
      <c r="F56" s="176"/>
      <c r="G56" s="176"/>
      <c r="H56" s="176"/>
      <c r="I56" s="176"/>
      <c r="J56" s="176"/>
      <c r="K56" s="176"/>
      <c r="L56" s="176"/>
      <c r="M56" s="176"/>
      <c r="N56" s="176"/>
      <c r="O56" s="176"/>
      <c r="P56" s="177"/>
    </row>
    <row r="57" spans="1:16" ht="13.15" customHeight="1" x14ac:dyDescent="0.2">
      <c r="A57" s="194" t="s">
        <v>51</v>
      </c>
      <c r="B57" s="203"/>
      <c r="C57" s="176"/>
      <c r="D57" s="176"/>
      <c r="E57" s="176"/>
      <c r="F57" s="176"/>
      <c r="G57" s="176"/>
      <c r="H57" s="176"/>
      <c r="I57" s="176"/>
      <c r="J57" s="176"/>
      <c r="K57" s="176"/>
      <c r="L57" s="176"/>
      <c r="M57" s="176"/>
      <c r="N57" s="176"/>
      <c r="O57" s="176"/>
      <c r="P57" s="177"/>
    </row>
    <row r="58" spans="1:16" ht="13.15" customHeight="1" x14ac:dyDescent="0.2">
      <c r="A58" s="178" t="s">
        <v>107</v>
      </c>
      <c r="B58" s="203"/>
      <c r="C58" s="176"/>
      <c r="D58" s="176"/>
      <c r="E58" s="176"/>
      <c r="F58" s="176"/>
      <c r="G58" s="176"/>
      <c r="H58" s="176"/>
      <c r="I58" s="176"/>
      <c r="J58" s="176"/>
      <c r="K58" s="176"/>
      <c r="L58" s="176"/>
      <c r="M58" s="176"/>
      <c r="N58" s="176"/>
      <c r="O58" s="176"/>
      <c r="P58" s="177"/>
    </row>
    <row r="59" spans="1:16" ht="13.15" customHeight="1" x14ac:dyDescent="0.2">
      <c r="A59" s="320" t="s">
        <v>36</v>
      </c>
      <c r="B59" s="321"/>
      <c r="C59" s="322"/>
      <c r="D59" s="201"/>
      <c r="E59" s="220" t="s">
        <v>128</v>
      </c>
      <c r="F59" s="176"/>
      <c r="G59" s="176"/>
      <c r="H59" s="176"/>
      <c r="I59" s="176"/>
      <c r="J59" s="176"/>
      <c r="K59" s="176"/>
      <c r="L59" s="176"/>
      <c r="M59" s="176"/>
      <c r="N59" s="176"/>
      <c r="O59" s="176"/>
      <c r="P59" s="177"/>
    </row>
    <row r="60" spans="1:16" ht="13.15" customHeight="1" x14ac:dyDescent="0.2">
      <c r="A60" s="325" t="s">
        <v>120</v>
      </c>
      <c r="B60" s="318"/>
      <c r="C60" s="319"/>
      <c r="D60" s="221"/>
      <c r="E60" s="196" t="s">
        <v>129</v>
      </c>
      <c r="F60" s="176"/>
      <c r="G60" s="176"/>
      <c r="H60" s="176"/>
      <c r="I60" s="176"/>
      <c r="J60" s="176"/>
      <c r="K60" s="176"/>
      <c r="L60" s="176"/>
      <c r="M60" s="176"/>
      <c r="N60" s="176"/>
      <c r="O60" s="176"/>
      <c r="P60" s="177"/>
    </row>
    <row r="61" spans="1:16" ht="13.15" customHeight="1" x14ac:dyDescent="0.2">
      <c r="A61" s="320" t="s">
        <v>39</v>
      </c>
      <c r="B61" s="321"/>
      <c r="C61" s="322"/>
      <c r="D61" s="201"/>
      <c r="E61" s="220" t="s">
        <v>40</v>
      </c>
      <c r="F61" s="176"/>
      <c r="G61" s="222"/>
      <c r="H61" s="176"/>
      <c r="I61" s="176"/>
      <c r="J61" s="176"/>
      <c r="K61" s="176"/>
      <c r="L61" s="176"/>
      <c r="M61" s="176"/>
      <c r="N61" s="176"/>
      <c r="O61" s="176"/>
      <c r="P61" s="177"/>
    </row>
    <row r="62" spans="1:16" ht="13.15" customHeight="1" x14ac:dyDescent="0.2">
      <c r="A62" s="320" t="s">
        <v>42</v>
      </c>
      <c r="B62" s="321"/>
      <c r="C62" s="322"/>
      <c r="D62" s="223"/>
      <c r="E62" s="220" t="s">
        <v>41</v>
      </c>
      <c r="F62" s="176"/>
      <c r="G62" s="222"/>
      <c r="H62" s="176"/>
      <c r="I62" s="176"/>
      <c r="J62" s="176"/>
      <c r="K62" s="176"/>
      <c r="L62" s="176"/>
      <c r="M62" s="176"/>
      <c r="N62" s="176"/>
      <c r="O62" s="176"/>
      <c r="P62" s="177"/>
    </row>
    <row r="63" spans="1:16" ht="13.15" customHeight="1" x14ac:dyDescent="0.2">
      <c r="A63" s="188"/>
      <c r="B63" s="176"/>
      <c r="C63" s="176"/>
      <c r="D63" s="176"/>
      <c r="E63" s="176"/>
      <c r="F63" s="176"/>
      <c r="G63" s="176"/>
      <c r="H63" s="176"/>
      <c r="I63" s="176"/>
      <c r="J63" s="176"/>
      <c r="K63" s="176"/>
      <c r="L63" s="176"/>
      <c r="M63" s="176"/>
      <c r="N63" s="176"/>
      <c r="O63" s="176"/>
      <c r="P63" s="177"/>
    </row>
    <row r="64" spans="1:16" ht="13.15" customHeight="1" x14ac:dyDescent="0.2">
      <c r="A64" s="194" t="s">
        <v>52</v>
      </c>
      <c r="B64" s="176"/>
      <c r="C64" s="176"/>
      <c r="D64" s="176"/>
      <c r="E64" s="176"/>
      <c r="F64" s="176"/>
      <c r="G64" s="176"/>
      <c r="H64" s="176"/>
      <c r="I64" s="176"/>
      <c r="J64" s="176"/>
      <c r="K64" s="176"/>
      <c r="L64" s="176"/>
      <c r="M64" s="176"/>
      <c r="N64" s="176"/>
      <c r="O64" s="176"/>
      <c r="P64" s="177"/>
    </row>
    <row r="65" spans="1:16" ht="13.15" customHeight="1" x14ac:dyDescent="0.2">
      <c r="A65" s="320" t="s">
        <v>59</v>
      </c>
      <c r="B65" s="321"/>
      <c r="C65" s="322"/>
      <c r="D65" s="201"/>
      <c r="E65" s="176"/>
      <c r="F65" s="176"/>
      <c r="G65" s="176"/>
      <c r="H65" s="190"/>
      <c r="I65" s="176"/>
      <c r="J65" s="176"/>
      <c r="K65" s="176"/>
      <c r="L65" s="176"/>
      <c r="M65" s="176"/>
      <c r="N65" s="190"/>
      <c r="O65" s="176"/>
      <c r="P65" s="177"/>
    </row>
    <row r="66" spans="1:16" ht="13.15" customHeight="1" x14ac:dyDescent="0.2">
      <c r="A66" s="320" t="s">
        <v>45</v>
      </c>
      <c r="B66" s="321"/>
      <c r="C66" s="322"/>
      <c r="D66" s="224">
        <f>D60*3^0.5*400*D65/1000</f>
        <v>0</v>
      </c>
      <c r="E66" s="196" t="s">
        <v>130</v>
      </c>
      <c r="F66" s="176"/>
      <c r="G66" s="176"/>
      <c r="H66" s="190"/>
      <c r="I66" s="176"/>
      <c r="J66" s="176"/>
      <c r="K66" s="176"/>
      <c r="L66" s="176"/>
      <c r="M66" s="176"/>
      <c r="N66" s="190"/>
      <c r="O66" s="176"/>
      <c r="P66" s="177"/>
    </row>
    <row r="67" spans="1:16" ht="13.15" customHeight="1" x14ac:dyDescent="0.2">
      <c r="A67" s="320" t="s">
        <v>47</v>
      </c>
      <c r="B67" s="321"/>
      <c r="C67" s="322"/>
      <c r="D67" s="215">
        <f>D61*D62/3600</f>
        <v>0</v>
      </c>
      <c r="E67" s="196" t="s">
        <v>46</v>
      </c>
      <c r="F67" s="176"/>
      <c r="G67" s="176"/>
      <c r="H67" s="176"/>
      <c r="I67" s="176"/>
      <c r="J67" s="176"/>
      <c r="K67" s="176"/>
      <c r="L67" s="176"/>
      <c r="M67" s="176"/>
      <c r="N67" s="190"/>
      <c r="O67" s="176"/>
      <c r="P67" s="177"/>
    </row>
    <row r="68" spans="1:16" ht="13.15" customHeight="1" x14ac:dyDescent="0.2">
      <c r="A68" s="320" t="s">
        <v>98</v>
      </c>
      <c r="B68" s="321"/>
      <c r="C68" s="322"/>
      <c r="D68" s="215" t="e">
        <f>D67/D35/D36</f>
        <v>#DIV/0!</v>
      </c>
      <c r="E68" s="196" t="s">
        <v>48</v>
      </c>
      <c r="F68" s="176"/>
      <c r="G68" s="176"/>
      <c r="H68" s="176"/>
      <c r="I68" s="176"/>
      <c r="J68" s="176"/>
      <c r="K68" s="176"/>
      <c r="L68" s="176"/>
      <c r="M68" s="176"/>
      <c r="N68" s="190"/>
      <c r="O68" s="176"/>
      <c r="P68" s="177"/>
    </row>
    <row r="69" spans="1:16" ht="13.15" customHeight="1" x14ac:dyDescent="0.2">
      <c r="A69" s="320" t="s">
        <v>50</v>
      </c>
      <c r="B69" s="321"/>
      <c r="C69" s="322"/>
      <c r="D69" s="215" t="e">
        <f>D68/D27</f>
        <v>#DIV/0!</v>
      </c>
      <c r="E69" s="196" t="s">
        <v>49</v>
      </c>
      <c r="F69" s="176"/>
      <c r="G69" s="176"/>
      <c r="H69" s="176"/>
      <c r="I69" s="176"/>
      <c r="J69" s="176"/>
      <c r="K69" s="176"/>
      <c r="L69" s="176"/>
      <c r="M69" s="176"/>
      <c r="N69" s="190"/>
      <c r="O69" s="176"/>
      <c r="P69" s="177"/>
    </row>
    <row r="70" spans="1:16" ht="13.15" customHeight="1" x14ac:dyDescent="0.2">
      <c r="A70" s="188"/>
      <c r="B70" s="176"/>
      <c r="C70" s="176"/>
      <c r="D70" s="176"/>
      <c r="E70" s="176"/>
      <c r="F70" s="176"/>
      <c r="G70" s="176"/>
      <c r="H70" s="176"/>
      <c r="I70" s="176"/>
      <c r="J70" s="176"/>
      <c r="K70" s="176"/>
      <c r="L70" s="176"/>
      <c r="M70" s="176"/>
      <c r="N70" s="190"/>
      <c r="O70" s="176"/>
      <c r="P70" s="177"/>
    </row>
    <row r="71" spans="1:16" ht="13.15" customHeight="1" x14ac:dyDescent="0.2">
      <c r="A71" s="188"/>
      <c r="B71" s="176"/>
      <c r="C71" s="176"/>
      <c r="D71" s="176"/>
      <c r="E71" s="176"/>
      <c r="F71" s="176"/>
      <c r="G71" s="176"/>
      <c r="H71" s="176"/>
      <c r="I71" s="176"/>
      <c r="J71" s="176"/>
      <c r="K71" s="176"/>
      <c r="L71" s="176"/>
      <c r="M71" s="176"/>
      <c r="N71" s="190"/>
      <c r="O71" s="176"/>
      <c r="P71" s="177"/>
    </row>
    <row r="72" spans="1:16" ht="13.15" customHeight="1" x14ac:dyDescent="0.2">
      <c r="A72" s="194" t="s">
        <v>108</v>
      </c>
      <c r="B72" s="176"/>
      <c r="C72" s="176"/>
      <c r="D72" s="176"/>
      <c r="E72" s="176"/>
      <c r="F72" s="225"/>
      <c r="G72" s="226"/>
      <c r="H72" s="219"/>
      <c r="I72" s="176"/>
      <c r="J72" s="176"/>
      <c r="K72" s="176"/>
      <c r="L72" s="176"/>
      <c r="M72" s="176"/>
      <c r="N72" s="190"/>
      <c r="O72" s="176"/>
      <c r="P72" s="177"/>
    </row>
    <row r="73" spans="1:16" ht="13.15" customHeight="1" x14ac:dyDescent="0.2">
      <c r="A73" s="194"/>
      <c r="B73" s="176"/>
      <c r="C73" s="176"/>
      <c r="D73" s="176"/>
      <c r="E73" s="176"/>
      <c r="F73" s="225"/>
      <c r="G73" s="226"/>
      <c r="H73" s="219"/>
      <c r="I73" s="176"/>
      <c r="J73" s="176"/>
      <c r="K73" s="176"/>
      <c r="L73" s="176"/>
      <c r="M73" s="176"/>
      <c r="N73" s="190"/>
      <c r="O73" s="176"/>
      <c r="P73" s="177"/>
    </row>
    <row r="74" spans="1:16" ht="13.15" customHeight="1" x14ac:dyDescent="0.2">
      <c r="A74" s="308"/>
      <c r="B74" s="309"/>
      <c r="C74" s="309"/>
      <c r="D74" s="309"/>
      <c r="E74" s="310"/>
      <c r="F74" s="314" t="s">
        <v>63</v>
      </c>
      <c r="G74" s="314" t="s">
        <v>62</v>
      </c>
      <c r="H74" s="314" t="s">
        <v>61</v>
      </c>
      <c r="I74" s="176"/>
      <c r="J74" s="176"/>
      <c r="K74" s="176"/>
      <c r="L74" s="176"/>
      <c r="M74" s="176"/>
      <c r="N74" s="190"/>
      <c r="O74" s="176"/>
      <c r="P74" s="177"/>
    </row>
    <row r="75" spans="1:16" ht="13.15" customHeight="1" x14ac:dyDescent="0.2">
      <c r="A75" s="311"/>
      <c r="B75" s="312"/>
      <c r="C75" s="312"/>
      <c r="D75" s="312"/>
      <c r="E75" s="313"/>
      <c r="F75" s="315"/>
      <c r="G75" s="315" t="s">
        <v>53</v>
      </c>
      <c r="H75" s="315" t="s">
        <v>54</v>
      </c>
      <c r="I75" s="176"/>
      <c r="J75" s="176"/>
      <c r="K75" s="176"/>
      <c r="L75" s="176"/>
      <c r="M75" s="176"/>
      <c r="N75" s="190"/>
      <c r="O75" s="176"/>
      <c r="P75" s="177"/>
    </row>
    <row r="76" spans="1:16" ht="13.15" customHeight="1" x14ac:dyDescent="0.2">
      <c r="A76" s="325" t="s">
        <v>138</v>
      </c>
      <c r="B76" s="318"/>
      <c r="C76" s="318"/>
      <c r="D76" s="318"/>
      <c r="E76" s="319"/>
      <c r="F76" s="227" t="e">
        <f>D51</f>
        <v>#DIV/0!</v>
      </c>
      <c r="G76" s="215" t="e">
        <f>D50/D27</f>
        <v>#DIV/0!</v>
      </c>
      <c r="H76" s="217" t="e">
        <f>D52</f>
        <v>#DIV/0!</v>
      </c>
      <c r="I76" s="203"/>
      <c r="J76" s="176"/>
      <c r="K76" s="176"/>
      <c r="L76" s="176"/>
      <c r="M76" s="176"/>
      <c r="N76" s="190"/>
      <c r="O76" s="176"/>
      <c r="P76" s="177"/>
    </row>
    <row r="77" spans="1:16" ht="13.15" customHeight="1" x14ac:dyDescent="0.2">
      <c r="A77" s="320" t="s">
        <v>56</v>
      </c>
      <c r="B77" s="321"/>
      <c r="C77" s="321"/>
      <c r="D77" s="321"/>
      <c r="E77" s="322"/>
      <c r="F77" s="227">
        <f>D59*D41</f>
        <v>0</v>
      </c>
      <c r="G77" s="215" t="e">
        <f>D59/D27</f>
        <v>#DIV/0!</v>
      </c>
      <c r="H77" s="217" t="e">
        <f>D59/(D22/D27)</f>
        <v>#DIV/0!</v>
      </c>
      <c r="I77" s="203"/>
      <c r="J77" s="176"/>
      <c r="K77" s="176"/>
      <c r="L77" s="176"/>
      <c r="M77" s="176"/>
      <c r="N77" s="190"/>
      <c r="O77" s="176"/>
      <c r="P77" s="177"/>
    </row>
    <row r="78" spans="1:16" ht="13.15" customHeight="1" x14ac:dyDescent="0.2">
      <c r="A78" s="320" t="s">
        <v>57</v>
      </c>
      <c r="B78" s="321"/>
      <c r="C78" s="321"/>
      <c r="D78" s="321"/>
      <c r="E78" s="322"/>
      <c r="F78" s="228">
        <f>D66*D41</f>
        <v>0</v>
      </c>
      <c r="G78" s="215">
        <f>D66*D27</f>
        <v>0</v>
      </c>
      <c r="H78" s="217" t="e">
        <f>D66/(D22/D27)</f>
        <v>#DIV/0!</v>
      </c>
      <c r="I78" s="203"/>
      <c r="J78" s="176"/>
      <c r="K78" s="176"/>
      <c r="L78" s="176"/>
      <c r="M78" s="176"/>
      <c r="N78" s="190"/>
      <c r="O78" s="176"/>
      <c r="P78" s="177"/>
    </row>
    <row r="79" spans="1:16" ht="13.15" customHeight="1" x14ac:dyDescent="0.2">
      <c r="A79" s="320" t="s">
        <v>58</v>
      </c>
      <c r="B79" s="321"/>
      <c r="C79" s="321"/>
      <c r="D79" s="321"/>
      <c r="E79" s="322"/>
      <c r="F79" s="227" t="e">
        <f>D69*D41</f>
        <v>#DIV/0!</v>
      </c>
      <c r="G79" s="215" t="e">
        <f>D68</f>
        <v>#DIV/0!</v>
      </c>
      <c r="H79" s="217" t="e">
        <f>D68/D22</f>
        <v>#DIV/0!</v>
      </c>
      <c r="I79" s="176"/>
      <c r="J79" s="176"/>
      <c r="K79" s="176"/>
      <c r="L79" s="176"/>
      <c r="M79" s="176"/>
      <c r="N79" s="190"/>
      <c r="O79" s="176"/>
      <c r="P79" s="177"/>
    </row>
    <row r="80" spans="1:16" ht="13.15" customHeight="1" x14ac:dyDescent="0.2">
      <c r="A80" s="320" t="s">
        <v>75</v>
      </c>
      <c r="B80" s="321"/>
      <c r="C80" s="321"/>
      <c r="D80" s="321"/>
      <c r="E80" s="322"/>
      <c r="F80" s="227" t="e">
        <f>MIN(F76,IF(F77&gt;0,F77,F76),IF(F78&gt;0,F78,F76),IF(F79&gt;0,F79,F76))</f>
        <v>#DIV/0!</v>
      </c>
      <c r="G80" s="323"/>
      <c r="H80" s="324"/>
      <c r="I80" s="176"/>
      <c r="J80" s="176"/>
      <c r="K80" s="176"/>
      <c r="L80" s="176"/>
      <c r="M80" s="176"/>
      <c r="N80" s="176"/>
      <c r="O80" s="176"/>
      <c r="P80" s="177"/>
    </row>
    <row r="81" spans="1:16" ht="13.15" customHeight="1" x14ac:dyDescent="0.2">
      <c r="A81" s="188"/>
      <c r="B81" s="176"/>
      <c r="C81" s="176"/>
      <c r="D81" s="176"/>
      <c r="E81" s="176"/>
      <c r="F81" s="229"/>
      <c r="G81" s="230"/>
      <c r="H81" s="231"/>
      <c r="I81" s="176"/>
      <c r="J81" s="176"/>
      <c r="K81" s="176"/>
      <c r="L81" s="176"/>
      <c r="M81" s="176"/>
      <c r="N81" s="176"/>
      <c r="O81" s="176"/>
      <c r="P81" s="177"/>
    </row>
    <row r="82" spans="1:16" ht="13.15" customHeight="1" x14ac:dyDescent="0.2">
      <c r="A82" s="188"/>
      <c r="B82" s="176"/>
      <c r="C82" s="176"/>
      <c r="D82" s="176"/>
      <c r="E82" s="176"/>
      <c r="F82" s="229"/>
      <c r="G82" s="230"/>
      <c r="H82" s="231"/>
      <c r="I82" s="176"/>
      <c r="J82" s="176"/>
      <c r="K82" s="176"/>
      <c r="L82" s="176"/>
      <c r="M82" s="176"/>
      <c r="N82" s="176"/>
      <c r="O82" s="176"/>
      <c r="P82" s="177"/>
    </row>
    <row r="83" spans="1:16" ht="13.15" customHeight="1" x14ac:dyDescent="0.2">
      <c r="A83" s="194" t="s">
        <v>79</v>
      </c>
      <c r="B83" s="176"/>
      <c r="C83" s="176"/>
      <c r="D83" s="176"/>
      <c r="E83" s="176"/>
      <c r="F83" s="229"/>
      <c r="G83" s="230"/>
      <c r="H83" s="231"/>
      <c r="I83" s="176"/>
      <c r="J83" s="176"/>
      <c r="K83" s="176"/>
      <c r="L83" s="176"/>
      <c r="M83" s="176"/>
      <c r="N83" s="176"/>
      <c r="O83" s="176"/>
      <c r="P83" s="177"/>
    </row>
    <row r="84" spans="1:16" ht="13.15" customHeight="1" x14ac:dyDescent="0.2">
      <c r="A84" s="194"/>
      <c r="B84" s="176"/>
      <c r="C84" s="176"/>
      <c r="D84" s="176"/>
      <c r="E84" s="176"/>
      <c r="F84" s="229"/>
      <c r="G84" s="230"/>
      <c r="H84" s="231"/>
      <c r="I84" s="176"/>
      <c r="J84" s="176"/>
      <c r="K84" s="176"/>
      <c r="L84" s="176"/>
      <c r="M84" s="176"/>
      <c r="N84" s="176"/>
      <c r="O84" s="176"/>
      <c r="P84" s="177"/>
    </row>
    <row r="85" spans="1:16" ht="13.15" customHeight="1" x14ac:dyDescent="0.2">
      <c r="A85" s="284" t="s">
        <v>144</v>
      </c>
      <c r="B85" s="285"/>
      <c r="C85" s="285"/>
      <c r="D85" s="285"/>
      <c r="E85" s="285" t="s">
        <v>21</v>
      </c>
      <c r="F85" s="285"/>
      <c r="G85" s="285"/>
      <c r="H85" s="285"/>
      <c r="I85" s="176"/>
      <c r="J85" s="176"/>
      <c r="K85" s="176"/>
      <c r="L85" s="176"/>
      <c r="M85" s="176"/>
      <c r="N85" s="176"/>
      <c r="O85" s="176"/>
      <c r="P85" s="177"/>
    </row>
    <row r="86" spans="1:16" ht="13.15" customHeight="1" x14ac:dyDescent="0.2">
      <c r="A86" s="286"/>
      <c r="B86" s="285"/>
      <c r="C86" s="285"/>
      <c r="D86" s="285"/>
      <c r="E86" s="285"/>
      <c r="F86" s="285" t="s">
        <v>22</v>
      </c>
      <c r="G86" s="285"/>
      <c r="H86" s="285"/>
      <c r="I86" s="176"/>
      <c r="J86" s="176"/>
      <c r="K86" s="176"/>
      <c r="L86" s="176"/>
      <c r="M86" s="176"/>
      <c r="N86" s="176"/>
      <c r="O86" s="176"/>
      <c r="P86" s="177"/>
    </row>
    <row r="87" spans="1:16" ht="13.15" customHeight="1" x14ac:dyDescent="0.2">
      <c r="A87" s="286"/>
      <c r="B87" s="285"/>
      <c r="C87" s="285"/>
      <c r="D87" s="285"/>
      <c r="E87" s="285"/>
      <c r="F87" s="285"/>
      <c r="G87" s="285"/>
      <c r="H87" s="285"/>
      <c r="I87" s="176"/>
      <c r="J87" s="176"/>
      <c r="K87" s="176"/>
      <c r="L87" s="176"/>
      <c r="M87" s="176"/>
      <c r="N87" s="176"/>
      <c r="O87" s="176"/>
      <c r="P87" s="177"/>
    </row>
    <row r="88" spans="1:16" ht="13.15" customHeight="1" x14ac:dyDescent="0.2">
      <c r="A88" s="286"/>
      <c r="B88" s="285"/>
      <c r="C88" s="285"/>
      <c r="D88" s="285"/>
      <c r="E88" s="285"/>
      <c r="F88" s="285"/>
      <c r="G88" s="285"/>
      <c r="H88" s="285"/>
      <c r="I88" s="176"/>
      <c r="J88" s="176"/>
      <c r="K88" s="176"/>
      <c r="L88" s="176"/>
      <c r="M88" s="176"/>
      <c r="N88" s="176"/>
      <c r="O88" s="176"/>
      <c r="P88" s="177"/>
    </row>
    <row r="89" spans="1:16" ht="13.15" customHeight="1" x14ac:dyDescent="0.2">
      <c r="A89" s="286"/>
      <c r="B89" s="285"/>
      <c r="C89" s="285"/>
      <c r="D89" s="285"/>
      <c r="E89" s="285"/>
      <c r="F89" s="285"/>
      <c r="G89" s="285"/>
      <c r="H89" s="285"/>
      <c r="I89" s="176"/>
      <c r="J89" s="176"/>
      <c r="K89" s="176"/>
      <c r="L89" s="176"/>
      <c r="M89" s="176"/>
      <c r="N89" s="176"/>
      <c r="O89" s="176"/>
      <c r="P89" s="177"/>
    </row>
    <row r="90" spans="1:16" ht="13.15" customHeight="1" x14ac:dyDescent="0.2">
      <c r="A90" s="208"/>
      <c r="B90" s="209"/>
      <c r="C90" s="209"/>
      <c r="D90" s="209"/>
      <c r="E90" s="209"/>
      <c r="F90" s="209"/>
      <c r="G90" s="209"/>
      <c r="H90" s="209"/>
      <c r="I90" s="176"/>
      <c r="J90" s="176"/>
      <c r="K90" s="176"/>
      <c r="L90" s="176"/>
      <c r="M90" s="176"/>
      <c r="N90" s="176"/>
      <c r="O90" s="176"/>
      <c r="P90" s="177"/>
    </row>
    <row r="91" spans="1:16" ht="13.15" customHeight="1" x14ac:dyDescent="0.2">
      <c r="A91" s="232" t="s">
        <v>121</v>
      </c>
      <c r="B91" s="209"/>
      <c r="C91" s="209"/>
      <c r="D91" s="209"/>
      <c r="E91" s="209"/>
      <c r="F91" s="209"/>
      <c r="G91" s="209"/>
      <c r="H91" s="209"/>
      <c r="I91" s="176"/>
      <c r="J91" s="176"/>
      <c r="K91" s="176"/>
      <c r="L91" s="176"/>
      <c r="M91" s="176"/>
      <c r="N91" s="176"/>
      <c r="O91" s="176"/>
      <c r="P91" s="177"/>
    </row>
    <row r="92" spans="1:16" ht="13.15" customHeight="1" x14ac:dyDescent="0.2">
      <c r="A92" s="233" t="s">
        <v>64</v>
      </c>
      <c r="B92" s="234" t="s">
        <v>65</v>
      </c>
      <c r="C92" s="190"/>
      <c r="D92" s="176"/>
      <c r="E92" s="176"/>
      <c r="F92" s="176"/>
      <c r="G92" s="176"/>
      <c r="H92" s="176"/>
      <c r="I92" s="176"/>
      <c r="J92" s="176"/>
      <c r="K92" s="176"/>
      <c r="L92" s="176"/>
      <c r="M92" s="176"/>
      <c r="N92" s="176"/>
      <c r="O92" s="176"/>
      <c r="P92" s="177"/>
    </row>
    <row r="93" spans="1:16" ht="13.15" customHeight="1" x14ac:dyDescent="0.2">
      <c r="A93" s="235"/>
      <c r="B93" s="236"/>
      <c r="C93" s="237"/>
      <c r="D93" s="176"/>
      <c r="E93" s="176"/>
      <c r="F93" s="176"/>
      <c r="G93" s="176"/>
      <c r="H93" s="176"/>
      <c r="I93" s="176"/>
      <c r="J93" s="176"/>
      <c r="K93" s="176"/>
      <c r="L93" s="176"/>
      <c r="M93" s="176"/>
      <c r="N93" s="176"/>
      <c r="O93" s="176"/>
      <c r="P93" s="177"/>
    </row>
    <row r="94" spans="1:16" ht="13.15" customHeight="1" x14ac:dyDescent="0.2">
      <c r="A94" s="235"/>
      <c r="B94" s="236"/>
      <c r="C94" s="237"/>
      <c r="D94" s="176"/>
      <c r="E94" s="176"/>
      <c r="F94" s="176"/>
      <c r="G94" s="176"/>
      <c r="H94" s="176"/>
      <c r="I94" s="176"/>
      <c r="J94" s="176"/>
      <c r="K94" s="176"/>
      <c r="L94" s="176"/>
      <c r="M94" s="176"/>
      <c r="N94" s="176"/>
      <c r="O94" s="176"/>
      <c r="P94" s="177"/>
    </row>
    <row r="95" spans="1:16" ht="13.15" customHeight="1" x14ac:dyDescent="0.2">
      <c r="A95" s="235"/>
      <c r="B95" s="236"/>
      <c r="C95" s="237"/>
      <c r="D95" s="176"/>
      <c r="E95" s="176"/>
      <c r="F95" s="176"/>
      <c r="G95" s="176"/>
      <c r="H95" s="203"/>
      <c r="I95" s="176"/>
      <c r="J95" s="176"/>
      <c r="K95" s="176"/>
      <c r="L95" s="176"/>
      <c r="M95" s="176"/>
      <c r="N95" s="176"/>
      <c r="O95" s="176"/>
      <c r="P95" s="177"/>
    </row>
    <row r="96" spans="1:16" ht="13.15" customHeight="1" x14ac:dyDescent="0.2">
      <c r="A96" s="235"/>
      <c r="B96" s="236"/>
      <c r="C96" s="237"/>
      <c r="D96" s="176"/>
      <c r="E96" s="176"/>
      <c r="F96" s="176"/>
      <c r="G96" s="176"/>
      <c r="H96" s="176"/>
      <c r="I96" s="176"/>
      <c r="J96" s="176"/>
      <c r="K96" s="176"/>
      <c r="L96" s="176"/>
      <c r="M96" s="176"/>
      <c r="N96" s="176"/>
      <c r="O96" s="176"/>
      <c r="P96" s="177"/>
    </row>
    <row r="97" spans="1:16" ht="13.15" customHeight="1" x14ac:dyDescent="0.2">
      <c r="A97" s="238">
        <f>SUM(A93:A96)</f>
        <v>0</v>
      </c>
      <c r="B97" s="239" t="s">
        <v>23</v>
      </c>
      <c r="C97" s="196"/>
      <c r="D97" s="176"/>
      <c r="E97" s="176"/>
      <c r="F97" s="176"/>
      <c r="G97" s="176"/>
      <c r="H97" s="176"/>
      <c r="I97" s="176"/>
      <c r="J97" s="176"/>
      <c r="K97" s="176"/>
      <c r="L97" s="176"/>
      <c r="M97" s="176"/>
      <c r="N97" s="176"/>
      <c r="O97" s="176"/>
      <c r="P97" s="177"/>
    </row>
    <row r="98" spans="1:16" ht="13.15" customHeight="1" x14ac:dyDescent="0.2">
      <c r="A98" s="188"/>
      <c r="B98" s="203"/>
      <c r="C98" s="176"/>
      <c r="D98" s="176"/>
      <c r="E98" s="176"/>
      <c r="F98" s="176"/>
      <c r="G98" s="176"/>
      <c r="H98" s="176"/>
      <c r="I98" s="176"/>
      <c r="J98" s="176"/>
      <c r="K98" s="176"/>
      <c r="L98" s="176"/>
      <c r="M98" s="176"/>
      <c r="N98" s="176"/>
      <c r="O98" s="176"/>
      <c r="P98" s="177"/>
    </row>
    <row r="99" spans="1:16" ht="13.15" customHeight="1" x14ac:dyDescent="0.2">
      <c r="A99" s="188"/>
      <c r="B99" s="176"/>
      <c r="C99" s="176"/>
      <c r="D99" s="176"/>
      <c r="E99" s="176"/>
      <c r="F99" s="176"/>
      <c r="G99" s="176"/>
      <c r="H99" s="176"/>
      <c r="I99" s="176"/>
      <c r="J99" s="176"/>
      <c r="K99" s="176"/>
      <c r="L99" s="176"/>
      <c r="M99" s="176"/>
      <c r="N99" s="176"/>
      <c r="O99" s="176"/>
      <c r="P99" s="177"/>
    </row>
    <row r="100" spans="1:16" s="8" customFormat="1" ht="13.15" customHeight="1" x14ac:dyDescent="0.2">
      <c r="A100" s="188"/>
      <c r="B100" s="240"/>
      <c r="C100" s="240"/>
      <c r="D100" s="241"/>
      <c r="E100" s="176"/>
      <c r="F100" s="229"/>
      <c r="G100" s="230"/>
      <c r="H100" s="231"/>
      <c r="I100" s="176"/>
      <c r="J100" s="176"/>
      <c r="K100" s="176"/>
      <c r="L100" s="176"/>
      <c r="M100" s="176"/>
      <c r="N100" s="176"/>
      <c r="O100" s="176"/>
      <c r="P100" s="177"/>
    </row>
    <row r="101" spans="1:16" s="8" customFormat="1" ht="13.15" customHeight="1" x14ac:dyDescent="0.2">
      <c r="A101" s="188"/>
      <c r="B101" s="240"/>
      <c r="C101" s="240"/>
      <c r="D101" s="241"/>
      <c r="E101" s="176"/>
      <c r="F101" s="229"/>
      <c r="G101" s="230"/>
      <c r="H101" s="231"/>
      <c r="I101" s="176"/>
      <c r="J101" s="176"/>
      <c r="K101" s="176"/>
      <c r="L101" s="176"/>
      <c r="M101" s="176"/>
      <c r="N101" s="176"/>
      <c r="O101" s="176"/>
      <c r="P101" s="177"/>
    </row>
    <row r="102" spans="1:16" ht="13.15" customHeight="1" x14ac:dyDescent="0.25">
      <c r="A102" s="191" t="s">
        <v>162</v>
      </c>
      <c r="B102" s="176"/>
      <c r="C102" s="176"/>
      <c r="D102" s="176"/>
      <c r="E102" s="176"/>
      <c r="F102" s="229"/>
      <c r="G102" s="230"/>
      <c r="H102" s="231"/>
      <c r="I102" s="176"/>
      <c r="J102" s="176"/>
      <c r="K102" s="176"/>
      <c r="L102" s="176"/>
      <c r="M102" s="176"/>
      <c r="N102" s="176"/>
      <c r="O102" s="176"/>
      <c r="P102" s="177"/>
    </row>
    <row r="103" spans="1:16" ht="13.15" customHeight="1" x14ac:dyDescent="0.2">
      <c r="A103" s="188"/>
      <c r="B103" s="176"/>
      <c r="C103" s="176"/>
      <c r="D103" s="176"/>
      <c r="E103" s="176"/>
      <c r="F103" s="229"/>
      <c r="G103" s="230"/>
      <c r="H103" s="231"/>
      <c r="I103" s="176"/>
      <c r="J103" s="176"/>
      <c r="K103" s="176"/>
      <c r="L103" s="176"/>
      <c r="M103" s="176"/>
      <c r="N103" s="176"/>
      <c r="O103" s="176"/>
      <c r="P103" s="177"/>
    </row>
    <row r="104" spans="1:16" ht="13.15" customHeight="1" x14ac:dyDescent="0.2">
      <c r="A104" s="188"/>
      <c r="B104" s="176"/>
      <c r="C104" s="176"/>
      <c r="D104" s="176"/>
      <c r="E104" s="176"/>
      <c r="F104" s="229"/>
      <c r="G104" s="230"/>
      <c r="H104" s="231"/>
      <c r="I104" s="176"/>
      <c r="J104" s="176"/>
      <c r="K104" s="176"/>
      <c r="L104" s="176"/>
      <c r="M104" s="176"/>
      <c r="N104" s="176"/>
      <c r="O104" s="176"/>
      <c r="P104" s="177"/>
    </row>
    <row r="105" spans="1:16" ht="13.15" customHeight="1" x14ac:dyDescent="0.2">
      <c r="A105" s="194" t="s">
        <v>80</v>
      </c>
      <c r="B105" s="176"/>
      <c r="C105" s="176"/>
      <c r="D105" s="176"/>
      <c r="E105" s="176"/>
      <c r="F105" s="176"/>
      <c r="G105" s="176"/>
      <c r="H105" s="176"/>
      <c r="I105" s="176"/>
      <c r="J105" s="176"/>
      <c r="K105" s="176"/>
      <c r="L105" s="176"/>
      <c r="M105" s="176"/>
      <c r="N105" s="176"/>
      <c r="O105" s="176"/>
      <c r="P105" s="177"/>
    </row>
    <row r="106" spans="1:16" ht="13.15" customHeight="1" x14ac:dyDescent="0.2">
      <c r="A106" s="194"/>
      <c r="B106" s="176"/>
      <c r="C106" s="176"/>
      <c r="D106" s="176"/>
      <c r="E106" s="176"/>
      <c r="F106" s="176"/>
      <c r="G106" s="176"/>
      <c r="H106" s="176"/>
      <c r="I106" s="176"/>
      <c r="J106" s="176"/>
      <c r="K106" s="176"/>
      <c r="L106" s="176"/>
      <c r="M106" s="176"/>
      <c r="N106" s="176"/>
      <c r="O106" s="176"/>
      <c r="P106" s="177"/>
    </row>
    <row r="107" spans="1:16" ht="13.15" customHeight="1" x14ac:dyDescent="0.2">
      <c r="A107" s="298" t="s">
        <v>66</v>
      </c>
      <c r="B107" s="299"/>
      <c r="C107" s="299"/>
      <c r="D107" s="299"/>
      <c r="E107" s="300"/>
      <c r="F107" s="201"/>
      <c r="G107" s="196" t="s">
        <v>67</v>
      </c>
      <c r="H107" s="176"/>
      <c r="I107" s="176"/>
      <c r="J107" s="176"/>
      <c r="K107" s="176"/>
      <c r="L107" s="176"/>
      <c r="M107" s="176"/>
      <c r="N107" s="176"/>
      <c r="O107" s="176"/>
      <c r="P107" s="177"/>
    </row>
    <row r="108" spans="1:16" ht="13.15" customHeight="1" x14ac:dyDescent="0.2">
      <c r="A108" s="301" t="s">
        <v>68</v>
      </c>
      <c r="B108" s="302"/>
      <c r="C108" s="302"/>
      <c r="D108" s="302"/>
      <c r="E108" s="302"/>
      <c r="F108" s="242"/>
      <c r="G108" s="196" t="s">
        <v>69</v>
      </c>
      <c r="H108" s="176"/>
      <c r="I108" s="176"/>
      <c r="J108" s="176"/>
      <c r="K108" s="176"/>
      <c r="L108" s="176"/>
      <c r="M108" s="176"/>
      <c r="N108" s="176"/>
      <c r="O108" s="176"/>
      <c r="P108" s="177"/>
    </row>
    <row r="109" spans="1:16" ht="13.15" customHeight="1" x14ac:dyDescent="0.2">
      <c r="A109" s="316" t="s">
        <v>124</v>
      </c>
      <c r="B109" s="317"/>
      <c r="C109" s="317"/>
      <c r="D109" s="318"/>
      <c r="E109" s="319"/>
      <c r="F109" s="243"/>
      <c r="G109" s="202" t="s">
        <v>142</v>
      </c>
      <c r="H109" s="176"/>
      <c r="I109" s="176"/>
      <c r="J109" s="176"/>
      <c r="K109" s="176"/>
      <c r="L109" s="176"/>
      <c r="M109" s="176"/>
      <c r="N109" s="176"/>
      <c r="O109" s="176"/>
      <c r="P109" s="177"/>
    </row>
    <row r="110" spans="1:16" ht="13.15" customHeight="1" x14ac:dyDescent="0.2">
      <c r="A110" s="244" t="s">
        <v>125</v>
      </c>
      <c r="B110" s="245"/>
      <c r="C110" s="245"/>
      <c r="D110" s="246"/>
      <c r="E110" s="247"/>
      <c r="F110" s="248">
        <f>IF(F109="",D36,F109)</f>
        <v>0</v>
      </c>
      <c r="G110" s="202"/>
      <c r="H110" s="176"/>
      <c r="I110" s="176"/>
      <c r="J110" s="176"/>
      <c r="K110" s="176"/>
      <c r="L110" s="176"/>
      <c r="M110" s="176"/>
      <c r="N110" s="176"/>
      <c r="O110" s="176"/>
      <c r="P110" s="177"/>
    </row>
    <row r="111" spans="1:16" ht="13.15" customHeight="1" x14ac:dyDescent="0.2">
      <c r="A111" s="303" t="s">
        <v>71</v>
      </c>
      <c r="B111" s="304"/>
      <c r="C111" s="304"/>
      <c r="D111" s="304"/>
      <c r="E111" s="304"/>
      <c r="F111" s="249" t="e">
        <f>D49/F107</f>
        <v>#DIV/0!</v>
      </c>
      <c r="G111" s="196" t="s">
        <v>139</v>
      </c>
      <c r="H111" s="176"/>
      <c r="I111" s="176"/>
      <c r="J111" s="176"/>
      <c r="K111" s="176"/>
      <c r="L111" s="176"/>
      <c r="M111" s="176"/>
      <c r="N111" s="176"/>
      <c r="O111" s="176"/>
      <c r="P111" s="177"/>
    </row>
    <row r="112" spans="1:16" ht="13.15" customHeight="1" x14ac:dyDescent="0.2">
      <c r="A112" s="305" t="s">
        <v>72</v>
      </c>
      <c r="B112" s="306"/>
      <c r="C112" s="306"/>
      <c r="D112" s="306"/>
      <c r="E112" s="307"/>
      <c r="F112" s="250" t="e">
        <f>D27*D59/F107</f>
        <v>#DIV/0!</v>
      </c>
      <c r="G112" s="176"/>
      <c r="H112" s="176"/>
      <c r="I112" s="176"/>
      <c r="J112" s="176"/>
      <c r="K112" s="176"/>
      <c r="L112" s="176"/>
      <c r="M112" s="176"/>
      <c r="N112" s="176"/>
      <c r="O112" s="176"/>
      <c r="P112" s="177"/>
    </row>
    <row r="113" spans="1:16" ht="13.15" customHeight="1" x14ac:dyDescent="0.2">
      <c r="A113" s="305" t="s">
        <v>73</v>
      </c>
      <c r="B113" s="306"/>
      <c r="C113" s="306"/>
      <c r="D113" s="306"/>
      <c r="E113" s="307"/>
      <c r="F113" s="250" t="e">
        <f>G78/F107</f>
        <v>#DIV/0!</v>
      </c>
      <c r="G113" s="176"/>
      <c r="H113" s="176"/>
      <c r="I113" s="176"/>
      <c r="J113" s="176"/>
      <c r="K113" s="176"/>
      <c r="L113" s="176"/>
      <c r="M113" s="176"/>
      <c r="N113" s="176"/>
      <c r="O113" s="176"/>
      <c r="P113" s="177"/>
    </row>
    <row r="114" spans="1:16" ht="13.15" customHeight="1" x14ac:dyDescent="0.2">
      <c r="A114" s="305" t="s">
        <v>74</v>
      </c>
      <c r="B114" s="306"/>
      <c r="C114" s="306"/>
      <c r="D114" s="306"/>
      <c r="E114" s="307"/>
      <c r="F114" s="250" t="e">
        <f>D68/F107</f>
        <v>#DIV/0!</v>
      </c>
      <c r="G114" s="176"/>
      <c r="H114" s="176"/>
      <c r="I114" s="176"/>
      <c r="J114" s="176"/>
      <c r="K114" s="176"/>
      <c r="L114" s="176"/>
      <c r="M114" s="176"/>
      <c r="N114" s="176"/>
      <c r="O114" s="176"/>
      <c r="P114" s="177"/>
    </row>
    <row r="115" spans="1:16" ht="13.15" customHeight="1" x14ac:dyDescent="0.2">
      <c r="A115" s="305" t="s">
        <v>123</v>
      </c>
      <c r="B115" s="306"/>
      <c r="C115" s="306"/>
      <c r="D115" s="306"/>
      <c r="E115" s="307"/>
      <c r="F115" s="250" t="e">
        <f>(MIN(F111,IF(F112&gt;0,F112,F111),IF(F113&gt;0,F113,F111),IF(F114&gt;0,F114,F111)))*D36/F110</f>
        <v>#DIV/0!</v>
      </c>
      <c r="G115" s="203"/>
      <c r="H115" s="176"/>
      <c r="I115" s="176"/>
      <c r="J115" s="176"/>
      <c r="K115" s="176"/>
      <c r="L115" s="176"/>
      <c r="M115" s="176"/>
      <c r="N115" s="176"/>
      <c r="O115" s="176"/>
      <c r="P115" s="177"/>
    </row>
    <row r="116" spans="1:16" ht="13.15" customHeight="1" x14ac:dyDescent="0.2">
      <c r="A116" s="298" t="s">
        <v>19</v>
      </c>
      <c r="B116" s="299"/>
      <c r="C116" s="299"/>
      <c r="D116" s="299"/>
      <c r="E116" s="300"/>
      <c r="F116" s="216" t="e">
        <f>F115*F107/F108*D41</f>
        <v>#DIV/0!</v>
      </c>
      <c r="G116" s="196" t="s">
        <v>20</v>
      </c>
      <c r="H116" s="176"/>
      <c r="I116" s="176"/>
      <c r="J116" s="176"/>
      <c r="K116" s="176"/>
      <c r="L116" s="176"/>
      <c r="M116" s="176"/>
      <c r="N116" s="176"/>
      <c r="O116" s="176"/>
      <c r="P116" s="177"/>
    </row>
    <row r="117" spans="1:16" ht="13.15" customHeight="1" x14ac:dyDescent="0.2">
      <c r="A117" s="298" t="s">
        <v>78</v>
      </c>
      <c r="B117" s="299"/>
      <c r="C117" s="299"/>
      <c r="D117" s="299"/>
      <c r="E117" s="300"/>
      <c r="F117" s="216" t="e">
        <f>F80-F116</f>
        <v>#DIV/0!</v>
      </c>
      <c r="G117" s="196" t="s">
        <v>140</v>
      </c>
      <c r="H117" s="176"/>
      <c r="I117" s="176"/>
      <c r="J117" s="176"/>
      <c r="K117" s="176"/>
      <c r="L117" s="176"/>
      <c r="M117" s="176"/>
      <c r="N117" s="176"/>
      <c r="O117" s="176"/>
      <c r="P117" s="177"/>
    </row>
    <row r="118" spans="1:16" ht="13.15" customHeight="1" x14ac:dyDescent="0.2">
      <c r="A118" s="188"/>
      <c r="B118" s="176"/>
      <c r="C118" s="176"/>
      <c r="D118" s="176"/>
      <c r="E118" s="176"/>
      <c r="F118" s="176"/>
      <c r="G118" s="176"/>
      <c r="H118" s="176"/>
      <c r="I118" s="176"/>
      <c r="J118" s="176"/>
      <c r="K118" s="176"/>
      <c r="L118" s="176"/>
      <c r="M118" s="176"/>
      <c r="N118" s="176"/>
      <c r="O118" s="176"/>
      <c r="P118" s="177"/>
    </row>
    <row r="119" spans="1:16" ht="13.15" customHeight="1" x14ac:dyDescent="0.2">
      <c r="A119" s="188"/>
      <c r="B119" s="176"/>
      <c r="C119" s="176"/>
      <c r="D119" s="176"/>
      <c r="E119" s="176"/>
      <c r="F119" s="176"/>
      <c r="G119" s="176"/>
      <c r="H119" s="176"/>
      <c r="I119" s="176"/>
      <c r="J119" s="176"/>
      <c r="K119" s="176"/>
      <c r="L119" s="176"/>
      <c r="M119" s="176"/>
      <c r="N119" s="176"/>
      <c r="O119" s="176"/>
      <c r="P119" s="177"/>
    </row>
    <row r="120" spans="1:16" ht="13.15" customHeight="1" x14ac:dyDescent="0.2">
      <c r="A120" s="194" t="s">
        <v>81</v>
      </c>
      <c r="B120" s="176"/>
      <c r="C120" s="176"/>
      <c r="D120" s="176"/>
      <c r="E120" s="176"/>
      <c r="F120" s="176"/>
      <c r="G120" s="176"/>
      <c r="H120" s="176"/>
      <c r="I120" s="176"/>
      <c r="J120" s="176"/>
      <c r="K120" s="176"/>
      <c r="L120" s="176"/>
      <c r="M120" s="176"/>
      <c r="N120" s="176"/>
      <c r="O120" s="176"/>
      <c r="P120" s="177"/>
    </row>
    <row r="121" spans="1:16" ht="13.15" customHeight="1" x14ac:dyDescent="0.2">
      <c r="A121" s="188"/>
      <c r="B121" s="176"/>
      <c r="C121" s="176"/>
      <c r="D121" s="176"/>
      <c r="E121" s="176"/>
      <c r="F121" s="176"/>
      <c r="G121" s="176"/>
      <c r="H121" s="176"/>
      <c r="I121" s="176"/>
      <c r="J121" s="176"/>
      <c r="K121" s="176"/>
      <c r="L121" s="176"/>
      <c r="M121" s="176"/>
      <c r="N121" s="176"/>
      <c r="O121" s="176"/>
      <c r="P121" s="177"/>
    </row>
    <row r="122" spans="1:16" ht="12.75" customHeight="1" x14ac:dyDescent="0.2">
      <c r="A122" s="289" t="s">
        <v>141</v>
      </c>
      <c r="B122" s="290"/>
      <c r="C122" s="290"/>
      <c r="D122" s="290"/>
      <c r="E122" s="290" t="s">
        <v>21</v>
      </c>
      <c r="F122" s="290"/>
      <c r="G122" s="290"/>
      <c r="H122" s="290"/>
      <c r="I122" s="176"/>
      <c r="J122" s="176"/>
      <c r="K122" s="176"/>
      <c r="L122" s="176"/>
      <c r="M122" s="176"/>
      <c r="N122" s="176"/>
      <c r="O122" s="176"/>
      <c r="P122" s="177"/>
    </row>
    <row r="123" spans="1:16" ht="13.15" customHeight="1" x14ac:dyDescent="0.2">
      <c r="A123" s="291"/>
      <c r="B123" s="290"/>
      <c r="C123" s="290"/>
      <c r="D123" s="290"/>
      <c r="E123" s="290"/>
      <c r="F123" s="290" t="s">
        <v>22</v>
      </c>
      <c r="G123" s="290"/>
      <c r="H123" s="290"/>
      <c r="I123" s="176"/>
      <c r="J123" s="176"/>
      <c r="K123" s="176"/>
      <c r="L123" s="176"/>
      <c r="M123" s="176"/>
      <c r="N123" s="176"/>
      <c r="O123" s="176"/>
      <c r="P123" s="177"/>
    </row>
    <row r="124" spans="1:16" ht="13.15" customHeight="1" x14ac:dyDescent="0.2">
      <c r="A124" s="291"/>
      <c r="B124" s="290"/>
      <c r="C124" s="290"/>
      <c r="D124" s="290"/>
      <c r="E124" s="290"/>
      <c r="F124" s="290"/>
      <c r="G124" s="290"/>
      <c r="H124" s="290"/>
      <c r="I124" s="176"/>
      <c r="J124" s="176"/>
      <c r="K124" s="176"/>
      <c r="L124" s="176"/>
      <c r="M124" s="176"/>
      <c r="N124" s="176"/>
      <c r="O124" s="176"/>
      <c r="P124" s="177"/>
    </row>
    <row r="125" spans="1:16" ht="13.15" customHeight="1" x14ac:dyDescent="0.2">
      <c r="A125" s="208"/>
      <c r="B125" s="209"/>
      <c r="C125" s="209"/>
      <c r="D125" s="209"/>
      <c r="E125" s="209"/>
      <c r="F125" s="209"/>
      <c r="G125" s="209"/>
      <c r="H125" s="209"/>
      <c r="I125" s="176"/>
      <c r="J125" s="176"/>
      <c r="K125" s="176"/>
      <c r="L125" s="176"/>
      <c r="M125" s="176"/>
      <c r="N125" s="176"/>
      <c r="O125" s="176"/>
      <c r="P125" s="177"/>
    </row>
    <row r="126" spans="1:16" ht="13.15" customHeight="1" x14ac:dyDescent="0.2">
      <c r="A126" s="232" t="s">
        <v>121</v>
      </c>
      <c r="B126" s="251"/>
      <c r="C126" s="209"/>
      <c r="D126" s="209"/>
      <c r="E126" s="209"/>
      <c r="F126" s="209"/>
      <c r="G126" s="209"/>
      <c r="H126" s="209"/>
      <c r="I126" s="176"/>
      <c r="J126" s="176"/>
      <c r="K126" s="176"/>
      <c r="L126" s="176"/>
      <c r="M126" s="176"/>
      <c r="N126" s="176"/>
      <c r="O126" s="176"/>
      <c r="P126" s="177"/>
    </row>
    <row r="127" spans="1:16" ht="13.15" customHeight="1" x14ac:dyDescent="0.2">
      <c r="A127" s="252" t="s">
        <v>64</v>
      </c>
      <c r="B127" s="253" t="s">
        <v>65</v>
      </c>
      <c r="C127" s="190"/>
      <c r="D127" s="176"/>
      <c r="E127" s="176"/>
      <c r="F127" s="176"/>
      <c r="G127" s="176"/>
      <c r="H127" s="176"/>
      <c r="I127" s="176"/>
      <c r="J127" s="176"/>
      <c r="K127" s="176"/>
      <c r="L127" s="176"/>
      <c r="M127" s="176"/>
      <c r="N127" s="176"/>
      <c r="O127" s="176"/>
      <c r="P127" s="177"/>
    </row>
    <row r="128" spans="1:16" ht="13.15" customHeight="1" x14ac:dyDescent="0.2">
      <c r="A128" s="254"/>
      <c r="B128" s="255"/>
      <c r="C128" s="237"/>
      <c r="D128" s="176"/>
      <c r="E128" s="176"/>
      <c r="F128" s="176"/>
      <c r="G128" s="176"/>
      <c r="H128" s="176"/>
      <c r="I128" s="176"/>
      <c r="J128" s="176"/>
      <c r="K128" s="176"/>
      <c r="L128" s="176"/>
      <c r="M128" s="176"/>
      <c r="N128" s="176"/>
      <c r="O128" s="176"/>
      <c r="P128" s="177"/>
    </row>
    <row r="129" spans="1:16" ht="13.15" customHeight="1" x14ac:dyDescent="0.2">
      <c r="A129" s="254"/>
      <c r="B129" s="255"/>
      <c r="C129" s="237"/>
      <c r="D129" s="176"/>
      <c r="E129" s="176"/>
      <c r="F129" s="176"/>
      <c r="G129" s="176"/>
      <c r="H129" s="176"/>
      <c r="I129" s="176"/>
      <c r="J129" s="176"/>
      <c r="K129" s="176"/>
      <c r="L129" s="176"/>
      <c r="M129" s="176"/>
      <c r="N129" s="176"/>
      <c r="O129" s="176"/>
      <c r="P129" s="177"/>
    </row>
    <row r="130" spans="1:16" ht="13.15" customHeight="1" x14ac:dyDescent="0.2">
      <c r="A130" s="254"/>
      <c r="B130" s="255"/>
      <c r="C130" s="237"/>
      <c r="D130" s="176"/>
      <c r="E130" s="176"/>
      <c r="F130" s="176"/>
      <c r="G130" s="176"/>
      <c r="H130" s="176"/>
      <c r="I130" s="176"/>
      <c r="J130" s="176"/>
      <c r="K130" s="176"/>
      <c r="L130" s="176"/>
      <c r="M130" s="176"/>
      <c r="N130" s="176"/>
      <c r="O130" s="176"/>
      <c r="P130" s="177"/>
    </row>
    <row r="131" spans="1:16" ht="13.15" customHeight="1" x14ac:dyDescent="0.2">
      <c r="A131" s="254"/>
      <c r="B131" s="255"/>
      <c r="C131" s="237"/>
      <c r="D131" s="176"/>
      <c r="E131" s="176"/>
      <c r="F131" s="176"/>
      <c r="G131" s="176"/>
      <c r="H131" s="176"/>
      <c r="I131" s="176"/>
      <c r="J131" s="176"/>
      <c r="K131" s="176"/>
      <c r="L131" s="176"/>
      <c r="M131" s="176"/>
      <c r="N131" s="176"/>
      <c r="O131" s="176"/>
      <c r="P131" s="177"/>
    </row>
    <row r="132" spans="1:16" ht="13.15" customHeight="1" x14ac:dyDescent="0.2">
      <c r="A132" s="256">
        <f>SUM(A128:A131)</f>
        <v>0</v>
      </c>
      <c r="B132" s="239" t="s">
        <v>23</v>
      </c>
      <c r="C132" s="196"/>
      <c r="D132" s="176"/>
      <c r="E132" s="176"/>
      <c r="F132" s="176"/>
      <c r="G132" s="176"/>
      <c r="H132" s="176"/>
      <c r="I132" s="176"/>
      <c r="J132" s="176"/>
      <c r="K132" s="176"/>
      <c r="L132" s="176"/>
      <c r="M132" s="176"/>
      <c r="N132" s="176"/>
      <c r="O132" s="176"/>
      <c r="P132" s="177"/>
    </row>
    <row r="133" spans="1:16" ht="13.15" customHeight="1" x14ac:dyDescent="0.2">
      <c r="A133" s="257"/>
      <c r="B133" s="181"/>
      <c r="C133" s="176"/>
      <c r="D133" s="176"/>
      <c r="E133" s="176"/>
      <c r="F133" s="176"/>
      <c r="G133" s="176"/>
      <c r="H133" s="176"/>
      <c r="I133" s="176"/>
      <c r="J133" s="176"/>
      <c r="K133" s="176"/>
      <c r="L133" s="176"/>
      <c r="M133" s="176"/>
      <c r="N133" s="176"/>
      <c r="O133" s="176"/>
      <c r="P133" s="177"/>
    </row>
    <row r="134" spans="1:16" ht="13.15" customHeight="1" x14ac:dyDescent="0.2">
      <c r="A134" s="258" t="s">
        <v>122</v>
      </c>
      <c r="B134" s="224" t="e">
        <f>D49*D36/F110</f>
        <v>#DIV/0!</v>
      </c>
      <c r="C134" s="181" t="s">
        <v>115</v>
      </c>
      <c r="D134" s="176"/>
      <c r="E134" s="176"/>
      <c r="F134" s="176"/>
      <c r="G134" s="176"/>
      <c r="H134" s="176"/>
      <c r="I134" s="176"/>
      <c r="J134" s="176"/>
      <c r="K134" s="176"/>
      <c r="L134" s="176"/>
      <c r="M134" s="176"/>
      <c r="N134" s="176"/>
      <c r="O134" s="176"/>
      <c r="P134" s="177"/>
    </row>
    <row r="135" spans="1:16" ht="13.15" customHeight="1" x14ac:dyDescent="0.2">
      <c r="A135" s="188"/>
      <c r="B135" s="176"/>
      <c r="C135" s="176" t="s">
        <v>143</v>
      </c>
      <c r="D135" s="176"/>
      <c r="E135" s="176"/>
      <c r="F135" s="176"/>
      <c r="G135" s="176"/>
      <c r="H135" s="176"/>
      <c r="I135" s="176"/>
      <c r="J135" s="176"/>
      <c r="K135" s="176"/>
      <c r="L135" s="176"/>
      <c r="M135" s="176"/>
      <c r="N135" s="176"/>
      <c r="O135" s="176"/>
      <c r="P135" s="177"/>
    </row>
    <row r="136" spans="1:16" ht="13.15" customHeight="1" x14ac:dyDescent="0.2">
      <c r="A136" s="188"/>
      <c r="B136" s="176"/>
      <c r="C136" s="176"/>
      <c r="D136" s="176"/>
      <c r="E136" s="176"/>
      <c r="F136" s="176"/>
      <c r="G136" s="176"/>
      <c r="H136" s="176"/>
      <c r="I136" s="176"/>
      <c r="J136" s="176"/>
      <c r="K136" s="259"/>
      <c r="L136" s="176"/>
      <c r="M136" s="176"/>
      <c r="N136" s="176"/>
      <c r="O136" s="176"/>
      <c r="P136" s="177"/>
    </row>
    <row r="137" spans="1:16" ht="13.15" customHeight="1" x14ac:dyDescent="0.2">
      <c r="A137" s="188"/>
      <c r="B137" s="176"/>
      <c r="C137" s="176"/>
      <c r="D137" s="176"/>
      <c r="E137" s="176"/>
      <c r="F137" s="240"/>
      <c r="G137" s="240"/>
      <c r="H137" s="241"/>
      <c r="I137" s="176"/>
      <c r="J137" s="260"/>
      <c r="K137" s="259"/>
      <c r="L137" s="176"/>
      <c r="M137" s="176"/>
      <c r="N137" s="176"/>
      <c r="O137" s="176"/>
      <c r="P137" s="177"/>
    </row>
    <row r="138" spans="1:16" ht="13.15" customHeight="1" x14ac:dyDescent="0.25">
      <c r="A138" s="192" t="s">
        <v>29</v>
      </c>
      <c r="B138" s="176"/>
      <c r="C138" s="176"/>
      <c r="D138" s="176"/>
      <c r="E138" s="176"/>
      <c r="F138" s="240"/>
      <c r="G138" s="240"/>
      <c r="H138" s="241"/>
      <c r="I138" s="176"/>
      <c r="J138" s="260"/>
      <c r="K138" s="259"/>
      <c r="L138" s="176"/>
      <c r="M138" s="176"/>
      <c r="N138" s="176"/>
      <c r="O138" s="176"/>
      <c r="P138" s="177"/>
    </row>
    <row r="139" spans="1:16" ht="13.15" customHeight="1" x14ac:dyDescent="0.2">
      <c r="A139" s="188"/>
      <c r="B139" s="176"/>
      <c r="C139" s="176"/>
      <c r="D139" s="176"/>
      <c r="E139" s="176"/>
      <c r="F139" s="240"/>
      <c r="G139" s="240"/>
      <c r="H139" s="241"/>
      <c r="I139" s="176"/>
      <c r="J139" s="260"/>
      <c r="K139" s="259"/>
      <c r="L139" s="176"/>
      <c r="M139" s="176"/>
      <c r="N139" s="176"/>
      <c r="O139" s="176"/>
      <c r="P139" s="177"/>
    </row>
    <row r="140" spans="1:16" ht="13.15" customHeight="1" x14ac:dyDescent="0.2">
      <c r="A140" s="289" t="s">
        <v>82</v>
      </c>
      <c r="B140" s="290"/>
      <c r="C140" s="290"/>
      <c r="D140" s="290"/>
      <c r="E140" s="290"/>
      <c r="F140" s="290"/>
      <c r="G140" s="290"/>
      <c r="H140" s="290"/>
      <c r="I140" s="176"/>
      <c r="J140" s="260"/>
      <c r="K140" s="259"/>
      <c r="L140" s="176"/>
      <c r="M140" s="176"/>
      <c r="N140" s="176"/>
      <c r="O140" s="176"/>
      <c r="P140" s="177"/>
    </row>
    <row r="141" spans="1:16" ht="13.15" customHeight="1" x14ac:dyDescent="0.2">
      <c r="A141" s="291"/>
      <c r="B141" s="290"/>
      <c r="C141" s="290"/>
      <c r="D141" s="290"/>
      <c r="E141" s="290"/>
      <c r="F141" s="290"/>
      <c r="G141" s="290"/>
      <c r="H141" s="290"/>
      <c r="I141" s="176"/>
      <c r="J141" s="260"/>
      <c r="K141" s="259"/>
      <c r="L141" s="176"/>
      <c r="M141" s="176"/>
      <c r="N141" s="176"/>
      <c r="O141" s="176"/>
      <c r="P141" s="177"/>
    </row>
    <row r="142" spans="1:16" ht="13.15" customHeight="1" x14ac:dyDescent="0.2">
      <c r="A142" s="208"/>
      <c r="B142" s="209"/>
      <c r="C142" s="209"/>
      <c r="D142" s="209"/>
      <c r="E142" s="209"/>
      <c r="F142" s="209"/>
      <c r="G142" s="209"/>
      <c r="H142" s="209"/>
      <c r="I142" s="176"/>
      <c r="J142" s="176"/>
      <c r="K142" s="259"/>
      <c r="L142" s="176"/>
      <c r="M142" s="176"/>
      <c r="N142" s="176"/>
      <c r="O142" s="176"/>
      <c r="P142" s="177"/>
    </row>
    <row r="143" spans="1:16" ht="13.15" customHeight="1" x14ac:dyDescent="0.2">
      <c r="A143" s="208"/>
      <c r="B143" s="209"/>
      <c r="C143" s="292" t="s">
        <v>83</v>
      </c>
      <c r="D143" s="293"/>
      <c r="E143" s="292" t="s">
        <v>60</v>
      </c>
      <c r="F143" s="296"/>
      <c r="G143" s="278" t="s">
        <v>152</v>
      </c>
      <c r="H143" s="279"/>
      <c r="I143" s="176"/>
      <c r="J143" s="260"/>
      <c r="K143" s="259"/>
      <c r="L143" s="176"/>
      <c r="M143" s="259"/>
      <c r="N143" s="231"/>
      <c r="O143" s="176"/>
      <c r="P143" s="177"/>
    </row>
    <row r="144" spans="1:16" ht="13.15" customHeight="1" x14ac:dyDescent="0.2">
      <c r="A144" s="261"/>
      <c r="B144" s="176"/>
      <c r="C144" s="294"/>
      <c r="D144" s="295"/>
      <c r="E144" s="294"/>
      <c r="F144" s="297" t="s">
        <v>25</v>
      </c>
      <c r="G144" s="280"/>
      <c r="H144" s="281"/>
      <c r="I144" s="241"/>
      <c r="J144" s="176"/>
      <c r="K144" s="262" t="s">
        <v>154</v>
      </c>
      <c r="L144" s="259"/>
      <c r="M144" s="259"/>
      <c r="N144" s="263"/>
      <c r="O144" s="176"/>
      <c r="P144" s="177"/>
    </row>
    <row r="145" spans="1:17" ht="13.15" customHeight="1" x14ac:dyDescent="0.2">
      <c r="A145" s="287"/>
      <c r="B145" s="288"/>
      <c r="C145" s="264" t="s">
        <v>84</v>
      </c>
      <c r="D145" s="265" t="s">
        <v>85</v>
      </c>
      <c r="E145" s="265" t="s">
        <v>84</v>
      </c>
      <c r="F145" s="266" t="s">
        <v>85</v>
      </c>
      <c r="G145" s="176"/>
      <c r="H145" s="176"/>
      <c r="I145" s="176"/>
      <c r="J145" s="176"/>
      <c r="K145" s="176"/>
      <c r="L145" s="176"/>
      <c r="M145" s="176"/>
      <c r="N145" s="176"/>
      <c r="O145" s="176"/>
      <c r="P145" s="177"/>
    </row>
    <row r="146" spans="1:17" ht="15.75" customHeight="1" x14ac:dyDescent="0.3">
      <c r="A146" s="287" t="s">
        <v>27</v>
      </c>
      <c r="B146" s="288"/>
      <c r="C146" s="215" t="e">
        <f>(($D$49*(0.7*LOG(B93/B93)+1)*A93)+($D$49*(0.7*LOG(B94/B93)+1)*A94)+($D$49*(0.7*LOG(B95/B93)+1)*A95)+($D$49*(0.7*LOG(B96/B93)+1)*A96))</f>
        <v>#DIV/0!</v>
      </c>
      <c r="D146" s="267" t="e">
        <f>(($B$134*(0.7*LOG(B128/B128)+1)*A128)+($B$134*(0.7*LOG(B129/B128)+1)*A129)+($B$134*(0.7*LOG(B130/B128)+1)*A130)+($B$134*(0.7*LOG(B131/B128)+1)*A131))</f>
        <v>#DIV/0!</v>
      </c>
      <c r="E146" s="216" t="e">
        <f>C146/$D$27*$D$41</f>
        <v>#DIV/0!</v>
      </c>
      <c r="F146" s="216" t="e">
        <f>(D146/$F$108*$D$41)</f>
        <v>#DIV/0!</v>
      </c>
      <c r="G146" s="216" t="e">
        <f>E146-F146</f>
        <v>#DIV/0!</v>
      </c>
      <c r="H146" s="268" t="s">
        <v>157</v>
      </c>
      <c r="I146" s="176"/>
      <c r="J146" s="176"/>
      <c r="K146" s="196" t="s">
        <v>28</v>
      </c>
      <c r="L146" s="176"/>
      <c r="M146" s="176"/>
      <c r="N146" s="176"/>
      <c r="O146" s="176"/>
      <c r="P146" s="177"/>
    </row>
    <row r="147" spans="1:17" ht="15.75" customHeight="1" x14ac:dyDescent="0.2">
      <c r="A147" s="287" t="s">
        <v>150</v>
      </c>
      <c r="B147" s="288"/>
      <c r="C147" s="215" t="e">
        <f>IF(D23="polumschaltbar",C148*1.2,"-")</f>
        <v>#DIV/0!</v>
      </c>
      <c r="D147" s="269" t="s">
        <v>172</v>
      </c>
      <c r="E147" s="216" t="e">
        <f>IF(D23="polumschaltbar",C147/D27*D41,"-")</f>
        <v>#DIV/0!</v>
      </c>
      <c r="F147" s="270" t="s">
        <v>172</v>
      </c>
      <c r="G147" s="176"/>
      <c r="H147" s="176"/>
      <c r="I147" s="176"/>
      <c r="J147" s="176"/>
      <c r="K147" s="196" t="s">
        <v>92</v>
      </c>
      <c r="L147" s="176"/>
      <c r="M147" s="176"/>
      <c r="N147" s="176"/>
      <c r="O147" s="176"/>
      <c r="P147" s="177"/>
    </row>
    <row r="148" spans="1:17" ht="15.75" customHeight="1" x14ac:dyDescent="0.3">
      <c r="A148" s="287" t="s">
        <v>86</v>
      </c>
      <c r="B148" s="288"/>
      <c r="C148" s="215" t="e">
        <f>1.04*(($D$49/(B93/B93)^2.8)*A93+($D$49/(B93/B94)^2.8)*A94+($D$49/(B93/B95)^2.8)*A95+($D$49/(B93/B96)^2.8)*A96)</f>
        <v>#DIV/0!</v>
      </c>
      <c r="D148" s="215" t="e">
        <f>1.04*(($B$134/(B128/B128)^2.8)*A128+($B$134/(B128/B129)^2.8)*A129+($B$134/(B128/B130)^2.8)*A130+($B$134/(B128/B131)^2.8)*A131)</f>
        <v>#DIV/0!</v>
      </c>
      <c r="E148" s="216" t="e">
        <f>C148/$D$27*$D$41</f>
        <v>#DIV/0!</v>
      </c>
      <c r="F148" s="216" t="e">
        <f>D148/$F$108*$D$41</f>
        <v>#DIV/0!</v>
      </c>
      <c r="G148" s="216" t="e">
        <f>E146-F148</f>
        <v>#DIV/0!</v>
      </c>
      <c r="H148" s="268" t="s">
        <v>156</v>
      </c>
      <c r="I148" s="176"/>
      <c r="J148" s="176"/>
      <c r="K148" s="196" t="s">
        <v>173</v>
      </c>
      <c r="L148" s="176"/>
      <c r="M148" s="176"/>
      <c r="N148" s="176"/>
      <c r="O148" s="176"/>
      <c r="P148" s="177"/>
      <c r="Q148" s="5"/>
    </row>
    <row r="149" spans="1:17" ht="15.75" customHeight="1" x14ac:dyDescent="0.2">
      <c r="A149" s="188"/>
      <c r="B149" s="176"/>
      <c r="C149" s="176"/>
      <c r="D149" s="176"/>
      <c r="E149" s="176"/>
      <c r="F149" s="176"/>
      <c r="G149" s="216" t="e">
        <f>IF(D23="polumschaltbar",E147-F148,"-")</f>
        <v>#DIV/0!</v>
      </c>
      <c r="H149" s="268" t="s">
        <v>153</v>
      </c>
      <c r="I149" s="176"/>
      <c r="J149" s="176"/>
      <c r="K149" s="176"/>
      <c r="L149" s="176"/>
      <c r="M149" s="176"/>
      <c r="N149" s="203"/>
      <c r="O149" s="176"/>
      <c r="P149" s="177"/>
    </row>
    <row r="150" spans="1:17" ht="13.15" customHeight="1" x14ac:dyDescent="0.2">
      <c r="A150" s="188"/>
      <c r="B150" s="176"/>
      <c r="C150" s="176"/>
      <c r="D150" s="176"/>
      <c r="E150" s="176"/>
      <c r="F150" s="176"/>
      <c r="G150" s="176"/>
      <c r="H150" s="176"/>
      <c r="I150" s="176"/>
      <c r="J150" s="176"/>
      <c r="K150" s="176"/>
      <c r="L150" s="176"/>
      <c r="M150" s="176"/>
      <c r="N150" s="203"/>
      <c r="O150" s="176"/>
      <c r="P150" s="177"/>
    </row>
    <row r="151" spans="1:17" ht="13.15" customHeight="1" x14ac:dyDescent="0.2">
      <c r="A151" s="188"/>
      <c r="B151" s="176"/>
      <c r="C151" s="176"/>
      <c r="D151" s="176"/>
      <c r="E151" s="176"/>
      <c r="F151" s="176"/>
      <c r="G151" s="176"/>
      <c r="H151" s="176"/>
      <c r="I151" s="176"/>
      <c r="J151" s="176"/>
      <c r="K151" s="271"/>
      <c r="L151" s="271"/>
      <c r="M151" s="271"/>
      <c r="N151" s="271"/>
      <c r="O151" s="271"/>
      <c r="P151" s="272"/>
    </row>
    <row r="152" spans="1:17" ht="13.15" customHeight="1" x14ac:dyDescent="0.2">
      <c r="A152" s="188"/>
      <c r="B152" s="176"/>
      <c r="C152" s="176"/>
      <c r="D152" s="176"/>
      <c r="E152" s="176"/>
      <c r="F152" s="176"/>
      <c r="G152" s="176"/>
      <c r="H152" s="176"/>
      <c r="I152" s="176"/>
      <c r="J152" s="176"/>
      <c r="K152" s="271"/>
      <c r="L152" s="271"/>
      <c r="M152" s="271"/>
      <c r="N152" s="271"/>
      <c r="O152" s="271"/>
      <c r="P152" s="272"/>
    </row>
    <row r="153" spans="1:17" ht="13.15" customHeight="1" x14ac:dyDescent="0.2">
      <c r="A153" s="188"/>
      <c r="B153" s="176"/>
      <c r="C153" s="176"/>
      <c r="D153" s="176"/>
      <c r="E153" s="176"/>
      <c r="F153" s="176"/>
      <c r="G153" s="176"/>
      <c r="H153" s="176"/>
      <c r="I153" s="282" t="s">
        <v>151</v>
      </c>
      <c r="J153" s="282"/>
      <c r="K153" s="282"/>
      <c r="L153" s="282"/>
      <c r="M153" s="282"/>
      <c r="N153" s="282"/>
      <c r="O153" s="282"/>
      <c r="P153" s="283"/>
    </row>
    <row r="154" spans="1:17" ht="13.15" customHeight="1" x14ac:dyDescent="0.2">
      <c r="A154" s="188"/>
      <c r="B154" s="176"/>
      <c r="C154" s="176"/>
      <c r="D154" s="176"/>
      <c r="E154" s="176"/>
      <c r="F154" s="176"/>
      <c r="G154" s="176"/>
      <c r="H154" s="176"/>
      <c r="I154" s="282"/>
      <c r="J154" s="282"/>
      <c r="K154" s="282"/>
      <c r="L154" s="282"/>
      <c r="M154" s="282"/>
      <c r="N154" s="282"/>
      <c r="O154" s="282"/>
      <c r="P154" s="283"/>
    </row>
    <row r="155" spans="1:17" ht="27" customHeight="1" thickBot="1" x14ac:dyDescent="0.25">
      <c r="A155" s="188"/>
      <c r="B155" s="176"/>
      <c r="C155" s="176"/>
      <c r="D155" s="176"/>
      <c r="E155" s="176"/>
      <c r="F155" s="176"/>
      <c r="G155" s="176"/>
      <c r="H155" s="176"/>
      <c r="I155" s="282"/>
      <c r="J155" s="282"/>
      <c r="K155" s="282"/>
      <c r="L155" s="282"/>
      <c r="M155" s="282"/>
      <c r="N155" s="282"/>
      <c r="O155" s="282"/>
      <c r="P155" s="283"/>
    </row>
    <row r="156" spans="1:17" ht="13.15" customHeight="1" thickBot="1" x14ac:dyDescent="0.25">
      <c r="A156" s="273" t="s">
        <v>165</v>
      </c>
      <c r="B156" s="274"/>
      <c r="C156" s="274"/>
      <c r="D156" s="274"/>
      <c r="E156" s="274"/>
      <c r="F156" s="274"/>
      <c r="G156" s="274"/>
      <c r="H156" s="274"/>
      <c r="I156" s="274"/>
      <c r="J156" s="274"/>
      <c r="K156" s="274"/>
      <c r="L156" s="274"/>
      <c r="M156" s="274"/>
      <c r="N156" s="275"/>
      <c r="O156" s="276" t="s">
        <v>166</v>
      </c>
      <c r="P156" s="277">
        <v>43373</v>
      </c>
    </row>
    <row r="157" spans="1:17" ht="13.15" customHeight="1" x14ac:dyDescent="0.2">
      <c r="A157" s="3"/>
      <c r="N157" s="5"/>
    </row>
    <row r="158" spans="1:17" ht="13.15" customHeight="1" x14ac:dyDescent="0.2">
      <c r="A158" s="3"/>
    </row>
    <row r="159" spans="1:17" ht="13.15" customHeight="1" x14ac:dyDescent="0.2">
      <c r="A159" s="3"/>
    </row>
    <row r="160" spans="1:17" ht="13.15" customHeight="1" x14ac:dyDescent="0.2">
      <c r="A160" s="3"/>
    </row>
    <row r="161" spans="1:1" ht="13.15" customHeight="1" x14ac:dyDescent="0.2">
      <c r="A161" s="3"/>
    </row>
    <row r="162" spans="1:1" ht="13.15" customHeight="1" x14ac:dyDescent="0.2">
      <c r="A162" s="3"/>
    </row>
    <row r="163" spans="1:1" ht="13.15" customHeight="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sheetData>
  <sheetProtection algorithmName="SHA-512" hashValue="mNloG0sa9d1Rqhn88uaFnfJlxRzw18J2u0zTteXug0lrmyXAphWF38sfaLz6pBxQ8BejliLNnvVz2EBzS2PN6w==" saltValue="MSfbRc7AZTv0LA6h7ByZ6A==" spinCount="100000" sheet="1" objects="1" scenarios="1"/>
  <mergeCells count="59">
    <mergeCell ref="A49:C49"/>
    <mergeCell ref="A50:C50"/>
    <mergeCell ref="A69:C69"/>
    <mergeCell ref="A76:E76"/>
    <mergeCell ref="A77:E77"/>
    <mergeCell ref="A51:C51"/>
    <mergeCell ref="A52:C52"/>
    <mergeCell ref="A59:C59"/>
    <mergeCell ref="A60:C60"/>
    <mergeCell ref="A61:C61"/>
    <mergeCell ref="A62:C62"/>
    <mergeCell ref="A65:C65"/>
    <mergeCell ref="A66:C66"/>
    <mergeCell ref="A67:C67"/>
    <mergeCell ref="A68:C68"/>
    <mergeCell ref="A24:C24"/>
    <mergeCell ref="A32:H33"/>
    <mergeCell ref="A41:C41"/>
    <mergeCell ref="A47:C47"/>
    <mergeCell ref="A48:C48"/>
    <mergeCell ref="A25:C25"/>
    <mergeCell ref="A26:C26"/>
    <mergeCell ref="A27:C27"/>
    <mergeCell ref="A35:C35"/>
    <mergeCell ref="A36:C36"/>
    <mergeCell ref="A19:C19"/>
    <mergeCell ref="A20:C20"/>
    <mergeCell ref="A21:C21"/>
    <mergeCell ref="A22:C22"/>
    <mergeCell ref="A23:C23"/>
    <mergeCell ref="F74:F75"/>
    <mergeCell ref="A109:E109"/>
    <mergeCell ref="G74:G75"/>
    <mergeCell ref="H74:H75"/>
    <mergeCell ref="A80:E80"/>
    <mergeCell ref="G80:H80"/>
    <mergeCell ref="A78:E78"/>
    <mergeCell ref="A79:E79"/>
    <mergeCell ref="A114:E114"/>
    <mergeCell ref="A116:E116"/>
    <mergeCell ref="A117:E117"/>
    <mergeCell ref="A115:E115"/>
    <mergeCell ref="A74:E75"/>
    <mergeCell ref="G143:H144"/>
    <mergeCell ref="I153:P155"/>
    <mergeCell ref="A85:H89"/>
    <mergeCell ref="A146:B146"/>
    <mergeCell ref="A145:B145"/>
    <mergeCell ref="A147:B147"/>
    <mergeCell ref="A148:B148"/>
    <mergeCell ref="A140:H141"/>
    <mergeCell ref="C143:D144"/>
    <mergeCell ref="E143:F144"/>
    <mergeCell ref="A122:H124"/>
    <mergeCell ref="A107:E107"/>
    <mergeCell ref="A108:E108"/>
    <mergeCell ref="A111:E111"/>
    <mergeCell ref="A112:E112"/>
    <mergeCell ref="A113:E113"/>
  </mergeCells>
  <dataValidations count="1">
    <dataValidation type="list" allowBlank="1" showInputMessage="1" showErrorMessage="1" sqref="D23">
      <formula1>polpaar</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tabSelected="1" workbookViewId="0">
      <selection activeCell="A2" sqref="A2"/>
    </sheetView>
  </sheetViews>
  <sheetFormatPr baseColWidth="10" defaultRowHeight="12.75" x14ac:dyDescent="0.2"/>
  <cols>
    <col min="1" max="1" width="15.85546875" customWidth="1"/>
    <col min="2" max="2" width="12" customWidth="1"/>
    <col min="3" max="3" width="20.5703125" customWidth="1"/>
    <col min="4" max="4" width="13.5703125" customWidth="1"/>
    <col min="5" max="5" width="15.140625" customWidth="1"/>
    <col min="7" max="7" width="13.5703125" customWidth="1"/>
    <col min="8" max="8" width="13.42578125" customWidth="1"/>
    <col min="10" max="10" width="16.5703125" customWidth="1"/>
    <col min="14" max="14" width="18" customWidth="1"/>
    <col min="15" max="15" width="20" customWidth="1"/>
    <col min="16" max="16" width="18.28515625" customWidth="1"/>
  </cols>
  <sheetData>
    <row r="1" spans="1:16" ht="15" x14ac:dyDescent="0.25">
      <c r="A1" s="149" t="s">
        <v>30</v>
      </c>
      <c r="B1" s="150"/>
      <c r="C1" s="62"/>
      <c r="D1" s="62"/>
      <c r="E1" s="62"/>
      <c r="F1" s="62"/>
      <c r="G1" s="62"/>
      <c r="H1" s="62"/>
      <c r="I1" s="62"/>
      <c r="J1" s="62"/>
      <c r="K1" s="62"/>
      <c r="L1" s="62"/>
      <c r="M1" s="62"/>
      <c r="N1" s="62"/>
      <c r="O1" s="62"/>
      <c r="P1" s="63"/>
    </row>
    <row r="2" spans="1:16" ht="15" x14ac:dyDescent="0.25">
      <c r="A2" s="151"/>
      <c r="B2" s="2"/>
      <c r="C2" s="8"/>
      <c r="D2" s="8"/>
      <c r="E2" s="8"/>
      <c r="F2" s="8"/>
      <c r="G2" s="8"/>
      <c r="H2" s="8"/>
      <c r="I2" s="8"/>
      <c r="J2" s="8"/>
      <c r="K2" s="8"/>
      <c r="L2" s="8"/>
      <c r="M2" s="8"/>
      <c r="N2" s="8"/>
      <c r="O2" s="8"/>
      <c r="P2" s="123"/>
    </row>
    <row r="3" spans="1:16" ht="15" x14ac:dyDescent="0.25">
      <c r="A3" s="167" t="s">
        <v>174</v>
      </c>
      <c r="B3" s="2"/>
      <c r="C3" s="8"/>
      <c r="D3" s="8"/>
      <c r="E3" s="8"/>
      <c r="F3" s="8"/>
      <c r="G3" s="8"/>
      <c r="H3" s="8"/>
      <c r="I3" s="8"/>
      <c r="J3" s="8"/>
      <c r="K3" s="8"/>
      <c r="L3" s="8"/>
      <c r="M3" s="8"/>
      <c r="N3" s="8"/>
      <c r="O3" s="8"/>
      <c r="P3" s="123"/>
    </row>
    <row r="4" spans="1:16" ht="15" x14ac:dyDescent="0.25">
      <c r="A4" s="151"/>
      <c r="B4" s="2"/>
      <c r="C4" s="8"/>
      <c r="D4" s="8"/>
      <c r="E4" s="8"/>
      <c r="F4" s="8"/>
      <c r="G4" s="8"/>
      <c r="H4" s="8"/>
      <c r="I4" s="8"/>
      <c r="J4" s="8"/>
      <c r="K4" s="8"/>
      <c r="L4" s="8"/>
      <c r="M4" s="8"/>
      <c r="N4" s="8"/>
      <c r="O4" s="8"/>
      <c r="P4" s="123"/>
    </row>
    <row r="5" spans="1:16" ht="15" x14ac:dyDescent="0.25">
      <c r="A5" s="125" t="s">
        <v>100</v>
      </c>
      <c r="B5" s="2"/>
      <c r="C5" s="8"/>
      <c r="D5" s="8"/>
      <c r="E5" s="8"/>
      <c r="F5" s="8"/>
      <c r="G5" s="8"/>
      <c r="H5" s="8"/>
      <c r="I5" s="8"/>
      <c r="J5" s="8"/>
      <c r="K5" s="8"/>
      <c r="L5" s="8"/>
      <c r="M5" s="8"/>
      <c r="N5" s="8"/>
      <c r="O5" s="8"/>
      <c r="P5" s="123"/>
    </row>
    <row r="6" spans="1:16" ht="15" x14ac:dyDescent="0.25">
      <c r="A6" s="151"/>
      <c r="B6" s="2"/>
      <c r="C6" s="8"/>
      <c r="D6" s="8"/>
      <c r="E6" s="8"/>
      <c r="F6" s="8"/>
      <c r="G6" s="8"/>
      <c r="H6" s="8"/>
      <c r="I6" s="8"/>
      <c r="J6" s="139"/>
      <c r="K6" s="8"/>
      <c r="L6" s="8"/>
      <c r="M6" s="8"/>
      <c r="N6" s="8"/>
      <c r="O6" s="8"/>
      <c r="P6" s="123"/>
    </row>
    <row r="7" spans="1:16" x14ac:dyDescent="0.2">
      <c r="A7" s="152" t="s">
        <v>31</v>
      </c>
      <c r="B7" s="32"/>
      <c r="C7" s="8"/>
      <c r="D7" s="8"/>
      <c r="E7" s="8"/>
      <c r="F7" s="169" t="s">
        <v>170</v>
      </c>
      <c r="G7" s="139"/>
      <c r="H7" s="8"/>
      <c r="I7" s="139"/>
      <c r="J7" s="169" t="s">
        <v>171</v>
      </c>
      <c r="K7" s="8"/>
      <c r="L7" s="8"/>
      <c r="M7" s="8"/>
      <c r="N7" s="8"/>
      <c r="O7" s="8"/>
      <c r="P7" s="123"/>
    </row>
    <row r="8" spans="1:16" x14ac:dyDescent="0.2">
      <c r="A8" s="153" t="s">
        <v>76</v>
      </c>
      <c r="B8" s="31"/>
      <c r="C8" s="8"/>
      <c r="D8" s="8"/>
      <c r="E8" s="8"/>
      <c r="F8" s="8"/>
      <c r="G8" s="8"/>
      <c r="H8" s="8"/>
      <c r="I8" s="8"/>
      <c r="J8" s="8"/>
      <c r="K8" s="8"/>
      <c r="L8" s="8"/>
      <c r="M8" s="8"/>
      <c r="N8" s="8"/>
      <c r="O8" s="8"/>
      <c r="P8" s="123"/>
    </row>
    <row r="9" spans="1:16" x14ac:dyDescent="0.2">
      <c r="A9" s="154" t="s">
        <v>4</v>
      </c>
      <c r="B9" s="33"/>
      <c r="C9" s="8"/>
      <c r="D9" s="8"/>
      <c r="E9" s="8"/>
      <c r="F9" s="8"/>
      <c r="G9" s="8"/>
      <c r="H9" s="8"/>
      <c r="I9" s="8"/>
      <c r="J9" s="8"/>
      <c r="K9" s="8"/>
      <c r="L9" s="8"/>
      <c r="M9" s="8"/>
      <c r="N9" s="8"/>
      <c r="O9" s="8"/>
      <c r="P9" s="123"/>
    </row>
    <row r="10" spans="1:16" x14ac:dyDescent="0.2">
      <c r="A10" s="155" t="s">
        <v>77</v>
      </c>
      <c r="B10" s="46"/>
      <c r="C10" s="8"/>
      <c r="D10" s="8"/>
      <c r="E10" s="8"/>
      <c r="F10" s="8"/>
      <c r="G10" s="8"/>
      <c r="H10" s="8"/>
      <c r="I10" s="8"/>
      <c r="J10" s="8"/>
      <c r="K10" s="8"/>
      <c r="L10" s="8"/>
      <c r="M10" s="8"/>
      <c r="N10" s="8"/>
      <c r="O10" s="8"/>
      <c r="P10" s="123"/>
    </row>
    <row r="11" spans="1:16" x14ac:dyDescent="0.2">
      <c r="A11" s="22"/>
      <c r="B11" s="8"/>
      <c r="C11" s="8"/>
      <c r="D11" s="8"/>
      <c r="E11" s="8"/>
      <c r="F11" s="8"/>
      <c r="G11" s="8"/>
      <c r="H11" s="8"/>
      <c r="I11" s="8"/>
      <c r="J11" s="8"/>
      <c r="K11" s="8"/>
      <c r="L11" s="8"/>
      <c r="M11" s="8"/>
      <c r="N11" s="8"/>
      <c r="O11" s="8"/>
      <c r="P11" s="123"/>
    </row>
    <row r="12" spans="1:16" x14ac:dyDescent="0.2">
      <c r="A12" s="156"/>
      <c r="B12" s="18"/>
      <c r="C12" s="8"/>
      <c r="D12" s="8"/>
      <c r="E12" s="8"/>
      <c r="F12" s="8"/>
      <c r="G12" s="8"/>
      <c r="H12" s="8"/>
      <c r="I12" s="8"/>
      <c r="J12" s="8"/>
      <c r="K12" s="8"/>
      <c r="L12" s="8"/>
      <c r="M12" s="8"/>
      <c r="N12" s="8"/>
      <c r="O12" s="8"/>
      <c r="P12" s="123"/>
    </row>
    <row r="13" spans="1:16" x14ac:dyDescent="0.2">
      <c r="A13" s="156"/>
      <c r="B13" s="18"/>
      <c r="C13" s="8"/>
      <c r="D13" s="8"/>
      <c r="E13" s="8"/>
      <c r="F13" s="8"/>
      <c r="G13" s="8"/>
      <c r="H13" s="8"/>
      <c r="I13" s="8"/>
      <c r="J13" s="8"/>
      <c r="K13" s="8"/>
      <c r="L13" s="8"/>
      <c r="M13" s="8"/>
      <c r="N13" s="8"/>
      <c r="O13" s="8"/>
      <c r="P13" s="123"/>
    </row>
    <row r="14" spans="1:16" ht="15" x14ac:dyDescent="0.25">
      <c r="A14" s="134" t="s">
        <v>164</v>
      </c>
      <c r="B14" s="8"/>
      <c r="C14" s="8"/>
      <c r="D14" s="8"/>
      <c r="E14" s="8"/>
      <c r="F14" s="8"/>
      <c r="G14" s="8"/>
      <c r="H14" s="8"/>
      <c r="I14" s="8"/>
      <c r="J14" s="8"/>
      <c r="K14" s="8"/>
      <c r="L14" s="8"/>
      <c r="M14" s="8"/>
      <c r="N14" s="8"/>
      <c r="O14" s="8"/>
      <c r="P14" s="123"/>
    </row>
    <row r="15" spans="1:16" ht="15" x14ac:dyDescent="0.25">
      <c r="A15" s="142"/>
      <c r="B15" s="8"/>
      <c r="C15" s="8"/>
      <c r="D15" s="8"/>
      <c r="E15" s="8"/>
      <c r="F15" s="8"/>
      <c r="G15" s="8"/>
      <c r="H15" s="8"/>
      <c r="I15" s="8"/>
      <c r="J15" s="8"/>
      <c r="K15" s="8"/>
      <c r="L15" s="8"/>
      <c r="M15" s="8"/>
      <c r="N15" s="8"/>
      <c r="O15" s="8"/>
      <c r="P15" s="123"/>
    </row>
    <row r="16" spans="1:16" ht="15" x14ac:dyDescent="0.25">
      <c r="A16" s="142"/>
      <c r="B16" s="8"/>
      <c r="C16" s="8"/>
      <c r="D16" s="8"/>
      <c r="E16" s="8"/>
      <c r="F16" s="8"/>
      <c r="G16" s="8"/>
      <c r="H16" s="8"/>
      <c r="I16" s="8"/>
      <c r="J16" s="8"/>
      <c r="K16" s="8"/>
      <c r="L16" s="8"/>
      <c r="M16" s="8"/>
      <c r="N16" s="8"/>
      <c r="O16" s="8"/>
      <c r="P16" s="123"/>
    </row>
    <row r="17" spans="1:16" x14ac:dyDescent="0.2">
      <c r="A17" s="124" t="s">
        <v>131</v>
      </c>
      <c r="B17" s="8"/>
      <c r="C17" s="8"/>
      <c r="D17" s="8"/>
      <c r="E17" s="8"/>
      <c r="F17" s="8"/>
      <c r="G17" s="8"/>
      <c r="H17" s="8"/>
      <c r="I17" s="8"/>
      <c r="J17" s="8"/>
      <c r="K17" s="8"/>
      <c r="L17" s="8"/>
      <c r="M17" s="8"/>
      <c r="N17" s="8"/>
      <c r="O17" s="8"/>
      <c r="P17" s="123"/>
    </row>
    <row r="18" spans="1:16" x14ac:dyDescent="0.2">
      <c r="A18" s="122"/>
      <c r="B18" s="8"/>
      <c r="C18" s="8"/>
      <c r="D18" s="87" t="s">
        <v>119</v>
      </c>
      <c r="E18" s="87" t="s">
        <v>119</v>
      </c>
      <c r="F18" s="8"/>
      <c r="G18" s="8"/>
      <c r="H18" s="8"/>
      <c r="I18" s="8"/>
      <c r="J18" s="8"/>
      <c r="K18" s="8"/>
      <c r="L18" s="8"/>
      <c r="M18" s="8"/>
      <c r="N18" s="8"/>
      <c r="O18" s="8"/>
      <c r="P18" s="123"/>
    </row>
    <row r="19" spans="1:16" x14ac:dyDescent="0.2">
      <c r="A19" s="326"/>
      <c r="B19" s="327"/>
      <c r="C19" s="328"/>
      <c r="D19" s="80" t="s">
        <v>0</v>
      </c>
      <c r="E19" s="81" t="s">
        <v>93</v>
      </c>
      <c r="F19" s="38"/>
      <c r="G19" s="8"/>
      <c r="H19" s="8"/>
      <c r="I19" s="8"/>
      <c r="J19" s="8"/>
      <c r="K19" s="8"/>
      <c r="L19" s="8"/>
      <c r="M19" s="8"/>
      <c r="N19" s="8"/>
      <c r="O19" s="8"/>
      <c r="P19" s="123"/>
    </row>
    <row r="20" spans="1:16" x14ac:dyDescent="0.2">
      <c r="A20" s="326" t="s">
        <v>1</v>
      </c>
      <c r="B20" s="327"/>
      <c r="C20" s="328"/>
      <c r="D20" s="7"/>
      <c r="E20" s="7"/>
      <c r="F20" s="56" t="s">
        <v>2</v>
      </c>
      <c r="G20" s="8"/>
      <c r="H20" s="8"/>
      <c r="I20" s="8"/>
      <c r="J20" s="8"/>
      <c r="K20" s="8"/>
      <c r="L20" s="8"/>
      <c r="M20" s="8"/>
      <c r="N20" s="8"/>
      <c r="O20" s="8"/>
      <c r="P20" s="157"/>
    </row>
    <row r="21" spans="1:16" x14ac:dyDescent="0.2">
      <c r="A21" s="326" t="s">
        <v>163</v>
      </c>
      <c r="B21" s="327"/>
      <c r="C21" s="328"/>
      <c r="D21" s="121"/>
      <c r="E21" s="121"/>
      <c r="F21" s="56" t="s">
        <v>2</v>
      </c>
      <c r="G21" s="8"/>
      <c r="H21" s="8"/>
      <c r="I21" s="8"/>
      <c r="J21" s="8"/>
      <c r="K21" s="8"/>
      <c r="L21" s="8"/>
      <c r="M21" s="8"/>
      <c r="N21" s="8"/>
      <c r="O21" s="8"/>
      <c r="P21" s="123"/>
    </row>
    <row r="22" spans="1:16" x14ac:dyDescent="0.2">
      <c r="A22" s="326" t="s">
        <v>3</v>
      </c>
      <c r="B22" s="327"/>
      <c r="C22" s="328"/>
      <c r="D22" s="4">
        <v>37</v>
      </c>
      <c r="E22" s="4">
        <v>22</v>
      </c>
      <c r="F22" s="34" t="s">
        <v>126</v>
      </c>
      <c r="G22" s="8"/>
      <c r="H22" s="128"/>
      <c r="I22" s="8"/>
      <c r="J22" s="8"/>
      <c r="K22" s="8"/>
      <c r="L22" s="8"/>
      <c r="M22" s="8"/>
      <c r="N22" s="8"/>
      <c r="O22" s="8"/>
      <c r="P22" s="123"/>
    </row>
    <row r="23" spans="1:16" x14ac:dyDescent="0.2">
      <c r="A23" s="326" t="s">
        <v>5</v>
      </c>
      <c r="B23" s="327"/>
      <c r="C23" s="328"/>
      <c r="D23" s="4" t="s">
        <v>136</v>
      </c>
      <c r="E23" s="7"/>
      <c r="F23" s="34" t="s">
        <v>169</v>
      </c>
      <c r="G23" s="8"/>
      <c r="H23" s="8"/>
      <c r="I23" s="8"/>
      <c r="J23" s="8"/>
      <c r="K23" s="8"/>
      <c r="L23" s="8"/>
      <c r="M23" s="8"/>
      <c r="N23" s="8"/>
      <c r="O23" s="8"/>
      <c r="P23" s="123"/>
    </row>
    <row r="24" spans="1:16" ht="14.25" x14ac:dyDescent="0.2">
      <c r="A24" s="326" t="s">
        <v>6</v>
      </c>
      <c r="B24" s="327"/>
      <c r="C24" s="328"/>
      <c r="D24" s="10"/>
      <c r="E24" s="4">
        <v>44000</v>
      </c>
      <c r="F24" s="158"/>
      <c r="G24" s="8"/>
      <c r="H24" s="8"/>
      <c r="I24" s="8"/>
      <c r="J24" s="8"/>
      <c r="K24" s="8"/>
      <c r="L24" s="8"/>
      <c r="M24" s="8"/>
      <c r="N24" s="8"/>
      <c r="O24" s="8"/>
      <c r="P24" s="123"/>
    </row>
    <row r="25" spans="1:16" x14ac:dyDescent="0.2">
      <c r="A25" s="326" t="s">
        <v>9</v>
      </c>
      <c r="B25" s="327"/>
      <c r="C25" s="328"/>
      <c r="D25" s="10"/>
      <c r="E25" s="4">
        <v>1.2</v>
      </c>
      <c r="F25" s="158"/>
      <c r="G25" s="8"/>
      <c r="H25" s="8"/>
      <c r="I25" s="8"/>
      <c r="J25" s="8"/>
      <c r="K25" s="8"/>
      <c r="L25" s="8"/>
      <c r="M25" s="8"/>
      <c r="N25" s="8"/>
      <c r="O25" s="8"/>
      <c r="P25" s="123"/>
    </row>
    <row r="26" spans="1:16" x14ac:dyDescent="0.2">
      <c r="A26" s="326" t="s">
        <v>12</v>
      </c>
      <c r="B26" s="327"/>
      <c r="C26" s="328"/>
      <c r="D26" s="4">
        <v>1985</v>
      </c>
      <c r="E26" s="7"/>
      <c r="F26" s="38" t="s">
        <v>94</v>
      </c>
      <c r="G26" s="8"/>
      <c r="H26" s="8"/>
      <c r="I26" s="8"/>
      <c r="J26" s="8"/>
      <c r="K26" s="8"/>
      <c r="L26" s="8"/>
      <c r="M26" s="8"/>
      <c r="N26" s="8"/>
      <c r="O26" s="8"/>
      <c r="P26" s="123"/>
    </row>
    <row r="27" spans="1:16" x14ac:dyDescent="0.2">
      <c r="A27" s="326" t="s">
        <v>15</v>
      </c>
      <c r="B27" s="327"/>
      <c r="C27" s="328"/>
      <c r="D27" s="13">
        <v>0.879</v>
      </c>
      <c r="E27" s="10"/>
      <c r="F27" s="38" t="s">
        <v>88</v>
      </c>
      <c r="G27" s="8"/>
      <c r="H27" s="8"/>
      <c r="I27" s="8"/>
      <c r="J27" s="8"/>
      <c r="K27" s="8"/>
      <c r="L27" s="8"/>
      <c r="M27" s="8"/>
      <c r="N27" s="8"/>
      <c r="O27" s="8"/>
      <c r="P27" s="123"/>
    </row>
    <row r="28" spans="1:16" x14ac:dyDescent="0.2">
      <c r="A28" s="22"/>
      <c r="B28" s="8"/>
      <c r="C28" s="8"/>
      <c r="D28" s="8"/>
      <c r="E28" s="8"/>
      <c r="F28" s="8"/>
      <c r="G28" s="8"/>
      <c r="H28" s="8"/>
      <c r="I28" s="8"/>
      <c r="J28" s="8"/>
      <c r="K28" s="8"/>
      <c r="L28" s="8"/>
      <c r="M28" s="8"/>
      <c r="N28" s="8"/>
      <c r="O28" s="8"/>
      <c r="P28" s="123"/>
    </row>
    <row r="29" spans="1:16" x14ac:dyDescent="0.2">
      <c r="A29" s="22"/>
      <c r="B29" s="8"/>
      <c r="C29" s="8"/>
      <c r="D29" s="8"/>
      <c r="E29" s="8"/>
      <c r="F29" s="8"/>
      <c r="G29" s="8"/>
      <c r="H29" s="8"/>
      <c r="I29" s="8"/>
      <c r="J29" s="8"/>
      <c r="K29" s="8"/>
      <c r="L29" s="8"/>
      <c r="M29" s="8"/>
      <c r="N29" s="8"/>
      <c r="O29" s="8"/>
      <c r="P29" s="123"/>
    </row>
    <row r="30" spans="1:16" x14ac:dyDescent="0.2">
      <c r="A30" s="159" t="s">
        <v>101</v>
      </c>
      <c r="B30" s="8"/>
      <c r="C30" s="8"/>
      <c r="D30" s="8"/>
      <c r="E30" s="8"/>
      <c r="F30" s="8"/>
      <c r="G30" s="8"/>
      <c r="H30" s="8"/>
      <c r="I30" s="8"/>
      <c r="J30" s="8"/>
      <c r="K30" s="8"/>
      <c r="L30" s="8"/>
      <c r="M30" s="8"/>
      <c r="N30" s="8"/>
      <c r="O30" s="8"/>
      <c r="P30" s="123"/>
    </row>
    <row r="31" spans="1:16" x14ac:dyDescent="0.2">
      <c r="A31" s="159"/>
      <c r="B31" s="8"/>
      <c r="C31" s="8"/>
      <c r="D31" s="8"/>
      <c r="E31" s="8"/>
      <c r="F31" s="8"/>
      <c r="G31" s="8"/>
      <c r="H31" s="8"/>
      <c r="I31" s="8"/>
      <c r="J31" s="8"/>
      <c r="K31" s="8"/>
      <c r="L31" s="8"/>
      <c r="M31" s="8"/>
      <c r="N31" s="8"/>
      <c r="O31" s="8"/>
      <c r="P31" s="123"/>
    </row>
    <row r="32" spans="1:16" x14ac:dyDescent="0.2">
      <c r="A32" s="329" t="s">
        <v>95</v>
      </c>
      <c r="B32" s="330"/>
      <c r="C32" s="330"/>
      <c r="D32" s="330"/>
      <c r="E32" s="330"/>
      <c r="F32" s="330"/>
      <c r="G32" s="330"/>
      <c r="H32" s="330"/>
      <c r="I32" s="8"/>
      <c r="J32" s="8"/>
      <c r="K32" s="8"/>
      <c r="L32" s="8"/>
      <c r="M32" s="8"/>
      <c r="N32" s="8"/>
      <c r="O32" s="8"/>
      <c r="P32" s="123"/>
    </row>
    <row r="33" spans="1:16" x14ac:dyDescent="0.2">
      <c r="A33" s="331"/>
      <c r="B33" s="330"/>
      <c r="C33" s="330"/>
      <c r="D33" s="330"/>
      <c r="E33" s="330"/>
      <c r="F33" s="330"/>
      <c r="G33" s="330"/>
      <c r="H33" s="330"/>
      <c r="I33" s="8"/>
      <c r="J33" s="8"/>
      <c r="K33" s="8"/>
      <c r="L33" s="8"/>
      <c r="M33" s="8"/>
      <c r="N33" s="8"/>
      <c r="O33" s="8"/>
      <c r="P33" s="123"/>
    </row>
    <row r="34" spans="1:16" x14ac:dyDescent="0.2">
      <c r="A34" s="164"/>
      <c r="B34" s="163"/>
      <c r="C34" s="163"/>
      <c r="D34" s="163"/>
      <c r="E34" s="163"/>
      <c r="F34" s="163"/>
      <c r="G34" s="163"/>
      <c r="H34" s="163"/>
      <c r="I34" s="8"/>
      <c r="J34" s="8"/>
      <c r="K34" s="8"/>
      <c r="L34" s="8"/>
      <c r="M34" s="8"/>
      <c r="N34" s="8"/>
      <c r="O34" s="8"/>
      <c r="P34" s="123"/>
    </row>
    <row r="35" spans="1:16" x14ac:dyDescent="0.2">
      <c r="A35" s="326" t="s">
        <v>167</v>
      </c>
      <c r="B35" s="327"/>
      <c r="C35" s="328"/>
      <c r="D35" s="13">
        <v>0.82</v>
      </c>
      <c r="E35" s="34" t="s">
        <v>132</v>
      </c>
      <c r="F35" s="8"/>
      <c r="G35" s="8"/>
      <c r="H35" s="8"/>
      <c r="I35" s="8"/>
      <c r="J35" s="8"/>
      <c r="K35" s="35"/>
      <c r="L35" s="8"/>
      <c r="M35" s="8"/>
      <c r="N35" s="8"/>
      <c r="O35" s="8"/>
      <c r="P35" s="160"/>
    </row>
    <row r="36" spans="1:16" x14ac:dyDescent="0.2">
      <c r="A36" s="326" t="s">
        <v>168</v>
      </c>
      <c r="B36" s="327"/>
      <c r="C36" s="328"/>
      <c r="D36" s="58">
        <v>0.94</v>
      </c>
      <c r="E36" s="34" t="s">
        <v>133</v>
      </c>
      <c r="F36" s="8"/>
      <c r="G36" s="8"/>
      <c r="H36" s="8"/>
      <c r="I36" s="8"/>
      <c r="J36" s="8"/>
      <c r="K36" s="8"/>
      <c r="L36" s="8"/>
      <c r="M36" s="8"/>
      <c r="N36" s="8"/>
      <c r="O36" s="8"/>
      <c r="P36" s="123"/>
    </row>
    <row r="37" spans="1:16" x14ac:dyDescent="0.2">
      <c r="A37" s="22"/>
      <c r="B37" s="8"/>
      <c r="C37" s="8"/>
      <c r="D37" s="34"/>
      <c r="E37" s="8"/>
      <c r="F37" s="8"/>
      <c r="G37" s="8"/>
      <c r="H37" s="8"/>
      <c r="I37" s="8"/>
      <c r="J37" s="8"/>
      <c r="K37" s="8"/>
      <c r="L37" s="8"/>
      <c r="M37" s="8"/>
      <c r="N37" s="8"/>
      <c r="O37" s="8"/>
      <c r="P37" s="123"/>
    </row>
    <row r="38" spans="1:16" x14ac:dyDescent="0.2">
      <c r="A38" s="22"/>
      <c r="B38" s="8"/>
      <c r="C38" s="8"/>
      <c r="D38" s="34"/>
      <c r="E38" s="8"/>
      <c r="F38" s="8"/>
      <c r="G38" s="8"/>
      <c r="H38" s="8"/>
      <c r="I38" s="8"/>
      <c r="J38" s="8"/>
      <c r="K38" s="8"/>
      <c r="L38" s="8"/>
      <c r="M38" s="8"/>
      <c r="N38" s="8"/>
      <c r="O38" s="8"/>
      <c r="P38" s="123"/>
    </row>
    <row r="39" spans="1:16" x14ac:dyDescent="0.2">
      <c r="A39" s="122" t="s">
        <v>34</v>
      </c>
      <c r="B39" s="8"/>
      <c r="C39" s="8"/>
      <c r="D39" s="34"/>
      <c r="E39" s="8"/>
      <c r="F39" s="8"/>
      <c r="G39" s="8"/>
      <c r="H39" s="8"/>
      <c r="I39" s="8"/>
      <c r="J39" s="8"/>
      <c r="K39" s="8"/>
      <c r="L39" s="8"/>
      <c r="M39" s="8"/>
      <c r="N39" s="8"/>
      <c r="O39" s="8"/>
      <c r="P39" s="123"/>
    </row>
    <row r="40" spans="1:16" x14ac:dyDescent="0.2">
      <c r="A40" s="122"/>
      <c r="B40" s="8"/>
      <c r="C40" s="8"/>
      <c r="D40" s="34"/>
      <c r="E40" s="8"/>
      <c r="F40" s="8"/>
      <c r="G40" s="8"/>
      <c r="H40" s="8"/>
      <c r="I40" s="8"/>
      <c r="J40" s="8"/>
      <c r="K40" s="8"/>
      <c r="L40" s="8"/>
      <c r="M40" s="8"/>
      <c r="N40" s="8"/>
      <c r="O40" s="8"/>
      <c r="P40" s="123"/>
    </row>
    <row r="41" spans="1:16" x14ac:dyDescent="0.2">
      <c r="A41" s="326" t="s">
        <v>35</v>
      </c>
      <c r="B41" s="327"/>
      <c r="C41" s="328"/>
      <c r="D41" s="4">
        <v>2500</v>
      </c>
      <c r="E41" s="34" t="s">
        <v>134</v>
      </c>
      <c r="F41" s="8"/>
      <c r="G41" s="8"/>
      <c r="H41" s="8"/>
      <c r="I41" s="8"/>
      <c r="J41" s="8"/>
      <c r="K41" s="8"/>
      <c r="L41" s="8"/>
      <c r="M41" s="8"/>
      <c r="N41" s="8"/>
      <c r="O41" s="8"/>
      <c r="P41" s="123"/>
    </row>
    <row r="42" spans="1:16" x14ac:dyDescent="0.2">
      <c r="A42" s="22"/>
      <c r="B42" s="8"/>
      <c r="C42" s="8"/>
      <c r="D42" s="8"/>
      <c r="E42" s="8"/>
      <c r="F42" s="8"/>
      <c r="G42" s="8"/>
      <c r="H42" s="8"/>
      <c r="I42" s="8"/>
      <c r="J42" s="8"/>
      <c r="K42" s="8"/>
      <c r="L42" s="8"/>
      <c r="M42" s="8"/>
      <c r="N42" s="8"/>
      <c r="O42" s="8"/>
      <c r="P42" s="123"/>
    </row>
    <row r="43" spans="1:16" x14ac:dyDescent="0.2">
      <c r="A43" s="22"/>
      <c r="B43" s="8"/>
      <c r="C43" s="8"/>
      <c r="D43" s="8"/>
      <c r="E43" s="8"/>
      <c r="F43" s="8"/>
      <c r="G43" s="8"/>
      <c r="H43" s="8"/>
      <c r="I43" s="8"/>
      <c r="J43" s="8"/>
      <c r="K43" s="8"/>
      <c r="L43" s="8"/>
      <c r="M43" s="8"/>
      <c r="N43" s="8"/>
      <c r="O43" s="8"/>
      <c r="P43" s="123"/>
    </row>
    <row r="44" spans="1:16" x14ac:dyDescent="0.2">
      <c r="A44" s="124" t="s">
        <v>135</v>
      </c>
      <c r="B44" s="8"/>
      <c r="C44" s="8"/>
      <c r="D44" s="8"/>
      <c r="E44" s="8"/>
      <c r="F44" s="8"/>
      <c r="G44" s="8"/>
      <c r="H44" s="8"/>
      <c r="I44" s="8"/>
      <c r="J44" s="8"/>
      <c r="K44" s="8"/>
      <c r="L44" s="8"/>
      <c r="M44" s="8"/>
      <c r="N44" s="8"/>
      <c r="O44" s="8"/>
      <c r="P44" s="123"/>
    </row>
    <row r="45" spans="1:16" x14ac:dyDescent="0.2">
      <c r="A45" s="122"/>
      <c r="B45" s="8"/>
      <c r="C45" s="8"/>
      <c r="D45" s="8"/>
      <c r="E45" s="8"/>
      <c r="F45" s="8"/>
      <c r="G45" s="8"/>
      <c r="H45" s="8"/>
      <c r="I45" s="8"/>
      <c r="J45" s="8"/>
      <c r="K45" s="8"/>
      <c r="L45" s="8"/>
      <c r="M45" s="8"/>
      <c r="N45" s="8"/>
      <c r="O45" s="8"/>
      <c r="P45" s="123"/>
    </row>
    <row r="46" spans="1:16" x14ac:dyDescent="0.2">
      <c r="A46" s="125" t="s">
        <v>106</v>
      </c>
      <c r="B46" s="8"/>
      <c r="C46" s="30"/>
      <c r="D46" s="8"/>
      <c r="E46" s="8"/>
      <c r="F46" s="8"/>
      <c r="G46" s="8"/>
      <c r="H46" s="8"/>
      <c r="I46" s="8"/>
      <c r="J46" s="8"/>
      <c r="K46" s="8"/>
      <c r="L46" s="8"/>
      <c r="M46" s="8"/>
      <c r="N46" s="8"/>
      <c r="O46" s="8"/>
      <c r="P46" s="123"/>
    </row>
    <row r="47" spans="1:16" x14ac:dyDescent="0.2">
      <c r="A47" s="326" t="s">
        <v>18</v>
      </c>
      <c r="B47" s="327"/>
      <c r="C47" s="328"/>
      <c r="D47" s="85">
        <f>E22</f>
        <v>22</v>
      </c>
      <c r="E47" s="38" t="s">
        <v>127</v>
      </c>
      <c r="F47" s="8"/>
      <c r="G47" s="8"/>
      <c r="H47" s="8"/>
      <c r="I47" s="8"/>
      <c r="J47" s="8"/>
      <c r="K47" s="8"/>
      <c r="L47" s="8"/>
      <c r="M47" s="8"/>
      <c r="N47" s="8"/>
      <c r="O47" s="8"/>
      <c r="P47" s="123"/>
    </row>
    <row r="48" spans="1:16" x14ac:dyDescent="0.2">
      <c r="A48" s="326" t="s">
        <v>18</v>
      </c>
      <c r="B48" s="327"/>
      <c r="C48" s="328"/>
      <c r="D48" s="15">
        <f>E24*E25/0.367/10000/D35/D36</f>
        <v>18.664920836697501</v>
      </c>
      <c r="E48" s="38" t="s">
        <v>44</v>
      </c>
      <c r="F48" s="8"/>
      <c r="G48" s="8"/>
      <c r="H48" s="8"/>
      <c r="I48" s="8"/>
      <c r="J48" s="8"/>
      <c r="K48" s="8"/>
      <c r="L48" s="8"/>
      <c r="M48" s="8"/>
      <c r="N48" s="8"/>
      <c r="O48" s="8"/>
      <c r="P48" s="123"/>
    </row>
    <row r="49" spans="1:16" x14ac:dyDescent="0.2">
      <c r="A49" s="326" t="s">
        <v>70</v>
      </c>
      <c r="B49" s="327"/>
      <c r="C49" s="328"/>
      <c r="D49" s="15">
        <f>IF(D48&gt;0,MIN(D47,D48),D47)</f>
        <v>18.664920836697501</v>
      </c>
      <c r="E49" s="38" t="s">
        <v>137</v>
      </c>
      <c r="F49" s="18"/>
      <c r="G49" s="18"/>
      <c r="H49" s="18"/>
      <c r="I49" s="8"/>
      <c r="J49" s="8"/>
      <c r="K49" s="8"/>
      <c r="L49" s="8"/>
      <c r="M49" s="8"/>
      <c r="N49" s="8"/>
      <c r="O49" s="8"/>
      <c r="P49" s="123"/>
    </row>
    <row r="50" spans="1:16" x14ac:dyDescent="0.2">
      <c r="A50" s="326" t="s">
        <v>96</v>
      </c>
      <c r="B50" s="327"/>
      <c r="C50" s="328"/>
      <c r="D50" s="15">
        <f>D49/D27</f>
        <v>21.234267163478385</v>
      </c>
      <c r="E50" s="34" t="s">
        <v>99</v>
      </c>
      <c r="F50" s="8"/>
      <c r="G50" s="8"/>
      <c r="H50" s="8"/>
      <c r="I50" s="8"/>
      <c r="J50" s="8"/>
      <c r="K50" s="8"/>
      <c r="L50" s="8"/>
      <c r="M50" s="8"/>
      <c r="N50" s="8"/>
      <c r="O50" s="8"/>
      <c r="P50" s="123"/>
    </row>
    <row r="51" spans="1:16" x14ac:dyDescent="0.2">
      <c r="A51" s="326" t="s">
        <v>55</v>
      </c>
      <c r="B51" s="327"/>
      <c r="C51" s="328"/>
      <c r="D51" s="40">
        <f>D50*$D$41</f>
        <v>53085.667908695963</v>
      </c>
      <c r="E51" s="38" t="s">
        <v>38</v>
      </c>
      <c r="F51" s="8"/>
      <c r="G51" s="8"/>
      <c r="H51" s="8"/>
      <c r="I51" s="8"/>
      <c r="J51" s="8"/>
      <c r="K51" s="8"/>
      <c r="L51" s="8"/>
      <c r="M51" s="8"/>
      <c r="N51" s="8"/>
      <c r="O51" s="8"/>
      <c r="P51" s="123"/>
    </row>
    <row r="52" spans="1:16" x14ac:dyDescent="0.2">
      <c r="A52" s="326" t="s">
        <v>97</v>
      </c>
      <c r="B52" s="327"/>
      <c r="C52" s="328"/>
      <c r="D52" s="16">
        <f>D50*D27/$D$22</f>
        <v>0.50445731991074327</v>
      </c>
      <c r="E52" s="38" t="s">
        <v>37</v>
      </c>
      <c r="F52" s="8"/>
      <c r="G52" s="8"/>
      <c r="H52" s="8"/>
      <c r="I52" s="8"/>
      <c r="J52" s="8"/>
      <c r="K52" s="8"/>
      <c r="L52" s="8"/>
      <c r="M52" s="8"/>
      <c r="N52" s="8"/>
      <c r="O52" s="8"/>
      <c r="P52" s="123"/>
    </row>
    <row r="53" spans="1:16" x14ac:dyDescent="0.2">
      <c r="A53" s="22"/>
      <c r="B53" s="8"/>
      <c r="C53" s="126"/>
      <c r="D53" s="127"/>
      <c r="E53" s="8"/>
      <c r="F53" s="8"/>
      <c r="G53" s="8"/>
      <c r="H53" s="8"/>
      <c r="I53" s="8"/>
      <c r="J53" s="8"/>
      <c r="K53" s="8"/>
      <c r="L53" s="8"/>
      <c r="M53" s="8"/>
      <c r="N53" s="8"/>
      <c r="O53" s="8"/>
      <c r="P53" s="123"/>
    </row>
    <row r="54" spans="1:16" x14ac:dyDescent="0.2">
      <c r="A54" s="22"/>
      <c r="B54" s="8"/>
      <c r="C54" s="126"/>
      <c r="D54" s="127"/>
      <c r="E54" s="8"/>
      <c r="F54" s="8"/>
      <c r="G54" s="8"/>
      <c r="H54" s="8"/>
      <c r="I54" s="8"/>
      <c r="J54" s="8"/>
      <c r="K54" s="8"/>
      <c r="L54" s="8"/>
      <c r="M54" s="8"/>
      <c r="N54" s="8"/>
      <c r="O54" s="8"/>
      <c r="P54" s="123"/>
    </row>
    <row r="55" spans="1:16" x14ac:dyDescent="0.2">
      <c r="A55" s="122" t="s">
        <v>43</v>
      </c>
      <c r="B55" s="128"/>
      <c r="C55" s="8"/>
      <c r="D55" s="8"/>
      <c r="E55" s="8"/>
      <c r="F55" s="8"/>
      <c r="G55" s="8"/>
      <c r="H55" s="8"/>
      <c r="I55" s="8"/>
      <c r="J55" s="8"/>
      <c r="K55" s="8"/>
      <c r="L55" s="8"/>
      <c r="M55" s="8"/>
      <c r="N55" s="8"/>
      <c r="O55" s="8"/>
      <c r="P55" s="123"/>
    </row>
    <row r="56" spans="1:16" x14ac:dyDescent="0.2">
      <c r="A56" s="122"/>
      <c r="B56" s="128"/>
      <c r="C56" s="8"/>
      <c r="D56" s="8"/>
      <c r="E56" s="8"/>
      <c r="F56" s="8"/>
      <c r="G56" s="8"/>
      <c r="H56" s="8"/>
      <c r="I56" s="8"/>
      <c r="J56" s="8"/>
      <c r="K56" s="8"/>
      <c r="L56" s="8"/>
      <c r="M56" s="8"/>
      <c r="N56" s="8"/>
      <c r="O56" s="8"/>
      <c r="P56" s="123"/>
    </row>
    <row r="57" spans="1:16" x14ac:dyDescent="0.2">
      <c r="A57" s="122" t="s">
        <v>51</v>
      </c>
      <c r="B57" s="128"/>
      <c r="C57" s="8"/>
      <c r="D57" s="8"/>
      <c r="E57" s="8"/>
      <c r="F57" s="8"/>
      <c r="G57" s="8"/>
      <c r="H57" s="8"/>
      <c r="I57" s="8"/>
      <c r="J57" s="8"/>
      <c r="K57" s="8"/>
      <c r="L57" s="8"/>
      <c r="M57" s="8"/>
      <c r="N57" s="8"/>
      <c r="O57" s="8"/>
      <c r="P57" s="123"/>
    </row>
    <row r="58" spans="1:16" x14ac:dyDescent="0.2">
      <c r="A58" s="125" t="s">
        <v>107</v>
      </c>
      <c r="B58" s="128"/>
      <c r="C58" s="8"/>
      <c r="D58" s="8"/>
      <c r="E58" s="8"/>
      <c r="F58" s="8"/>
      <c r="G58" s="8"/>
      <c r="H58" s="8"/>
      <c r="I58" s="8"/>
      <c r="J58" s="8"/>
      <c r="K58" s="8"/>
      <c r="L58" s="8"/>
      <c r="M58" s="8"/>
      <c r="N58" s="8"/>
      <c r="O58" s="8"/>
      <c r="P58" s="123"/>
    </row>
    <row r="59" spans="1:16" x14ac:dyDescent="0.2">
      <c r="A59" s="326" t="s">
        <v>36</v>
      </c>
      <c r="B59" s="327"/>
      <c r="C59" s="328"/>
      <c r="D59" s="4">
        <v>21.5</v>
      </c>
      <c r="E59" s="37" t="s">
        <v>128</v>
      </c>
      <c r="F59" s="8"/>
      <c r="G59" s="8"/>
      <c r="H59" s="8"/>
      <c r="I59" s="8"/>
      <c r="J59" s="8"/>
      <c r="K59" s="8"/>
      <c r="L59" s="8"/>
      <c r="M59" s="8"/>
      <c r="N59" s="8"/>
      <c r="O59" s="8"/>
      <c r="P59" s="123"/>
    </row>
    <row r="60" spans="1:16" x14ac:dyDescent="0.2">
      <c r="A60" s="332" t="s">
        <v>120</v>
      </c>
      <c r="B60" s="333"/>
      <c r="C60" s="334"/>
      <c r="D60" s="88">
        <v>35</v>
      </c>
      <c r="E60" s="38" t="s">
        <v>129</v>
      </c>
      <c r="F60" s="8"/>
      <c r="G60" s="8"/>
      <c r="H60" s="8"/>
      <c r="I60" s="8"/>
      <c r="J60" s="8"/>
      <c r="K60" s="8"/>
      <c r="L60" s="8"/>
      <c r="M60" s="8"/>
      <c r="N60" s="8"/>
      <c r="O60" s="8"/>
      <c r="P60" s="123"/>
    </row>
    <row r="61" spans="1:16" x14ac:dyDescent="0.2">
      <c r="A61" s="326" t="s">
        <v>39</v>
      </c>
      <c r="B61" s="327"/>
      <c r="C61" s="328"/>
      <c r="D61" s="4">
        <v>1.3</v>
      </c>
      <c r="E61" s="37" t="s">
        <v>40</v>
      </c>
      <c r="F61" s="8"/>
      <c r="G61" s="17"/>
      <c r="H61" s="8"/>
      <c r="I61" s="8"/>
      <c r="J61" s="8"/>
      <c r="K61" s="8"/>
      <c r="L61" s="8"/>
      <c r="M61" s="8"/>
      <c r="N61" s="8"/>
      <c r="O61" s="8"/>
      <c r="P61" s="123"/>
    </row>
    <row r="62" spans="1:16" x14ac:dyDescent="0.2">
      <c r="A62" s="326" t="s">
        <v>42</v>
      </c>
      <c r="B62" s="327"/>
      <c r="C62" s="328"/>
      <c r="D62" s="39">
        <v>40000</v>
      </c>
      <c r="E62" s="37" t="s">
        <v>41</v>
      </c>
      <c r="F62" s="8"/>
      <c r="G62" s="17"/>
      <c r="H62" s="8"/>
      <c r="I62" s="8"/>
      <c r="J62" s="8"/>
      <c r="K62" s="8"/>
      <c r="L62" s="8"/>
      <c r="M62" s="8"/>
      <c r="N62" s="8"/>
      <c r="O62" s="8"/>
      <c r="P62" s="123"/>
    </row>
    <row r="63" spans="1:16" x14ac:dyDescent="0.2">
      <c r="A63" s="22"/>
      <c r="B63" s="8"/>
      <c r="C63" s="8"/>
      <c r="D63" s="8"/>
      <c r="E63" s="8"/>
      <c r="F63" s="8"/>
      <c r="G63" s="8"/>
      <c r="H63" s="8"/>
      <c r="I63" s="8"/>
      <c r="J63" s="8"/>
      <c r="K63" s="8"/>
      <c r="L63" s="8"/>
      <c r="M63" s="8"/>
      <c r="N63" s="8"/>
      <c r="O63" s="8"/>
      <c r="P63" s="123"/>
    </row>
    <row r="64" spans="1:16" x14ac:dyDescent="0.2">
      <c r="A64" s="122" t="s">
        <v>52</v>
      </c>
      <c r="B64" s="8"/>
      <c r="C64" s="8"/>
      <c r="D64" s="8"/>
      <c r="E64" s="8"/>
      <c r="F64" s="8"/>
      <c r="G64" s="8"/>
      <c r="H64" s="8"/>
      <c r="I64" s="8"/>
      <c r="J64" s="8"/>
      <c r="K64" s="8"/>
      <c r="L64" s="8"/>
      <c r="M64" s="8"/>
      <c r="N64" s="8"/>
      <c r="O64" s="8"/>
      <c r="P64" s="123"/>
    </row>
    <row r="65" spans="1:16" x14ac:dyDescent="0.2">
      <c r="A65" s="326" t="s">
        <v>59</v>
      </c>
      <c r="B65" s="327"/>
      <c r="C65" s="328"/>
      <c r="D65" s="4">
        <v>0.82</v>
      </c>
      <c r="E65" s="8"/>
      <c r="F65" s="8"/>
      <c r="G65" s="8"/>
      <c r="H65" s="18"/>
      <c r="I65" s="8"/>
      <c r="J65" s="8"/>
      <c r="K65" s="8"/>
      <c r="L65" s="8"/>
      <c r="M65" s="8"/>
      <c r="N65" s="18"/>
      <c r="O65" s="8"/>
      <c r="P65" s="123"/>
    </row>
    <row r="66" spans="1:16" x14ac:dyDescent="0.2">
      <c r="A66" s="326" t="s">
        <v>45</v>
      </c>
      <c r="B66" s="327"/>
      <c r="C66" s="328"/>
      <c r="D66" s="89">
        <f>D60*3^0.5*400*D65/1000</f>
        <v>19.883943270890708</v>
      </c>
      <c r="E66" s="38" t="s">
        <v>130</v>
      </c>
      <c r="F66" s="8"/>
      <c r="G66" s="8"/>
      <c r="H66" s="18"/>
      <c r="I66" s="8"/>
      <c r="J66" s="8"/>
      <c r="K66" s="8"/>
      <c r="L66" s="8"/>
      <c r="M66" s="8"/>
      <c r="N66" s="18"/>
      <c r="O66" s="8"/>
      <c r="P66" s="123"/>
    </row>
    <row r="67" spans="1:16" x14ac:dyDescent="0.2">
      <c r="A67" s="326" t="s">
        <v>47</v>
      </c>
      <c r="B67" s="327"/>
      <c r="C67" s="328"/>
      <c r="D67" s="15">
        <f>D61*D62/3600</f>
        <v>14.444444444444445</v>
      </c>
      <c r="E67" s="38" t="s">
        <v>46</v>
      </c>
      <c r="F67" s="8"/>
      <c r="G67" s="8"/>
      <c r="H67" s="8"/>
      <c r="I67" s="8"/>
      <c r="J67" s="8"/>
      <c r="K67" s="8"/>
      <c r="L67" s="8"/>
      <c r="M67" s="8"/>
      <c r="N67" s="18"/>
      <c r="O67" s="8"/>
      <c r="P67" s="123"/>
    </row>
    <row r="68" spans="1:16" x14ac:dyDescent="0.2">
      <c r="A68" s="326" t="s">
        <v>98</v>
      </c>
      <c r="B68" s="327"/>
      <c r="C68" s="328"/>
      <c r="D68" s="15">
        <f>D67/D35/D36</f>
        <v>18.739549097618639</v>
      </c>
      <c r="E68" s="38" t="s">
        <v>48</v>
      </c>
      <c r="F68" s="8"/>
      <c r="G68" s="8"/>
      <c r="H68" s="8"/>
      <c r="I68" s="8"/>
      <c r="J68" s="8"/>
      <c r="K68" s="8"/>
      <c r="L68" s="8"/>
      <c r="M68" s="8"/>
      <c r="N68" s="18"/>
      <c r="O68" s="8"/>
      <c r="P68" s="123"/>
    </row>
    <row r="69" spans="1:16" x14ac:dyDescent="0.2">
      <c r="A69" s="326" t="s">
        <v>50</v>
      </c>
      <c r="B69" s="327"/>
      <c r="C69" s="328"/>
      <c r="D69" s="15">
        <f>D68/D27</f>
        <v>21.319168484207779</v>
      </c>
      <c r="E69" s="38" t="s">
        <v>49</v>
      </c>
      <c r="F69" s="8"/>
      <c r="G69" s="8"/>
      <c r="H69" s="8"/>
      <c r="I69" s="8"/>
      <c r="J69" s="8"/>
      <c r="K69" s="8"/>
      <c r="L69" s="8"/>
      <c r="M69" s="8"/>
      <c r="N69" s="18"/>
      <c r="O69" s="8"/>
      <c r="P69" s="123"/>
    </row>
    <row r="70" spans="1:16" x14ac:dyDescent="0.2">
      <c r="A70" s="22"/>
      <c r="B70" s="8"/>
      <c r="C70" s="8"/>
      <c r="D70" s="8"/>
      <c r="E70" s="8"/>
      <c r="F70" s="8"/>
      <c r="G70" s="8"/>
      <c r="H70" s="8"/>
      <c r="I70" s="8"/>
      <c r="J70" s="8"/>
      <c r="K70" s="8"/>
      <c r="L70" s="8"/>
      <c r="M70" s="8"/>
      <c r="N70" s="18"/>
      <c r="O70" s="8"/>
      <c r="P70" s="123"/>
    </row>
    <row r="71" spans="1:16" x14ac:dyDescent="0.2">
      <c r="A71" s="22"/>
      <c r="B71" s="8"/>
      <c r="C71" s="8"/>
      <c r="D71" s="8"/>
      <c r="E71" s="8"/>
      <c r="F71" s="8"/>
      <c r="G71" s="8"/>
      <c r="H71" s="8"/>
      <c r="I71" s="8"/>
      <c r="J71" s="8"/>
      <c r="K71" s="8"/>
      <c r="L71" s="8"/>
      <c r="M71" s="8"/>
      <c r="N71" s="18"/>
      <c r="O71" s="8"/>
      <c r="P71" s="123"/>
    </row>
    <row r="72" spans="1:16" x14ac:dyDescent="0.2">
      <c r="A72" s="122" t="s">
        <v>108</v>
      </c>
      <c r="B72" s="8"/>
      <c r="C72" s="8"/>
      <c r="D72" s="8"/>
      <c r="E72" s="8"/>
      <c r="F72" s="129"/>
      <c r="G72" s="130"/>
      <c r="H72" s="127"/>
      <c r="I72" s="8"/>
      <c r="J72" s="8"/>
      <c r="K72" s="8"/>
      <c r="L72" s="8"/>
      <c r="M72" s="8"/>
      <c r="N72" s="18"/>
      <c r="O72" s="8"/>
      <c r="P72" s="123"/>
    </row>
    <row r="73" spans="1:16" x14ac:dyDescent="0.2">
      <c r="A73" s="122"/>
      <c r="B73" s="8"/>
      <c r="C73" s="8"/>
      <c r="D73" s="8"/>
      <c r="E73" s="8"/>
      <c r="F73" s="129"/>
      <c r="G73" s="130"/>
      <c r="H73" s="127"/>
      <c r="I73" s="8"/>
      <c r="J73" s="8"/>
      <c r="K73" s="8"/>
      <c r="L73" s="8"/>
      <c r="M73" s="8"/>
      <c r="N73" s="18"/>
      <c r="O73" s="8"/>
      <c r="P73" s="123"/>
    </row>
    <row r="74" spans="1:16" x14ac:dyDescent="0.2">
      <c r="A74" s="335"/>
      <c r="B74" s="336"/>
      <c r="C74" s="336"/>
      <c r="D74" s="336"/>
      <c r="E74" s="337"/>
      <c r="F74" s="341" t="s">
        <v>63</v>
      </c>
      <c r="G74" s="341" t="s">
        <v>62</v>
      </c>
      <c r="H74" s="341" t="s">
        <v>61</v>
      </c>
      <c r="I74" s="8"/>
      <c r="J74" s="8"/>
      <c r="K74" s="8"/>
      <c r="L74" s="8"/>
      <c r="M74" s="8"/>
      <c r="N74" s="18"/>
      <c r="O74" s="8"/>
      <c r="P74" s="123"/>
    </row>
    <row r="75" spans="1:16" x14ac:dyDescent="0.2">
      <c r="A75" s="338"/>
      <c r="B75" s="339"/>
      <c r="C75" s="339"/>
      <c r="D75" s="339"/>
      <c r="E75" s="340"/>
      <c r="F75" s="342"/>
      <c r="G75" s="342" t="s">
        <v>53</v>
      </c>
      <c r="H75" s="342" t="s">
        <v>54</v>
      </c>
      <c r="I75" s="8"/>
      <c r="J75" s="8"/>
      <c r="K75" s="8"/>
      <c r="L75" s="8"/>
      <c r="M75" s="8"/>
      <c r="N75" s="18"/>
      <c r="O75" s="8"/>
      <c r="P75" s="123"/>
    </row>
    <row r="76" spans="1:16" x14ac:dyDescent="0.2">
      <c r="A76" s="332" t="s">
        <v>138</v>
      </c>
      <c r="B76" s="333"/>
      <c r="C76" s="333"/>
      <c r="D76" s="333"/>
      <c r="E76" s="334"/>
      <c r="F76" s="19">
        <f>D51</f>
        <v>53085.667908695963</v>
      </c>
      <c r="G76" s="15">
        <f>D50/D27</f>
        <v>24.157300527279165</v>
      </c>
      <c r="H76" s="16">
        <f>D52</f>
        <v>0.50445731991074327</v>
      </c>
      <c r="I76" s="128"/>
      <c r="J76" s="8"/>
      <c r="K76" s="8"/>
      <c r="L76" s="8"/>
      <c r="M76" s="8"/>
      <c r="N76" s="18"/>
      <c r="O76" s="8"/>
      <c r="P76" s="123"/>
    </row>
    <row r="77" spans="1:16" x14ac:dyDescent="0.2">
      <c r="A77" s="326" t="s">
        <v>56</v>
      </c>
      <c r="B77" s="327"/>
      <c r="C77" s="327"/>
      <c r="D77" s="327"/>
      <c r="E77" s="328"/>
      <c r="F77" s="19">
        <f>D59*D41</f>
        <v>53750</v>
      </c>
      <c r="G77" s="15">
        <f>D59/D27</f>
        <v>24.459613196814562</v>
      </c>
      <c r="H77" s="16">
        <f>D59/(D22/D27)</f>
        <v>0.51077027027027022</v>
      </c>
      <c r="I77" s="128"/>
      <c r="J77" s="8"/>
      <c r="K77" s="8"/>
      <c r="L77" s="8"/>
      <c r="M77" s="8"/>
      <c r="N77" s="18"/>
      <c r="O77" s="8"/>
      <c r="P77" s="123"/>
    </row>
    <row r="78" spans="1:16" x14ac:dyDescent="0.2">
      <c r="A78" s="326" t="s">
        <v>57</v>
      </c>
      <c r="B78" s="327"/>
      <c r="C78" s="327"/>
      <c r="D78" s="327"/>
      <c r="E78" s="328"/>
      <c r="F78" s="84">
        <f>D66*D41</f>
        <v>49709.858177226772</v>
      </c>
      <c r="G78" s="15">
        <f>D66*D27</f>
        <v>17.477986135112932</v>
      </c>
      <c r="H78" s="16">
        <f>D66/(D22/D27)</f>
        <v>0.47237800365170085</v>
      </c>
      <c r="I78" s="128"/>
      <c r="J78" s="8"/>
      <c r="K78" s="8"/>
      <c r="L78" s="8"/>
      <c r="M78" s="8"/>
      <c r="N78" s="18"/>
      <c r="O78" s="8"/>
      <c r="P78" s="123"/>
    </row>
    <row r="79" spans="1:16" x14ac:dyDescent="0.2">
      <c r="A79" s="326" t="s">
        <v>58</v>
      </c>
      <c r="B79" s="327"/>
      <c r="C79" s="327"/>
      <c r="D79" s="327"/>
      <c r="E79" s="328"/>
      <c r="F79" s="19">
        <f>D69*D41</f>
        <v>53297.921210519446</v>
      </c>
      <c r="G79" s="15">
        <f>D68</f>
        <v>18.739549097618639</v>
      </c>
      <c r="H79" s="16">
        <f>D68/D22</f>
        <v>0.50647429993563886</v>
      </c>
      <c r="I79" s="8"/>
      <c r="J79" s="8"/>
      <c r="K79" s="8"/>
      <c r="L79" s="8"/>
      <c r="M79" s="8"/>
      <c r="N79" s="18"/>
      <c r="O79" s="8"/>
      <c r="P79" s="123"/>
    </row>
    <row r="80" spans="1:16" x14ac:dyDescent="0.2">
      <c r="A80" s="326" t="s">
        <v>75</v>
      </c>
      <c r="B80" s="327"/>
      <c r="C80" s="327"/>
      <c r="D80" s="327"/>
      <c r="E80" s="328"/>
      <c r="F80" s="19">
        <f>MIN(F76,IF(F77&gt;0,F77,F76),IF(F78&gt;0,F78,F76),IF(F79&gt;0,F79,F76))</f>
        <v>49709.858177226772</v>
      </c>
      <c r="G80" s="346"/>
      <c r="H80" s="347"/>
      <c r="I80" s="8"/>
      <c r="J80" s="8"/>
      <c r="K80" s="8"/>
      <c r="L80" s="8"/>
      <c r="M80" s="8"/>
      <c r="N80" s="8"/>
      <c r="O80" s="8"/>
      <c r="P80" s="123"/>
    </row>
    <row r="81" spans="1:16" x14ac:dyDescent="0.2">
      <c r="A81" s="22"/>
      <c r="B81" s="8"/>
      <c r="C81" s="8"/>
      <c r="D81" s="8"/>
      <c r="E81" s="8"/>
      <c r="F81" s="43"/>
      <c r="G81" s="44"/>
      <c r="H81" s="45"/>
      <c r="I81" s="8"/>
      <c r="J81" s="8"/>
      <c r="K81" s="8"/>
      <c r="L81" s="8"/>
      <c r="M81" s="8"/>
      <c r="N81" s="8"/>
      <c r="O81" s="8"/>
      <c r="P81" s="123"/>
    </row>
    <row r="82" spans="1:16" x14ac:dyDescent="0.2">
      <c r="A82" s="22"/>
      <c r="B82" s="8"/>
      <c r="C82" s="8"/>
      <c r="D82" s="8"/>
      <c r="E82" s="8"/>
      <c r="F82" s="43"/>
      <c r="G82" s="44"/>
      <c r="H82" s="45"/>
      <c r="I82" s="8"/>
      <c r="J82" s="8"/>
      <c r="K82" s="8"/>
      <c r="L82" s="8"/>
      <c r="M82" s="8"/>
      <c r="N82" s="8"/>
      <c r="O82" s="8"/>
      <c r="P82" s="123"/>
    </row>
    <row r="83" spans="1:16" x14ac:dyDescent="0.2">
      <c r="A83" s="122" t="s">
        <v>79</v>
      </c>
      <c r="B83" s="8"/>
      <c r="C83" s="8"/>
      <c r="D83" s="8"/>
      <c r="E83" s="8"/>
      <c r="F83" s="43"/>
      <c r="G83" s="44"/>
      <c r="H83" s="45"/>
      <c r="I83" s="8"/>
      <c r="J83" s="8"/>
      <c r="K83" s="8"/>
      <c r="L83" s="8"/>
      <c r="M83" s="8"/>
      <c r="N83" s="8"/>
      <c r="O83" s="8"/>
      <c r="P83" s="123"/>
    </row>
    <row r="84" spans="1:16" x14ac:dyDescent="0.2">
      <c r="A84" s="122"/>
      <c r="B84" s="8"/>
      <c r="C84" s="8"/>
      <c r="D84" s="8"/>
      <c r="E84" s="8"/>
      <c r="F84" s="43"/>
      <c r="G84" s="44"/>
      <c r="H84" s="45"/>
      <c r="I84" s="8"/>
      <c r="J84" s="8"/>
      <c r="K84" s="8"/>
      <c r="L84" s="8"/>
      <c r="M84" s="8"/>
      <c r="N84" s="8"/>
      <c r="O84" s="8"/>
      <c r="P84" s="123"/>
    </row>
    <row r="85" spans="1:16" x14ac:dyDescent="0.2">
      <c r="A85" s="348" t="s">
        <v>144</v>
      </c>
      <c r="B85" s="349"/>
      <c r="C85" s="349"/>
      <c r="D85" s="349"/>
      <c r="E85" s="349" t="s">
        <v>21</v>
      </c>
      <c r="F85" s="349"/>
      <c r="G85" s="349"/>
      <c r="H85" s="349"/>
      <c r="I85" s="8"/>
      <c r="J85" s="8"/>
      <c r="K85" s="8"/>
      <c r="L85" s="8"/>
      <c r="M85" s="8"/>
      <c r="N85" s="8"/>
      <c r="O85" s="8"/>
      <c r="P85" s="123"/>
    </row>
    <row r="86" spans="1:16" x14ac:dyDescent="0.2">
      <c r="A86" s="350"/>
      <c r="B86" s="349"/>
      <c r="C86" s="349"/>
      <c r="D86" s="349"/>
      <c r="E86" s="349"/>
      <c r="F86" s="349" t="s">
        <v>22</v>
      </c>
      <c r="G86" s="349"/>
      <c r="H86" s="349"/>
      <c r="I86" s="8"/>
      <c r="J86" s="8"/>
      <c r="K86" s="8"/>
      <c r="L86" s="8"/>
      <c r="M86" s="8"/>
      <c r="N86" s="8"/>
      <c r="O86" s="8"/>
      <c r="P86" s="123"/>
    </row>
    <row r="87" spans="1:16" x14ac:dyDescent="0.2">
      <c r="A87" s="350"/>
      <c r="B87" s="349"/>
      <c r="C87" s="349"/>
      <c r="D87" s="349"/>
      <c r="E87" s="349"/>
      <c r="F87" s="349"/>
      <c r="G87" s="349"/>
      <c r="H87" s="349"/>
      <c r="I87" s="8"/>
      <c r="J87" s="8"/>
      <c r="K87" s="8"/>
      <c r="L87" s="8"/>
      <c r="M87" s="8"/>
      <c r="N87" s="8"/>
      <c r="O87" s="8"/>
      <c r="P87" s="123"/>
    </row>
    <row r="88" spans="1:16" x14ac:dyDescent="0.2">
      <c r="A88" s="350"/>
      <c r="B88" s="349"/>
      <c r="C88" s="349"/>
      <c r="D88" s="349"/>
      <c r="E88" s="349"/>
      <c r="F88" s="349"/>
      <c r="G88" s="349"/>
      <c r="H88" s="349"/>
      <c r="I88" s="8"/>
      <c r="J88" s="8"/>
      <c r="K88" s="8"/>
      <c r="L88" s="8"/>
      <c r="M88" s="8"/>
      <c r="N88" s="8"/>
      <c r="O88" s="8"/>
      <c r="P88" s="123"/>
    </row>
    <row r="89" spans="1:16" x14ac:dyDescent="0.2">
      <c r="A89" s="350"/>
      <c r="B89" s="349"/>
      <c r="C89" s="349"/>
      <c r="D89" s="349"/>
      <c r="E89" s="349"/>
      <c r="F89" s="349"/>
      <c r="G89" s="349"/>
      <c r="H89" s="349"/>
      <c r="I89" s="8"/>
      <c r="J89" s="8"/>
      <c r="K89" s="8"/>
      <c r="L89" s="8"/>
      <c r="M89" s="8"/>
      <c r="N89" s="8"/>
      <c r="O89" s="8"/>
      <c r="P89" s="123"/>
    </row>
    <row r="90" spans="1:16" x14ac:dyDescent="0.2">
      <c r="A90" s="164"/>
      <c r="B90" s="163"/>
      <c r="C90" s="163"/>
      <c r="D90" s="163"/>
      <c r="E90" s="163"/>
      <c r="F90" s="163"/>
      <c r="G90" s="163"/>
      <c r="H90" s="163"/>
      <c r="I90" s="8"/>
      <c r="J90" s="8"/>
      <c r="K90" s="8"/>
      <c r="L90" s="8"/>
      <c r="M90" s="8"/>
      <c r="N90" s="8"/>
      <c r="O90" s="8"/>
      <c r="P90" s="123"/>
    </row>
    <row r="91" spans="1:16" x14ac:dyDescent="0.2">
      <c r="A91" s="166" t="s">
        <v>121</v>
      </c>
      <c r="B91" s="163"/>
      <c r="C91" s="163"/>
      <c r="D91" s="163"/>
      <c r="E91" s="163"/>
      <c r="F91" s="163"/>
      <c r="G91" s="163"/>
      <c r="H91" s="163"/>
      <c r="I91" s="8"/>
      <c r="J91" s="8"/>
      <c r="K91" s="8"/>
      <c r="L91" s="8"/>
      <c r="M91" s="8"/>
      <c r="N91" s="8"/>
      <c r="O91" s="8"/>
      <c r="P91" s="123"/>
    </row>
    <row r="92" spans="1:16" x14ac:dyDescent="0.2">
      <c r="A92" s="131" t="s">
        <v>64</v>
      </c>
      <c r="B92" s="42" t="s">
        <v>65</v>
      </c>
      <c r="C92" s="18"/>
      <c r="D92" s="8"/>
      <c r="E92" s="8"/>
      <c r="F92" s="8"/>
      <c r="G92" s="8"/>
      <c r="H92" s="8"/>
      <c r="I92" s="8"/>
      <c r="J92" s="8"/>
      <c r="K92" s="8"/>
      <c r="L92" s="8"/>
      <c r="M92" s="8"/>
      <c r="N92" s="8"/>
      <c r="O92" s="8"/>
      <c r="P92" s="123"/>
    </row>
    <row r="93" spans="1:16" x14ac:dyDescent="0.2">
      <c r="A93" s="132">
        <v>0.5</v>
      </c>
      <c r="B93" s="41">
        <v>1</v>
      </c>
      <c r="C93" s="23"/>
      <c r="D93" s="8"/>
      <c r="E93" s="8"/>
      <c r="F93" s="8"/>
      <c r="G93" s="8"/>
      <c r="H93" s="8"/>
      <c r="I93" s="8"/>
      <c r="J93" s="8"/>
      <c r="K93" s="8"/>
      <c r="L93" s="8"/>
      <c r="M93" s="8"/>
      <c r="N93" s="8"/>
      <c r="O93" s="8"/>
      <c r="P93" s="123"/>
    </row>
    <row r="94" spans="1:16" x14ac:dyDescent="0.2">
      <c r="A94" s="132">
        <v>0.25</v>
      </c>
      <c r="B94" s="41">
        <v>0.67</v>
      </c>
      <c r="C94" s="23"/>
      <c r="D94" s="8"/>
      <c r="E94" s="8"/>
      <c r="F94" s="8"/>
      <c r="G94" s="8"/>
      <c r="H94" s="8"/>
      <c r="I94" s="8"/>
      <c r="J94" s="8"/>
      <c r="K94" s="8"/>
      <c r="L94" s="8"/>
      <c r="M94" s="8"/>
      <c r="N94" s="8"/>
      <c r="O94" s="8"/>
      <c r="P94" s="123"/>
    </row>
    <row r="95" spans="1:16" x14ac:dyDescent="0.2">
      <c r="A95" s="132">
        <v>0.25</v>
      </c>
      <c r="B95" s="41">
        <v>0.5</v>
      </c>
      <c r="C95" s="23"/>
      <c r="D95" s="8"/>
      <c r="E95" s="8"/>
      <c r="F95" s="8"/>
      <c r="G95" s="8"/>
      <c r="H95" s="128"/>
      <c r="I95" s="8"/>
      <c r="J95" s="8"/>
      <c r="K95" s="8"/>
      <c r="L95" s="8"/>
      <c r="M95" s="8"/>
      <c r="N95" s="8"/>
      <c r="O95" s="8"/>
      <c r="P95" s="123"/>
    </row>
    <row r="96" spans="1:16" x14ac:dyDescent="0.2">
      <c r="A96" s="132">
        <v>0</v>
      </c>
      <c r="B96" s="41">
        <v>0.5</v>
      </c>
      <c r="C96" s="23"/>
      <c r="D96" s="8"/>
      <c r="E96" s="8"/>
      <c r="F96" s="8"/>
      <c r="G96" s="8"/>
      <c r="H96" s="8"/>
      <c r="I96" s="8"/>
      <c r="J96" s="8"/>
      <c r="K96" s="8"/>
      <c r="L96" s="8"/>
      <c r="M96" s="8"/>
      <c r="N96" s="8"/>
      <c r="O96" s="8"/>
      <c r="P96" s="123"/>
    </row>
    <row r="97" spans="1:16" x14ac:dyDescent="0.2">
      <c r="A97" s="133">
        <f>SUM(A93:A96)</f>
        <v>1</v>
      </c>
      <c r="B97" s="90" t="s">
        <v>23</v>
      </c>
      <c r="C97" s="38"/>
      <c r="D97" s="8"/>
      <c r="E97" s="8"/>
      <c r="F97" s="8"/>
      <c r="G97" s="8"/>
      <c r="H97" s="8"/>
      <c r="I97" s="8"/>
      <c r="J97" s="8"/>
      <c r="K97" s="8"/>
      <c r="L97" s="8"/>
      <c r="M97" s="8"/>
      <c r="N97" s="8"/>
      <c r="O97" s="8"/>
      <c r="P97" s="123"/>
    </row>
    <row r="98" spans="1:16" x14ac:dyDescent="0.2">
      <c r="A98" s="22"/>
      <c r="B98" s="128"/>
      <c r="C98" s="8"/>
      <c r="D98" s="8"/>
      <c r="E98" s="8"/>
      <c r="F98" s="8"/>
      <c r="G98" s="8"/>
      <c r="H98" s="8"/>
      <c r="I98" s="8"/>
      <c r="J98" s="8"/>
      <c r="K98" s="8"/>
      <c r="L98" s="8"/>
      <c r="M98" s="8"/>
      <c r="N98" s="8"/>
      <c r="O98" s="8"/>
      <c r="P98" s="123"/>
    </row>
    <row r="99" spans="1:16" x14ac:dyDescent="0.2">
      <c r="A99" s="22"/>
      <c r="B99" s="8"/>
      <c r="C99" s="8"/>
      <c r="D99" s="8"/>
      <c r="E99" s="8"/>
      <c r="F99" s="8"/>
      <c r="G99" s="8"/>
      <c r="H99" s="8"/>
      <c r="I99" s="8"/>
      <c r="J99" s="8"/>
      <c r="K99" s="8"/>
      <c r="L99" s="8"/>
      <c r="M99" s="8"/>
      <c r="N99" s="8"/>
      <c r="O99" s="8"/>
      <c r="P99" s="123"/>
    </row>
    <row r="100" spans="1:16" x14ac:dyDescent="0.2">
      <c r="A100" s="22"/>
      <c r="B100" s="26"/>
      <c r="C100" s="26"/>
      <c r="D100" s="27"/>
      <c r="E100" s="8"/>
      <c r="F100" s="43"/>
      <c r="G100" s="44"/>
      <c r="H100" s="45"/>
      <c r="I100" s="8"/>
      <c r="J100" s="8"/>
      <c r="K100" s="8"/>
      <c r="L100" s="8"/>
      <c r="M100" s="8"/>
      <c r="N100" s="8"/>
      <c r="O100" s="8"/>
      <c r="P100" s="123"/>
    </row>
    <row r="101" spans="1:16" x14ac:dyDescent="0.2">
      <c r="A101" s="22"/>
      <c r="B101" s="26"/>
      <c r="C101" s="26"/>
      <c r="D101" s="27"/>
      <c r="E101" s="8"/>
      <c r="F101" s="43"/>
      <c r="G101" s="44"/>
      <c r="H101" s="45"/>
      <c r="I101" s="8"/>
      <c r="J101" s="8"/>
      <c r="K101" s="8"/>
      <c r="L101" s="8"/>
      <c r="M101" s="8"/>
      <c r="N101" s="8"/>
      <c r="O101" s="8"/>
      <c r="P101" s="123"/>
    </row>
    <row r="102" spans="1:16" ht="15" x14ac:dyDescent="0.25">
      <c r="A102" s="134" t="s">
        <v>162</v>
      </c>
      <c r="B102" s="8"/>
      <c r="C102" s="8"/>
      <c r="D102" s="8"/>
      <c r="E102" s="8"/>
      <c r="F102" s="43"/>
      <c r="G102" s="44"/>
      <c r="H102" s="45"/>
      <c r="I102" s="8"/>
      <c r="J102" s="8"/>
      <c r="K102" s="8"/>
      <c r="L102" s="8"/>
      <c r="M102" s="8"/>
      <c r="N102" s="8"/>
      <c r="O102" s="8"/>
      <c r="P102" s="123"/>
    </row>
    <row r="103" spans="1:16" x14ac:dyDescent="0.2">
      <c r="A103" s="22"/>
      <c r="B103" s="8"/>
      <c r="C103" s="8"/>
      <c r="D103" s="8"/>
      <c r="E103" s="8"/>
      <c r="F103" s="43"/>
      <c r="G103" s="44"/>
      <c r="H103" s="45"/>
      <c r="I103" s="8"/>
      <c r="J103" s="8"/>
      <c r="K103" s="8"/>
      <c r="L103" s="8"/>
      <c r="M103" s="8"/>
      <c r="N103" s="8"/>
      <c r="O103" s="8"/>
      <c r="P103" s="123"/>
    </row>
    <row r="104" spans="1:16" x14ac:dyDescent="0.2">
      <c r="A104" s="22"/>
      <c r="B104" s="8"/>
      <c r="C104" s="8"/>
      <c r="D104" s="8"/>
      <c r="E104" s="8"/>
      <c r="F104" s="43"/>
      <c r="G104" s="44"/>
      <c r="H104" s="45"/>
      <c r="I104" s="8"/>
      <c r="J104" s="8"/>
      <c r="K104" s="8"/>
      <c r="L104" s="8"/>
      <c r="M104" s="8"/>
      <c r="N104" s="8"/>
      <c r="O104" s="8"/>
      <c r="P104" s="123"/>
    </row>
    <row r="105" spans="1:16" x14ac:dyDescent="0.2">
      <c r="A105" s="122" t="s">
        <v>80</v>
      </c>
      <c r="B105" s="8"/>
      <c r="C105" s="8"/>
      <c r="D105" s="8"/>
      <c r="E105" s="8"/>
      <c r="F105" s="8"/>
      <c r="G105" s="8"/>
      <c r="H105" s="8"/>
      <c r="I105" s="8"/>
      <c r="J105" s="8"/>
      <c r="K105" s="8"/>
      <c r="L105" s="8"/>
      <c r="M105" s="8"/>
      <c r="N105" s="8"/>
      <c r="O105" s="8"/>
      <c r="P105" s="123"/>
    </row>
    <row r="106" spans="1:16" x14ac:dyDescent="0.2">
      <c r="A106" s="122"/>
      <c r="B106" s="8"/>
      <c r="C106" s="8"/>
      <c r="D106" s="8"/>
      <c r="E106" s="8"/>
      <c r="F106" s="8"/>
      <c r="G106" s="8"/>
      <c r="H106" s="8"/>
      <c r="I106" s="8"/>
      <c r="J106" s="8"/>
      <c r="K106" s="8"/>
      <c r="L106" s="8"/>
      <c r="M106" s="8"/>
      <c r="N106" s="8"/>
      <c r="O106" s="8"/>
      <c r="P106" s="123"/>
    </row>
    <row r="107" spans="1:16" x14ac:dyDescent="0.2">
      <c r="A107" s="343" t="s">
        <v>66</v>
      </c>
      <c r="B107" s="344"/>
      <c r="C107" s="344"/>
      <c r="D107" s="344"/>
      <c r="E107" s="345"/>
      <c r="F107" s="4">
        <v>22</v>
      </c>
      <c r="G107" s="38" t="s">
        <v>67</v>
      </c>
      <c r="H107" s="8"/>
      <c r="I107" s="8"/>
      <c r="J107" s="8"/>
      <c r="K107" s="8"/>
      <c r="L107" s="8"/>
      <c r="M107" s="8"/>
      <c r="N107" s="8"/>
      <c r="O107" s="8"/>
      <c r="P107" s="123"/>
    </row>
    <row r="108" spans="1:16" x14ac:dyDescent="0.2">
      <c r="A108" s="351" t="s">
        <v>68</v>
      </c>
      <c r="B108" s="352"/>
      <c r="C108" s="352"/>
      <c r="D108" s="352"/>
      <c r="E108" s="352"/>
      <c r="F108" s="83">
        <v>0.94499999999999995</v>
      </c>
      <c r="G108" s="38" t="s">
        <v>69</v>
      </c>
      <c r="H108" s="8"/>
      <c r="I108" s="8"/>
      <c r="J108" s="8"/>
      <c r="K108" s="8"/>
      <c r="L108" s="8"/>
      <c r="M108" s="8"/>
      <c r="N108" s="8"/>
      <c r="O108" s="8"/>
      <c r="P108" s="123"/>
    </row>
    <row r="109" spans="1:16" x14ac:dyDescent="0.2">
      <c r="A109" s="353" t="s">
        <v>124</v>
      </c>
      <c r="B109" s="354"/>
      <c r="C109" s="354"/>
      <c r="D109" s="333"/>
      <c r="E109" s="334"/>
      <c r="F109" s="118">
        <v>0.96</v>
      </c>
      <c r="G109" s="34" t="s">
        <v>142</v>
      </c>
      <c r="H109" s="8"/>
      <c r="I109" s="8"/>
      <c r="J109" s="8"/>
      <c r="K109" s="8"/>
      <c r="L109" s="8"/>
      <c r="M109" s="8"/>
      <c r="N109" s="8"/>
      <c r="O109" s="8"/>
      <c r="P109" s="123"/>
    </row>
    <row r="110" spans="1:16" x14ac:dyDescent="0.2">
      <c r="A110" s="135" t="s">
        <v>125</v>
      </c>
      <c r="B110" s="91"/>
      <c r="C110" s="91"/>
      <c r="D110" s="92"/>
      <c r="E110" s="93"/>
      <c r="F110" s="94">
        <f>IF(F109="",D36,F109)</f>
        <v>0.96</v>
      </c>
      <c r="G110" s="34"/>
      <c r="H110" s="8"/>
      <c r="I110" s="8"/>
      <c r="J110" s="8"/>
      <c r="K110" s="8"/>
      <c r="L110" s="8"/>
      <c r="M110" s="8"/>
      <c r="N110" s="8"/>
      <c r="O110" s="8"/>
      <c r="P110" s="123"/>
    </row>
    <row r="111" spans="1:16" x14ac:dyDescent="0.2">
      <c r="A111" s="355" t="s">
        <v>71</v>
      </c>
      <c r="B111" s="356"/>
      <c r="C111" s="356"/>
      <c r="D111" s="356"/>
      <c r="E111" s="356"/>
      <c r="F111" s="95">
        <f>D49/F107</f>
        <v>0.84840549257715914</v>
      </c>
      <c r="G111" s="38" t="s">
        <v>139</v>
      </c>
      <c r="H111" s="8"/>
      <c r="I111" s="8"/>
      <c r="J111" s="8"/>
      <c r="K111" s="8"/>
      <c r="L111" s="8"/>
      <c r="M111" s="8"/>
      <c r="N111" s="8"/>
      <c r="O111" s="8"/>
      <c r="P111" s="123"/>
    </row>
    <row r="112" spans="1:16" x14ac:dyDescent="0.2">
      <c r="A112" s="357" t="s">
        <v>72</v>
      </c>
      <c r="B112" s="358"/>
      <c r="C112" s="358"/>
      <c r="D112" s="358"/>
      <c r="E112" s="359"/>
      <c r="F112" s="96">
        <f>D27*D59/F107</f>
        <v>0.85902272727272722</v>
      </c>
      <c r="G112" s="8"/>
      <c r="H112" s="8"/>
      <c r="I112" s="8"/>
      <c r="J112" s="8"/>
      <c r="K112" s="8"/>
      <c r="L112" s="8"/>
      <c r="M112" s="8"/>
      <c r="N112" s="8"/>
      <c r="O112" s="8"/>
      <c r="P112" s="123"/>
    </row>
    <row r="113" spans="1:16" x14ac:dyDescent="0.2">
      <c r="A113" s="357" t="s">
        <v>73</v>
      </c>
      <c r="B113" s="358"/>
      <c r="C113" s="358"/>
      <c r="D113" s="358"/>
      <c r="E113" s="359"/>
      <c r="F113" s="96">
        <f>G78/F107</f>
        <v>0.79445391523240605</v>
      </c>
      <c r="G113" s="8"/>
      <c r="H113" s="8"/>
      <c r="I113" s="8"/>
      <c r="J113" s="8"/>
      <c r="K113" s="8"/>
      <c r="L113" s="8"/>
      <c r="M113" s="8"/>
      <c r="N113" s="8"/>
      <c r="O113" s="8"/>
      <c r="P113" s="123"/>
    </row>
    <row r="114" spans="1:16" x14ac:dyDescent="0.2">
      <c r="A114" s="357" t="s">
        <v>74</v>
      </c>
      <c r="B114" s="358"/>
      <c r="C114" s="358"/>
      <c r="D114" s="358"/>
      <c r="E114" s="359"/>
      <c r="F114" s="96">
        <f>D68/F107</f>
        <v>0.85179768625539265</v>
      </c>
      <c r="G114" s="8"/>
      <c r="H114" s="8"/>
      <c r="I114" s="8"/>
      <c r="J114" s="8"/>
      <c r="K114" s="8"/>
      <c r="L114" s="8"/>
      <c r="M114" s="8"/>
      <c r="N114" s="8"/>
      <c r="O114" s="8"/>
      <c r="P114" s="123"/>
    </row>
    <row r="115" spans="1:16" x14ac:dyDescent="0.2">
      <c r="A115" s="357" t="s">
        <v>123</v>
      </c>
      <c r="B115" s="358"/>
      <c r="C115" s="358"/>
      <c r="D115" s="358"/>
      <c r="E115" s="359"/>
      <c r="F115" s="96">
        <f>(MIN(F111,IF(F112&gt;0,F112,F111),IF(F113&gt;0,F113,F111),IF(F114&gt;0,F114,F111)))*D36/F110</f>
        <v>0.77790279199839751</v>
      </c>
      <c r="G115" s="128"/>
      <c r="H115" s="8"/>
      <c r="I115" s="8"/>
      <c r="J115" s="8"/>
      <c r="K115" s="8"/>
      <c r="L115" s="8"/>
      <c r="M115" s="8"/>
      <c r="N115" s="8"/>
      <c r="O115" s="8"/>
      <c r="P115" s="123"/>
    </row>
    <row r="116" spans="1:16" x14ac:dyDescent="0.2">
      <c r="A116" s="343" t="s">
        <v>19</v>
      </c>
      <c r="B116" s="344"/>
      <c r="C116" s="344"/>
      <c r="D116" s="344"/>
      <c r="E116" s="345"/>
      <c r="F116" s="40">
        <f>F115*F107/F108*D41</f>
        <v>45274.765671864407</v>
      </c>
      <c r="G116" s="38" t="s">
        <v>20</v>
      </c>
      <c r="H116" s="8"/>
      <c r="I116" s="8"/>
      <c r="J116" s="8"/>
      <c r="K116" s="8"/>
      <c r="L116" s="8"/>
      <c r="M116" s="8"/>
      <c r="N116" s="8"/>
      <c r="O116" s="8"/>
      <c r="P116" s="123"/>
    </row>
    <row r="117" spans="1:16" x14ac:dyDescent="0.2">
      <c r="A117" s="343" t="s">
        <v>78</v>
      </c>
      <c r="B117" s="344"/>
      <c r="C117" s="344"/>
      <c r="D117" s="344"/>
      <c r="E117" s="345"/>
      <c r="F117" s="40">
        <f>F80-F116</f>
        <v>4435.092505362365</v>
      </c>
      <c r="G117" s="38" t="s">
        <v>140</v>
      </c>
      <c r="H117" s="8"/>
      <c r="I117" s="8"/>
      <c r="J117" s="8"/>
      <c r="K117" s="8"/>
      <c r="L117" s="8"/>
      <c r="M117" s="8"/>
      <c r="N117" s="8"/>
      <c r="O117" s="8"/>
      <c r="P117" s="123"/>
    </row>
    <row r="118" spans="1:16" x14ac:dyDescent="0.2">
      <c r="A118" s="22"/>
      <c r="B118" s="8"/>
      <c r="C118" s="8"/>
      <c r="D118" s="8"/>
      <c r="E118" s="8"/>
      <c r="F118" s="8"/>
      <c r="G118" s="8"/>
      <c r="H118" s="8"/>
      <c r="I118" s="8"/>
      <c r="J118" s="8"/>
      <c r="K118" s="8"/>
      <c r="L118" s="8"/>
      <c r="M118" s="8"/>
      <c r="N118" s="8"/>
      <c r="O118" s="8"/>
      <c r="P118" s="123"/>
    </row>
    <row r="119" spans="1:16" x14ac:dyDescent="0.2">
      <c r="A119" s="22"/>
      <c r="B119" s="8"/>
      <c r="C119" s="8"/>
      <c r="D119" s="8"/>
      <c r="E119" s="8"/>
      <c r="F119" s="8"/>
      <c r="G119" s="8"/>
      <c r="H119" s="8"/>
      <c r="I119" s="8"/>
      <c r="J119" s="8"/>
      <c r="K119" s="8"/>
      <c r="L119" s="8"/>
      <c r="M119" s="8"/>
      <c r="N119" s="8"/>
      <c r="O119" s="8"/>
      <c r="P119" s="123"/>
    </row>
    <row r="120" spans="1:16" x14ac:dyDescent="0.2">
      <c r="A120" s="122" t="s">
        <v>81</v>
      </c>
      <c r="B120" s="8"/>
      <c r="C120" s="8"/>
      <c r="D120" s="8"/>
      <c r="E120" s="8"/>
      <c r="F120" s="8"/>
      <c r="G120" s="8"/>
      <c r="H120" s="8"/>
      <c r="I120" s="8"/>
      <c r="J120" s="8"/>
      <c r="K120" s="8"/>
      <c r="L120" s="8"/>
      <c r="M120" s="8"/>
      <c r="N120" s="8"/>
      <c r="O120" s="8"/>
      <c r="P120" s="123"/>
    </row>
    <row r="121" spans="1:16" x14ac:dyDescent="0.2">
      <c r="A121" s="22"/>
      <c r="B121" s="8"/>
      <c r="C121" s="8"/>
      <c r="D121" s="8"/>
      <c r="E121" s="8"/>
      <c r="F121" s="8"/>
      <c r="G121" s="8"/>
      <c r="H121" s="8"/>
      <c r="I121" s="8"/>
      <c r="J121" s="8"/>
      <c r="K121" s="8"/>
      <c r="L121" s="8"/>
      <c r="M121" s="8"/>
      <c r="N121" s="8"/>
      <c r="O121" s="8"/>
      <c r="P121" s="123"/>
    </row>
    <row r="122" spans="1:16" x14ac:dyDescent="0.2">
      <c r="A122" s="329" t="s">
        <v>141</v>
      </c>
      <c r="B122" s="330"/>
      <c r="C122" s="330"/>
      <c r="D122" s="330"/>
      <c r="E122" s="330" t="s">
        <v>21</v>
      </c>
      <c r="F122" s="330"/>
      <c r="G122" s="330"/>
      <c r="H122" s="330"/>
      <c r="I122" s="8"/>
      <c r="J122" s="8"/>
      <c r="K122" s="8"/>
      <c r="L122" s="8"/>
      <c r="M122" s="8"/>
      <c r="N122" s="8"/>
      <c r="O122" s="8"/>
      <c r="P122" s="123"/>
    </row>
    <row r="123" spans="1:16" x14ac:dyDescent="0.2">
      <c r="A123" s="331"/>
      <c r="B123" s="330"/>
      <c r="C123" s="330"/>
      <c r="D123" s="330"/>
      <c r="E123" s="330"/>
      <c r="F123" s="330" t="s">
        <v>22</v>
      </c>
      <c r="G123" s="330"/>
      <c r="H123" s="330"/>
      <c r="I123" s="8"/>
      <c r="J123" s="8"/>
      <c r="K123" s="8"/>
      <c r="L123" s="8"/>
      <c r="M123" s="8"/>
      <c r="N123" s="8"/>
      <c r="O123" s="8"/>
      <c r="P123" s="123"/>
    </row>
    <row r="124" spans="1:16" x14ac:dyDescent="0.2">
      <c r="A124" s="331"/>
      <c r="B124" s="330"/>
      <c r="C124" s="330"/>
      <c r="D124" s="330"/>
      <c r="E124" s="330"/>
      <c r="F124" s="330"/>
      <c r="G124" s="330"/>
      <c r="H124" s="330"/>
      <c r="I124" s="8"/>
      <c r="J124" s="8"/>
      <c r="K124" s="8"/>
      <c r="L124" s="8"/>
      <c r="M124" s="8"/>
      <c r="N124" s="8"/>
      <c r="O124" s="8"/>
      <c r="P124" s="123"/>
    </row>
    <row r="125" spans="1:16" x14ac:dyDescent="0.2">
      <c r="A125" s="164"/>
      <c r="B125" s="163"/>
      <c r="C125" s="163"/>
      <c r="D125" s="163"/>
      <c r="E125" s="163"/>
      <c r="F125" s="163"/>
      <c r="G125" s="163"/>
      <c r="H125" s="163"/>
      <c r="I125" s="8"/>
      <c r="J125" s="8"/>
      <c r="K125" s="8"/>
      <c r="L125" s="8"/>
      <c r="M125" s="8"/>
      <c r="N125" s="8"/>
      <c r="O125" s="8"/>
      <c r="P125" s="123"/>
    </row>
    <row r="126" spans="1:16" x14ac:dyDescent="0.2">
      <c r="A126" s="166" t="s">
        <v>121</v>
      </c>
      <c r="B126" s="165"/>
      <c r="C126" s="163"/>
      <c r="D126" s="163"/>
      <c r="E126" s="163"/>
      <c r="F126" s="163"/>
      <c r="G126" s="163"/>
      <c r="H126" s="163"/>
      <c r="I126" s="8"/>
      <c r="J126" s="8"/>
      <c r="K126" s="8"/>
      <c r="L126" s="8"/>
      <c r="M126" s="8"/>
      <c r="N126" s="8"/>
      <c r="O126" s="8"/>
      <c r="P126" s="123"/>
    </row>
    <row r="127" spans="1:16" x14ac:dyDescent="0.2">
      <c r="A127" s="136" t="s">
        <v>64</v>
      </c>
      <c r="B127" s="97" t="s">
        <v>65</v>
      </c>
      <c r="C127" s="18"/>
      <c r="D127" s="8"/>
      <c r="E127" s="8"/>
      <c r="F127" s="8"/>
      <c r="G127" s="8"/>
      <c r="H127" s="8"/>
      <c r="I127" s="8"/>
      <c r="J127" s="8"/>
      <c r="K127" s="8"/>
      <c r="L127" s="8"/>
      <c r="M127" s="8"/>
      <c r="N127" s="8"/>
      <c r="O127" s="8"/>
      <c r="P127" s="123"/>
    </row>
    <row r="128" spans="1:16" x14ac:dyDescent="0.2">
      <c r="A128" s="137">
        <v>0.5</v>
      </c>
      <c r="B128" s="98">
        <v>1</v>
      </c>
      <c r="C128" s="23"/>
      <c r="D128" s="8"/>
      <c r="E128" s="8"/>
      <c r="F128" s="8"/>
      <c r="G128" s="8"/>
      <c r="H128" s="8"/>
      <c r="I128" s="8"/>
      <c r="J128" s="8"/>
      <c r="K128" s="8"/>
      <c r="L128" s="8"/>
      <c r="M128" s="8"/>
      <c r="N128" s="8"/>
      <c r="O128" s="8"/>
      <c r="P128" s="123"/>
    </row>
    <row r="129" spans="1:16" x14ac:dyDescent="0.2">
      <c r="A129" s="137">
        <v>0.25</v>
      </c>
      <c r="B129" s="98">
        <v>0.75</v>
      </c>
      <c r="C129" s="23"/>
      <c r="D129" s="8"/>
      <c r="E129" s="8"/>
      <c r="F129" s="8"/>
      <c r="G129" s="8"/>
      <c r="H129" s="8"/>
      <c r="I129" s="8"/>
      <c r="J129" s="8"/>
      <c r="K129" s="8"/>
      <c r="L129" s="8"/>
      <c r="M129" s="8"/>
      <c r="N129" s="8"/>
      <c r="O129" s="8"/>
      <c r="P129" s="123"/>
    </row>
    <row r="130" spans="1:16" x14ac:dyDescent="0.2">
      <c r="A130" s="137">
        <v>0.25</v>
      </c>
      <c r="B130" s="98">
        <v>0.5</v>
      </c>
      <c r="C130" s="23"/>
      <c r="D130" s="8"/>
      <c r="E130" s="8"/>
      <c r="F130" s="8"/>
      <c r="G130" s="8"/>
      <c r="H130" s="8"/>
      <c r="I130" s="8"/>
      <c r="J130" s="8"/>
      <c r="K130" s="8"/>
      <c r="L130" s="8"/>
      <c r="M130" s="8"/>
      <c r="N130" s="8"/>
      <c r="O130" s="8"/>
      <c r="P130" s="123"/>
    </row>
    <row r="131" spans="1:16" x14ac:dyDescent="0.2">
      <c r="A131" s="137">
        <v>0</v>
      </c>
      <c r="B131" s="98">
        <v>0.25</v>
      </c>
      <c r="C131" s="23"/>
      <c r="D131" s="8"/>
      <c r="E131" s="8"/>
      <c r="F131" s="8"/>
      <c r="G131" s="8"/>
      <c r="H131" s="8"/>
      <c r="I131" s="8"/>
      <c r="J131" s="8"/>
      <c r="K131" s="8"/>
      <c r="L131" s="8"/>
      <c r="M131" s="8"/>
      <c r="N131" s="8"/>
      <c r="O131" s="8"/>
      <c r="P131" s="123"/>
    </row>
    <row r="132" spans="1:16" x14ac:dyDescent="0.2">
      <c r="A132" s="138">
        <f>SUM(A128:A131)</f>
        <v>1</v>
      </c>
      <c r="B132" s="90" t="s">
        <v>23</v>
      </c>
      <c r="C132" s="38"/>
      <c r="D132" s="8"/>
      <c r="E132" s="8"/>
      <c r="F132" s="8"/>
      <c r="G132" s="8"/>
      <c r="H132" s="8"/>
      <c r="I132" s="8"/>
      <c r="J132" s="8"/>
      <c r="K132" s="8"/>
      <c r="L132" s="8"/>
      <c r="M132" s="8"/>
      <c r="N132" s="8"/>
      <c r="O132" s="8"/>
      <c r="P132" s="123"/>
    </row>
    <row r="133" spans="1:16" x14ac:dyDescent="0.2">
      <c r="A133" s="99"/>
      <c r="B133" s="139"/>
      <c r="C133" s="8"/>
      <c r="D133" s="8"/>
      <c r="E133" s="8"/>
      <c r="F133" s="8"/>
      <c r="G133" s="8"/>
      <c r="H133" s="8"/>
      <c r="I133" s="8"/>
      <c r="J133" s="8"/>
      <c r="K133" s="8"/>
      <c r="L133" s="8"/>
      <c r="M133" s="8"/>
      <c r="N133" s="8"/>
      <c r="O133" s="8"/>
      <c r="P133" s="123"/>
    </row>
    <row r="134" spans="1:16" x14ac:dyDescent="0.2">
      <c r="A134" s="140" t="s">
        <v>122</v>
      </c>
      <c r="B134" s="89">
        <f>D49*D36/F110</f>
        <v>18.276068319266304</v>
      </c>
      <c r="C134" s="139" t="s">
        <v>115</v>
      </c>
      <c r="D134" s="8"/>
      <c r="E134" s="8"/>
      <c r="F134" s="8"/>
      <c r="G134" s="8"/>
      <c r="H134" s="8"/>
      <c r="I134" s="8"/>
      <c r="J134" s="8"/>
      <c r="K134" s="8"/>
      <c r="L134" s="8"/>
      <c r="M134" s="8"/>
      <c r="N134" s="8"/>
      <c r="O134" s="8"/>
      <c r="P134" s="123"/>
    </row>
    <row r="135" spans="1:16" x14ac:dyDescent="0.2">
      <c r="A135" s="22"/>
      <c r="B135" s="8"/>
      <c r="C135" s="8" t="s">
        <v>143</v>
      </c>
      <c r="D135" s="8"/>
      <c r="E135" s="8"/>
      <c r="F135" s="8"/>
      <c r="G135" s="8"/>
      <c r="H135" s="8"/>
      <c r="I135" s="8"/>
      <c r="J135" s="8"/>
      <c r="K135" s="8"/>
      <c r="L135" s="8"/>
      <c r="M135" s="8"/>
      <c r="N135" s="8"/>
      <c r="O135" s="8"/>
      <c r="P135" s="123"/>
    </row>
    <row r="136" spans="1:16" x14ac:dyDescent="0.2">
      <c r="A136" s="22"/>
      <c r="B136" s="8"/>
      <c r="C136" s="8"/>
      <c r="D136" s="8"/>
      <c r="E136" s="8"/>
      <c r="F136" s="8"/>
      <c r="G136" s="8"/>
      <c r="H136" s="8"/>
      <c r="I136" s="8"/>
      <c r="J136" s="8"/>
      <c r="K136" s="141"/>
      <c r="L136" s="8"/>
      <c r="M136" s="8"/>
      <c r="N136" s="8"/>
      <c r="O136" s="8"/>
      <c r="P136" s="123"/>
    </row>
    <row r="137" spans="1:16" x14ac:dyDescent="0.2">
      <c r="A137" s="22"/>
      <c r="B137" s="8"/>
      <c r="C137" s="8"/>
      <c r="D137" s="8"/>
      <c r="E137" s="8"/>
      <c r="F137" s="26"/>
      <c r="G137" s="26"/>
      <c r="H137" s="27"/>
      <c r="I137" s="8"/>
      <c r="J137" s="28"/>
      <c r="K137" s="141"/>
      <c r="L137" s="8"/>
      <c r="M137" s="8"/>
      <c r="N137" s="8"/>
      <c r="O137" s="8"/>
      <c r="P137" s="123"/>
    </row>
    <row r="138" spans="1:16" ht="15" x14ac:dyDescent="0.25">
      <c r="A138" s="142" t="s">
        <v>29</v>
      </c>
      <c r="B138" s="8"/>
      <c r="C138" s="8"/>
      <c r="D138" s="8"/>
      <c r="E138" s="8"/>
      <c r="F138" s="26"/>
      <c r="G138" s="26"/>
      <c r="H138" s="27"/>
      <c r="I138" s="8"/>
      <c r="J138" s="28"/>
      <c r="K138" s="141"/>
      <c r="L138" s="8"/>
      <c r="M138" s="8"/>
      <c r="N138" s="8"/>
      <c r="O138" s="8"/>
      <c r="P138" s="123"/>
    </row>
    <row r="139" spans="1:16" x14ac:dyDescent="0.2">
      <c r="A139" s="22"/>
      <c r="B139" s="8"/>
      <c r="C139" s="8"/>
      <c r="D139" s="8"/>
      <c r="E139" s="8"/>
      <c r="F139" s="26"/>
      <c r="G139" s="26"/>
      <c r="H139" s="27"/>
      <c r="I139" s="8"/>
      <c r="J139" s="28"/>
      <c r="K139" s="141"/>
      <c r="L139" s="8"/>
      <c r="M139" s="8"/>
      <c r="N139" s="8"/>
      <c r="O139" s="8"/>
      <c r="P139" s="123"/>
    </row>
    <row r="140" spans="1:16" x14ac:dyDescent="0.2">
      <c r="A140" s="329" t="s">
        <v>82</v>
      </c>
      <c r="B140" s="330"/>
      <c r="C140" s="330"/>
      <c r="D140" s="330"/>
      <c r="E140" s="330"/>
      <c r="F140" s="330"/>
      <c r="G140" s="330"/>
      <c r="H140" s="330"/>
      <c r="I140" s="8"/>
      <c r="J140" s="28"/>
      <c r="K140" s="141"/>
      <c r="L140" s="8"/>
      <c r="M140" s="8"/>
      <c r="N140" s="8"/>
      <c r="O140" s="8"/>
      <c r="P140" s="123"/>
    </row>
    <row r="141" spans="1:16" x14ac:dyDescent="0.2">
      <c r="A141" s="331"/>
      <c r="B141" s="330"/>
      <c r="C141" s="330"/>
      <c r="D141" s="330"/>
      <c r="E141" s="330"/>
      <c r="F141" s="330"/>
      <c r="G141" s="330"/>
      <c r="H141" s="330"/>
      <c r="I141" s="8"/>
      <c r="J141" s="28"/>
      <c r="K141" s="141"/>
      <c r="L141" s="8"/>
      <c r="M141" s="8"/>
      <c r="N141" s="8"/>
      <c r="O141" s="8"/>
      <c r="P141" s="123"/>
    </row>
    <row r="142" spans="1:16" x14ac:dyDescent="0.2">
      <c r="A142" s="164"/>
      <c r="B142" s="163"/>
      <c r="C142" s="163"/>
      <c r="D142" s="163"/>
      <c r="E142" s="163"/>
      <c r="F142" s="163"/>
      <c r="G142" s="163"/>
      <c r="H142" s="163"/>
      <c r="I142" s="8"/>
      <c r="J142" s="8"/>
      <c r="K142" s="141"/>
      <c r="L142" s="8"/>
      <c r="M142" s="8"/>
      <c r="N142" s="8"/>
      <c r="O142" s="8"/>
      <c r="P142" s="123"/>
    </row>
    <row r="143" spans="1:16" x14ac:dyDescent="0.2">
      <c r="A143" s="164"/>
      <c r="B143" s="163"/>
      <c r="C143" s="360" t="s">
        <v>83</v>
      </c>
      <c r="D143" s="361"/>
      <c r="E143" s="360" t="s">
        <v>60</v>
      </c>
      <c r="F143" s="364"/>
      <c r="G143" s="366" t="s">
        <v>152</v>
      </c>
      <c r="H143" s="367"/>
      <c r="I143" s="8"/>
      <c r="J143" s="28"/>
      <c r="K143" s="141"/>
      <c r="L143" s="8"/>
      <c r="M143" s="141"/>
      <c r="N143" s="45"/>
      <c r="O143" s="8"/>
      <c r="P143" s="123"/>
    </row>
    <row r="144" spans="1:16" x14ac:dyDescent="0.2">
      <c r="A144" s="29"/>
      <c r="B144" s="8"/>
      <c r="C144" s="362"/>
      <c r="D144" s="363"/>
      <c r="E144" s="362"/>
      <c r="F144" s="365" t="s">
        <v>25</v>
      </c>
      <c r="G144" s="368"/>
      <c r="H144" s="369"/>
      <c r="I144" s="27"/>
      <c r="J144" s="8"/>
      <c r="K144" s="143" t="s">
        <v>154</v>
      </c>
      <c r="L144" s="141"/>
      <c r="M144" s="141"/>
      <c r="N144" s="144"/>
      <c r="O144" s="8"/>
      <c r="P144" s="123"/>
    </row>
    <row r="145" spans="1:16" x14ac:dyDescent="0.2">
      <c r="A145" s="370"/>
      <c r="B145" s="371"/>
      <c r="C145" s="51" t="s">
        <v>84</v>
      </c>
      <c r="D145" s="49" t="s">
        <v>85</v>
      </c>
      <c r="E145" s="49" t="s">
        <v>84</v>
      </c>
      <c r="F145" s="52" t="s">
        <v>85</v>
      </c>
      <c r="G145" s="8"/>
      <c r="H145" s="8"/>
      <c r="I145" s="8"/>
      <c r="J145" s="8"/>
      <c r="K145" s="8"/>
      <c r="L145" s="8"/>
      <c r="M145" s="8"/>
      <c r="N145" s="8"/>
      <c r="O145" s="8"/>
      <c r="P145" s="123"/>
    </row>
    <row r="146" spans="1:16" ht="15.75" x14ac:dyDescent="0.3">
      <c r="A146" s="370" t="s">
        <v>27</v>
      </c>
      <c r="B146" s="371"/>
      <c r="C146" s="15">
        <f>(($D$49*(0.7*LOG(B93/B93)+1)*A93)+($D$49*(0.7*LOG(B94/B93)+1)*A94)+($D$49*(0.7*LOG(B95/B93)+1)*A95)+($D$49*(0.7*LOG(B96/B93)+1)*A96))</f>
        <v>17.113545648111259</v>
      </c>
      <c r="D146" s="47">
        <f>(($B$134*(0.7*LOG(B128/B128)+1)*A128)+($B$134*(0.7*LOG(B129/B128)+1)*A129)+($B$134*(0.7*LOG(B130/B128)+1)*A130)+($B$134*(0.7*LOG(B131/B128)+1)*A131))</f>
        <v>16.913687430012398</v>
      </c>
      <c r="E146" s="40">
        <f>C146/$D$27*$D$41</f>
        <v>48673.338020794254</v>
      </c>
      <c r="F146" s="40">
        <f>(D146/$F$108*$D$41)</f>
        <v>44745.20484130265</v>
      </c>
      <c r="G146" s="40">
        <f>E146-F146</f>
        <v>3928.1331794916041</v>
      </c>
      <c r="H146" s="117" t="s">
        <v>157</v>
      </c>
      <c r="I146" s="8"/>
      <c r="J146" s="8"/>
      <c r="K146" s="38" t="s">
        <v>28</v>
      </c>
      <c r="L146" s="8"/>
      <c r="M146" s="8"/>
      <c r="N146" s="8"/>
      <c r="O146" s="8"/>
      <c r="P146" s="123"/>
    </row>
    <row r="147" spans="1:16" x14ac:dyDescent="0.2">
      <c r="A147" s="370" t="s">
        <v>150</v>
      </c>
      <c r="B147" s="371"/>
      <c r="C147" s="15">
        <f>IF(D23="polumschaltbar",C148*1.2,"-")</f>
        <v>14.380621534631656</v>
      </c>
      <c r="D147" s="48" t="s">
        <v>172</v>
      </c>
      <c r="E147" s="40">
        <f>IF(D23="polumschaltbar",C147/D27*D41,"-")</f>
        <v>40900.516310101411</v>
      </c>
      <c r="F147" s="50" t="s">
        <v>172</v>
      </c>
      <c r="G147" s="8"/>
      <c r="H147" s="8"/>
      <c r="I147" s="8"/>
      <c r="J147" s="8"/>
      <c r="K147" s="38" t="s">
        <v>92</v>
      </c>
      <c r="L147" s="8"/>
      <c r="M147" s="8"/>
      <c r="N147" s="8"/>
      <c r="O147" s="8"/>
      <c r="P147" s="123"/>
    </row>
    <row r="148" spans="1:16" ht="15.75" x14ac:dyDescent="0.3">
      <c r="A148" s="370" t="s">
        <v>86</v>
      </c>
      <c r="B148" s="371"/>
      <c r="C148" s="15">
        <f>1.04*(($D$49/(B93/B93)^2.8)*A93+($D$49/(B93/B94)^2.8)*A94+($D$49/(B93/B95)^2.8)*A95+($D$49/(B93/B96)^2.8)*A96)</f>
        <v>11.983851278859714</v>
      </c>
      <c r="D148" s="15">
        <f>1.04*(($B$134/(B128/B128)^2.8)*A128+($B$134/(B128/B129)^2.8)*A129+($B$134/(B128/B130)^2.8)*A130+($B$134/(B128/B131)^2.8)*A131)</f>
        <v>12.309230124986543</v>
      </c>
      <c r="E148" s="40">
        <f>C148/$D$27*$D$41</f>
        <v>34083.76359175118</v>
      </c>
      <c r="F148" s="40">
        <f>D148/$F$108*$D$41</f>
        <v>32564.100859752762</v>
      </c>
      <c r="G148" s="40">
        <f>E146-F148</f>
        <v>16109.237161041492</v>
      </c>
      <c r="H148" s="117" t="s">
        <v>156</v>
      </c>
      <c r="I148" s="8"/>
      <c r="J148" s="8"/>
      <c r="K148" s="38" t="s">
        <v>173</v>
      </c>
      <c r="L148" s="8"/>
      <c r="M148" s="8"/>
      <c r="N148" s="8"/>
      <c r="O148" s="8"/>
      <c r="P148" s="123"/>
    </row>
    <row r="149" spans="1:16" x14ac:dyDescent="0.2">
      <c r="A149" s="22"/>
      <c r="B149" s="8"/>
      <c r="C149" s="8"/>
      <c r="D149" s="8"/>
      <c r="E149" s="8"/>
      <c r="F149" s="8"/>
      <c r="G149" s="40">
        <f>IF(D23="polumschaltbar",E147-F148,"-")</f>
        <v>8336.4154503486498</v>
      </c>
      <c r="H149" s="117" t="s">
        <v>153</v>
      </c>
      <c r="I149" s="8"/>
      <c r="J149" s="8"/>
      <c r="K149" s="8"/>
      <c r="L149" s="8"/>
      <c r="M149" s="8"/>
      <c r="N149" s="128"/>
      <c r="O149" s="8"/>
      <c r="P149" s="123"/>
    </row>
    <row r="150" spans="1:16" x14ac:dyDescent="0.2">
      <c r="A150" s="22"/>
      <c r="B150" s="8"/>
      <c r="C150" s="8"/>
      <c r="D150" s="8"/>
      <c r="E150" s="8"/>
      <c r="F150" s="8"/>
      <c r="G150" s="8"/>
      <c r="H150" s="8"/>
      <c r="I150" s="8"/>
      <c r="J150" s="8"/>
      <c r="K150" s="8"/>
      <c r="L150" s="8"/>
      <c r="M150" s="8"/>
      <c r="N150" s="128"/>
      <c r="O150" s="8"/>
      <c r="P150" s="123"/>
    </row>
    <row r="151" spans="1:16" x14ac:dyDescent="0.2">
      <c r="A151" s="22"/>
      <c r="B151" s="8"/>
      <c r="C151" s="8"/>
      <c r="D151" s="8"/>
      <c r="E151" s="8"/>
      <c r="F151" s="8"/>
      <c r="G151" s="8"/>
      <c r="H151" s="8"/>
      <c r="I151" s="8"/>
      <c r="J151" s="8"/>
      <c r="K151" s="145"/>
      <c r="L151" s="145"/>
      <c r="M151" s="145"/>
      <c r="N151" s="145"/>
      <c r="O151" s="145"/>
      <c r="P151" s="161"/>
    </row>
    <row r="152" spans="1:16" x14ac:dyDescent="0.2">
      <c r="A152" s="22"/>
      <c r="B152" s="8"/>
      <c r="C152" s="8"/>
      <c r="D152" s="8"/>
      <c r="E152" s="8"/>
      <c r="F152" s="8"/>
      <c r="G152" s="8"/>
      <c r="H152" s="8"/>
      <c r="I152" s="8"/>
      <c r="J152" s="8"/>
      <c r="K152" s="145"/>
      <c r="L152" s="145"/>
      <c r="M152" s="145"/>
      <c r="N152" s="145"/>
      <c r="O152" s="145"/>
      <c r="P152" s="161"/>
    </row>
    <row r="153" spans="1:16" x14ac:dyDescent="0.2">
      <c r="A153" s="22"/>
      <c r="B153" s="8"/>
      <c r="C153" s="8"/>
      <c r="D153" s="8"/>
      <c r="E153" s="8"/>
      <c r="F153" s="8"/>
      <c r="G153" s="8"/>
      <c r="H153" s="8"/>
      <c r="I153" s="372" t="s">
        <v>151</v>
      </c>
      <c r="J153" s="372"/>
      <c r="K153" s="372"/>
      <c r="L153" s="372"/>
      <c r="M153" s="372"/>
      <c r="N153" s="372"/>
      <c r="O153" s="372"/>
      <c r="P153" s="373"/>
    </row>
    <row r="154" spans="1:16" x14ac:dyDescent="0.2">
      <c r="A154" s="22"/>
      <c r="B154" s="8"/>
      <c r="C154" s="8"/>
      <c r="D154" s="8"/>
      <c r="E154" s="8"/>
      <c r="F154" s="8"/>
      <c r="G154" s="8"/>
      <c r="H154" s="8"/>
      <c r="I154" s="372"/>
      <c r="J154" s="372"/>
      <c r="K154" s="372"/>
      <c r="L154" s="372"/>
      <c r="M154" s="372"/>
      <c r="N154" s="372"/>
      <c r="O154" s="372"/>
      <c r="P154" s="373"/>
    </row>
    <row r="155" spans="1:16" ht="13.5" thickBot="1" x14ac:dyDescent="0.25">
      <c r="A155" s="22"/>
      <c r="B155" s="8"/>
      <c r="C155" s="8"/>
      <c r="D155" s="8"/>
      <c r="E155" s="8"/>
      <c r="F155" s="8"/>
      <c r="G155" s="8"/>
      <c r="H155" s="8"/>
      <c r="I155" s="372"/>
      <c r="J155" s="372"/>
      <c r="K155" s="372"/>
      <c r="L155" s="372"/>
      <c r="M155" s="372"/>
      <c r="N155" s="372"/>
      <c r="O155" s="372"/>
      <c r="P155" s="373"/>
    </row>
    <row r="156" spans="1:16" ht="13.5" thickBot="1" x14ac:dyDescent="0.25">
      <c r="A156" s="146" t="s">
        <v>165</v>
      </c>
      <c r="B156" s="147"/>
      <c r="C156" s="147"/>
      <c r="D156" s="147"/>
      <c r="E156" s="147"/>
      <c r="F156" s="147"/>
      <c r="G156" s="147"/>
      <c r="H156" s="147"/>
      <c r="I156" s="147"/>
      <c r="J156" s="147"/>
      <c r="K156" s="147"/>
      <c r="L156" s="147"/>
      <c r="M156" s="147"/>
      <c r="N156" s="148"/>
      <c r="O156" s="162"/>
      <c r="P156" s="168"/>
    </row>
  </sheetData>
  <mergeCells count="59">
    <mergeCell ref="A145:B145"/>
    <mergeCell ref="A146:B146"/>
    <mergeCell ref="A147:B147"/>
    <mergeCell ref="A148:B148"/>
    <mergeCell ref="I153:P155"/>
    <mergeCell ref="A117:E117"/>
    <mergeCell ref="A122:H124"/>
    <mergeCell ref="A140:H141"/>
    <mergeCell ref="C143:D144"/>
    <mergeCell ref="E143:F144"/>
    <mergeCell ref="G143:H144"/>
    <mergeCell ref="A116:E116"/>
    <mergeCell ref="A80:E80"/>
    <mergeCell ref="G80:H80"/>
    <mergeCell ref="A85:H89"/>
    <mergeCell ref="A107:E107"/>
    <mergeCell ref="A108:E108"/>
    <mergeCell ref="A109:E109"/>
    <mergeCell ref="A111:E111"/>
    <mergeCell ref="A112:E112"/>
    <mergeCell ref="A113:E113"/>
    <mergeCell ref="A114:E114"/>
    <mergeCell ref="A115:E115"/>
    <mergeCell ref="G74:G75"/>
    <mergeCell ref="H74:H75"/>
    <mergeCell ref="A76:E76"/>
    <mergeCell ref="A77:E77"/>
    <mergeCell ref="A78:E78"/>
    <mergeCell ref="F74:F75"/>
    <mergeCell ref="A79:E79"/>
    <mergeCell ref="A66:C66"/>
    <mergeCell ref="A67:C67"/>
    <mergeCell ref="A68:C68"/>
    <mergeCell ref="A69:C69"/>
    <mergeCell ref="A74:E75"/>
    <mergeCell ref="A65:C65"/>
    <mergeCell ref="A41:C41"/>
    <mergeCell ref="A47:C47"/>
    <mergeCell ref="A48:C48"/>
    <mergeCell ref="A49:C49"/>
    <mergeCell ref="A50:C50"/>
    <mergeCell ref="A51:C51"/>
    <mergeCell ref="A52:C52"/>
    <mergeCell ref="A59:C59"/>
    <mergeCell ref="A60:C60"/>
    <mergeCell ref="A61:C61"/>
    <mergeCell ref="A62:C62"/>
    <mergeCell ref="A36:C36"/>
    <mergeCell ref="A19:C19"/>
    <mergeCell ref="A20:C20"/>
    <mergeCell ref="A21:C21"/>
    <mergeCell ref="A22:C22"/>
    <mergeCell ref="A23:C23"/>
    <mergeCell ref="A24:C24"/>
    <mergeCell ref="A25:C25"/>
    <mergeCell ref="A26:C26"/>
    <mergeCell ref="A27:C27"/>
    <mergeCell ref="A32:H33"/>
    <mergeCell ref="A35:C35"/>
  </mergeCells>
  <dataValidations count="1">
    <dataValidation type="list" allowBlank="1" showInputMessage="1" showErrorMessage="1" sqref="D23">
      <formula1>polpaar</formula1>
    </dataValidation>
  </dataValidations>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opLeftCell="A16" zoomScale="85" zoomScaleNormal="85" workbookViewId="0">
      <selection activeCell="F61" sqref="F61"/>
    </sheetView>
  </sheetViews>
  <sheetFormatPr baseColWidth="10" defaultRowHeight="12.75" x14ac:dyDescent="0.2"/>
  <cols>
    <col min="1" max="24" width="14.7109375" customWidth="1"/>
  </cols>
  <sheetData>
    <row r="1" spans="1:14" ht="13.15" customHeight="1" x14ac:dyDescent="0.25">
      <c r="A1" s="1" t="s">
        <v>30</v>
      </c>
      <c r="B1" s="2"/>
    </row>
    <row r="2" spans="1:14" ht="13.15" customHeight="1" x14ac:dyDescent="0.25">
      <c r="A2" s="1"/>
      <c r="B2" s="2"/>
    </row>
    <row r="3" spans="1:14" ht="13.15" customHeight="1" x14ac:dyDescent="0.25">
      <c r="A3" s="1" t="s">
        <v>102</v>
      </c>
      <c r="B3" s="2"/>
    </row>
    <row r="4" spans="1:14" ht="13.15" customHeight="1" x14ac:dyDescent="0.2">
      <c r="B4" s="8"/>
      <c r="F4" s="6"/>
    </row>
    <row r="5" spans="1:14" ht="13.15" customHeight="1" thickBot="1" x14ac:dyDescent="0.25">
      <c r="B5" s="8"/>
      <c r="E5" s="86" t="s">
        <v>118</v>
      </c>
    </row>
    <row r="6" spans="1:14" ht="13.15" customHeight="1" x14ac:dyDescent="0.2">
      <c r="A6" s="3" t="s">
        <v>90</v>
      </c>
      <c r="E6" s="59" t="s">
        <v>109</v>
      </c>
      <c r="F6" s="60"/>
      <c r="G6" s="61"/>
      <c r="H6" s="61"/>
      <c r="I6" s="62"/>
      <c r="J6" s="63"/>
      <c r="K6" s="59" t="s">
        <v>145</v>
      </c>
      <c r="L6" s="61"/>
      <c r="M6" s="61"/>
      <c r="N6" s="63"/>
    </row>
    <row r="7" spans="1:14" ht="13.15" customHeight="1" x14ac:dyDescent="0.2">
      <c r="A7" s="35"/>
      <c r="E7" s="64" t="s">
        <v>146</v>
      </c>
      <c r="F7" s="65" t="s">
        <v>110</v>
      </c>
      <c r="G7" s="65" t="s">
        <v>111</v>
      </c>
      <c r="H7" s="65" t="s">
        <v>112</v>
      </c>
      <c r="I7" s="65" t="s">
        <v>113</v>
      </c>
      <c r="J7" s="66" t="s">
        <v>114</v>
      </c>
      <c r="K7" s="101" t="s">
        <v>111</v>
      </c>
      <c r="L7" s="65" t="s">
        <v>112</v>
      </c>
      <c r="M7" s="65" t="s">
        <v>113</v>
      </c>
      <c r="N7" s="66" t="s">
        <v>114</v>
      </c>
    </row>
    <row r="8" spans="1:14" ht="13.15" customHeight="1" x14ac:dyDescent="0.2">
      <c r="A8" s="53" t="s">
        <v>32</v>
      </c>
      <c r="B8" s="36" t="s">
        <v>33</v>
      </c>
      <c r="E8" s="67" t="s">
        <v>115</v>
      </c>
      <c r="F8" s="374" t="s">
        <v>116</v>
      </c>
      <c r="G8" s="374"/>
      <c r="H8" s="374"/>
      <c r="I8" s="374"/>
      <c r="J8" s="375"/>
      <c r="K8" s="376" t="s">
        <v>116</v>
      </c>
      <c r="L8" s="374"/>
      <c r="M8" s="374"/>
      <c r="N8" s="375"/>
    </row>
    <row r="9" spans="1:14" ht="13.15" customHeight="1" x14ac:dyDescent="0.2">
      <c r="A9" s="11" t="s">
        <v>7</v>
      </c>
      <c r="B9" s="54" t="s">
        <v>8</v>
      </c>
      <c r="E9" s="68">
        <v>0.12</v>
      </c>
      <c r="F9" s="69">
        <v>40</v>
      </c>
      <c r="G9" s="69">
        <v>50</v>
      </c>
      <c r="H9" s="69">
        <v>59.1</v>
      </c>
      <c r="I9" s="69">
        <v>64.8</v>
      </c>
      <c r="J9" s="70">
        <v>69.8</v>
      </c>
      <c r="K9" s="102">
        <v>45</v>
      </c>
      <c r="L9" s="103">
        <v>53.6</v>
      </c>
      <c r="M9" s="103">
        <v>60.8</v>
      </c>
      <c r="N9" s="104">
        <v>66.5</v>
      </c>
    </row>
    <row r="10" spans="1:14" ht="13.15" customHeight="1" x14ac:dyDescent="0.2">
      <c r="A10" s="11" t="s">
        <v>10</v>
      </c>
      <c r="B10" s="54" t="s">
        <v>11</v>
      </c>
      <c r="E10" s="68">
        <v>0.18</v>
      </c>
      <c r="F10" s="71">
        <v>48.4</v>
      </c>
      <c r="G10" s="71">
        <v>57</v>
      </c>
      <c r="H10" s="71">
        <v>64.7</v>
      </c>
      <c r="I10" s="71">
        <v>69.900000000000006</v>
      </c>
      <c r="J10" s="72">
        <v>74.7</v>
      </c>
      <c r="K10" s="102">
        <v>52.8</v>
      </c>
      <c r="L10" s="103">
        <v>60.4</v>
      </c>
      <c r="M10" s="103">
        <v>65.900000000000006</v>
      </c>
      <c r="N10" s="104">
        <v>70.8</v>
      </c>
    </row>
    <row r="11" spans="1:14" ht="13.15" customHeight="1" x14ac:dyDescent="0.2">
      <c r="A11" s="11" t="s">
        <v>13</v>
      </c>
      <c r="B11" s="54" t="s">
        <v>14</v>
      </c>
      <c r="E11" s="68">
        <v>0.2</v>
      </c>
      <c r="F11" s="71">
        <v>50.2</v>
      </c>
      <c r="G11" s="71">
        <v>58.8</v>
      </c>
      <c r="H11" s="71">
        <v>65.900000000000006</v>
      </c>
      <c r="I11" s="71">
        <v>71.099999999999994</v>
      </c>
      <c r="J11" s="72">
        <v>75.8</v>
      </c>
      <c r="K11" s="102">
        <v>54.6</v>
      </c>
      <c r="L11" s="103">
        <v>61.9</v>
      </c>
      <c r="M11" s="103">
        <v>67.2</v>
      </c>
      <c r="N11" s="104">
        <v>71.900000000000006</v>
      </c>
    </row>
    <row r="12" spans="1:14" ht="13.15" customHeight="1" x14ac:dyDescent="0.2">
      <c r="A12" s="14" t="s">
        <v>16</v>
      </c>
      <c r="B12" s="55" t="s">
        <v>17</v>
      </c>
      <c r="E12" s="73">
        <v>0.25</v>
      </c>
      <c r="F12" s="71">
        <v>53.8</v>
      </c>
      <c r="G12" s="71">
        <v>61.5</v>
      </c>
      <c r="H12" s="71">
        <v>68.5</v>
      </c>
      <c r="I12" s="71">
        <v>73.5</v>
      </c>
      <c r="J12" s="72">
        <v>77.900000000000006</v>
      </c>
      <c r="K12" s="102">
        <v>58.2</v>
      </c>
      <c r="L12" s="103">
        <v>64.8</v>
      </c>
      <c r="M12" s="103">
        <v>69.7</v>
      </c>
      <c r="N12" s="104">
        <v>74.3</v>
      </c>
    </row>
    <row r="13" spans="1:14" ht="13.15" customHeight="1" x14ac:dyDescent="0.2">
      <c r="A13" s="18"/>
      <c r="B13" s="18"/>
      <c r="E13" s="74">
        <v>0.37</v>
      </c>
      <c r="F13" s="71">
        <v>59.2</v>
      </c>
      <c r="G13" s="71">
        <v>66</v>
      </c>
      <c r="H13" s="71">
        <v>72.7</v>
      </c>
      <c r="I13" s="71">
        <v>77.3</v>
      </c>
      <c r="J13" s="72">
        <v>81.099999999999994</v>
      </c>
      <c r="K13" s="102">
        <v>63.9</v>
      </c>
      <c r="L13" s="103">
        <v>69.5</v>
      </c>
      <c r="M13" s="103">
        <v>73.8</v>
      </c>
      <c r="N13" s="104">
        <v>78.099999999999994</v>
      </c>
    </row>
    <row r="14" spans="1:14" ht="13.15" customHeight="1" x14ac:dyDescent="0.2">
      <c r="A14" s="18"/>
      <c r="B14" s="18"/>
      <c r="E14" s="74">
        <v>0.4</v>
      </c>
      <c r="F14" s="71">
        <v>60.2</v>
      </c>
      <c r="G14" s="71">
        <v>66.8</v>
      </c>
      <c r="H14" s="71">
        <v>73.5</v>
      </c>
      <c r="I14" s="71">
        <v>78</v>
      </c>
      <c r="J14" s="72">
        <v>81.7</v>
      </c>
      <c r="K14" s="102">
        <v>64.900000000000006</v>
      </c>
      <c r="L14" s="103">
        <v>70.400000000000006</v>
      </c>
      <c r="M14" s="103">
        <v>74.599999999999994</v>
      </c>
      <c r="N14" s="104">
        <v>78.900000000000006</v>
      </c>
    </row>
    <row r="15" spans="1:14" ht="13.15" customHeight="1" x14ac:dyDescent="0.2">
      <c r="A15" s="3" t="s">
        <v>91</v>
      </c>
      <c r="E15" s="74">
        <v>0.55000000000000004</v>
      </c>
      <c r="F15" s="71">
        <v>64</v>
      </c>
      <c r="G15" s="71">
        <v>70</v>
      </c>
      <c r="H15" s="71">
        <v>77.099999999999994</v>
      </c>
      <c r="I15" s="71">
        <v>80.8</v>
      </c>
      <c r="J15" s="72">
        <v>83.9</v>
      </c>
      <c r="K15" s="102">
        <v>69</v>
      </c>
      <c r="L15" s="103">
        <v>74.099999999999994</v>
      </c>
      <c r="M15" s="103">
        <v>77.8</v>
      </c>
      <c r="N15" s="104">
        <v>81.5</v>
      </c>
    </row>
    <row r="16" spans="1:14" ht="13.15" customHeight="1" x14ac:dyDescent="0.2">
      <c r="A16" s="56" t="s">
        <v>87</v>
      </c>
      <c r="E16" s="74">
        <v>0.75</v>
      </c>
      <c r="F16" s="71">
        <v>66.5</v>
      </c>
      <c r="G16" s="71">
        <v>72.099999999999994</v>
      </c>
      <c r="H16" s="71">
        <v>79.599999999999994</v>
      </c>
      <c r="I16" s="71">
        <v>82.5</v>
      </c>
      <c r="J16" s="72">
        <v>85.7</v>
      </c>
      <c r="K16" s="102">
        <v>72.099999999999994</v>
      </c>
      <c r="L16" s="103">
        <v>77.400000000000006</v>
      </c>
      <c r="M16" s="103">
        <v>80.7</v>
      </c>
      <c r="N16" s="104">
        <v>83.5</v>
      </c>
    </row>
    <row r="17" spans="1:14" ht="13.15" customHeight="1" x14ac:dyDescent="0.2">
      <c r="E17" s="74">
        <v>1.1000000000000001</v>
      </c>
      <c r="F17" s="71">
        <v>70</v>
      </c>
      <c r="G17" s="71">
        <v>75</v>
      </c>
      <c r="H17" s="71">
        <v>81.400000000000006</v>
      </c>
      <c r="I17" s="71">
        <v>84.1</v>
      </c>
      <c r="J17" s="72">
        <v>87.2</v>
      </c>
      <c r="K17" s="102">
        <v>75</v>
      </c>
      <c r="L17" s="103">
        <v>79.599999999999994</v>
      </c>
      <c r="M17" s="103">
        <v>82.7</v>
      </c>
      <c r="N17" s="104">
        <v>85.2</v>
      </c>
    </row>
    <row r="18" spans="1:14" ht="13.15" customHeight="1" x14ac:dyDescent="0.2">
      <c r="E18" s="74">
        <v>1.5</v>
      </c>
      <c r="F18" s="71">
        <v>72.599999999999994</v>
      </c>
      <c r="G18" s="71">
        <v>77.2</v>
      </c>
      <c r="H18" s="71">
        <v>82.8</v>
      </c>
      <c r="I18" s="71">
        <v>85.3</v>
      </c>
      <c r="J18" s="72">
        <v>88.2</v>
      </c>
      <c r="K18" s="102">
        <v>77.2</v>
      </c>
      <c r="L18" s="103">
        <v>81.3</v>
      </c>
      <c r="M18" s="103">
        <v>84.2</v>
      </c>
      <c r="N18" s="104">
        <v>86.5</v>
      </c>
    </row>
    <row r="19" spans="1:14" ht="13.15" customHeight="1" x14ac:dyDescent="0.2">
      <c r="A19" s="57" t="s">
        <v>103</v>
      </c>
      <c r="E19" s="74">
        <v>2.2000000000000002</v>
      </c>
      <c r="F19" s="71">
        <v>75.599999999999994</v>
      </c>
      <c r="G19" s="71">
        <v>79.7</v>
      </c>
      <c r="H19" s="71">
        <v>84.3</v>
      </c>
      <c r="I19" s="71">
        <v>86.7</v>
      </c>
      <c r="J19" s="72">
        <v>89.5</v>
      </c>
      <c r="K19" s="102">
        <v>79.7</v>
      </c>
      <c r="L19" s="103">
        <v>83.2</v>
      </c>
      <c r="M19" s="103">
        <v>85.9</v>
      </c>
      <c r="N19" s="104">
        <v>88</v>
      </c>
    </row>
    <row r="20" spans="1:14" ht="13.15" customHeight="1" x14ac:dyDescent="0.2">
      <c r="E20" s="74">
        <v>3</v>
      </c>
      <c r="F20" s="71">
        <v>77.8</v>
      </c>
      <c r="G20" s="71">
        <v>81.5</v>
      </c>
      <c r="H20" s="71">
        <v>85.5</v>
      </c>
      <c r="I20" s="71">
        <v>87.7</v>
      </c>
      <c r="J20" s="72">
        <v>90.4</v>
      </c>
      <c r="K20" s="102">
        <v>81.5</v>
      </c>
      <c r="L20" s="103">
        <v>84.6</v>
      </c>
      <c r="M20" s="103">
        <v>87.1</v>
      </c>
      <c r="N20" s="104">
        <v>89.1</v>
      </c>
    </row>
    <row r="21" spans="1:14" ht="13.15" customHeight="1" x14ac:dyDescent="0.2">
      <c r="A21" s="35"/>
      <c r="E21" s="74">
        <v>4</v>
      </c>
      <c r="F21" s="71">
        <v>79.7</v>
      </c>
      <c r="G21" s="71">
        <v>83.1</v>
      </c>
      <c r="H21" s="71">
        <v>86.6</v>
      </c>
      <c r="I21" s="71">
        <v>88.6</v>
      </c>
      <c r="J21" s="72">
        <v>91.1</v>
      </c>
      <c r="K21" s="102">
        <v>83.1</v>
      </c>
      <c r="L21" s="103">
        <v>85.8</v>
      </c>
      <c r="M21" s="103">
        <v>88.1</v>
      </c>
      <c r="N21" s="104">
        <v>90</v>
      </c>
    </row>
    <row r="22" spans="1:14" ht="13.15" customHeight="1" x14ac:dyDescent="0.2">
      <c r="E22" s="74">
        <v>5.5</v>
      </c>
      <c r="F22" s="71">
        <v>81.599999999999994</v>
      </c>
      <c r="G22" s="71">
        <v>84.7</v>
      </c>
      <c r="H22" s="71">
        <v>87.7</v>
      </c>
      <c r="I22" s="71">
        <v>89.6</v>
      </c>
      <c r="J22" s="72">
        <v>91.9</v>
      </c>
      <c r="K22" s="102">
        <v>84.7</v>
      </c>
      <c r="L22" s="103">
        <v>87</v>
      </c>
      <c r="M22" s="103">
        <v>89.2</v>
      </c>
      <c r="N22" s="104">
        <v>90.9</v>
      </c>
    </row>
    <row r="23" spans="1:14" ht="13.15" customHeight="1" x14ac:dyDescent="0.2">
      <c r="E23" s="74">
        <v>7.5</v>
      </c>
      <c r="F23" s="71">
        <v>83.2</v>
      </c>
      <c r="G23" s="71">
        <v>86</v>
      </c>
      <c r="H23" s="71">
        <v>88.7</v>
      </c>
      <c r="I23" s="71">
        <v>90.4</v>
      </c>
      <c r="J23" s="72">
        <v>92.6</v>
      </c>
      <c r="K23" s="102">
        <v>86</v>
      </c>
      <c r="L23" s="103">
        <v>88.1</v>
      </c>
      <c r="M23" s="103">
        <v>90.1</v>
      </c>
      <c r="N23" s="104">
        <v>91.7</v>
      </c>
    </row>
    <row r="24" spans="1:14" ht="13.15" customHeight="1" x14ac:dyDescent="0.2">
      <c r="E24" s="75">
        <v>11</v>
      </c>
      <c r="F24" s="71">
        <v>85.1</v>
      </c>
      <c r="G24" s="71">
        <v>87.6</v>
      </c>
      <c r="H24" s="71">
        <v>89.8</v>
      </c>
      <c r="I24" s="71">
        <v>91.4</v>
      </c>
      <c r="J24" s="72">
        <v>93.3</v>
      </c>
      <c r="K24" s="102">
        <v>87.6</v>
      </c>
      <c r="L24" s="103">
        <v>89.4</v>
      </c>
      <c r="M24" s="103">
        <v>91.2</v>
      </c>
      <c r="N24" s="104">
        <v>92.6</v>
      </c>
    </row>
    <row r="25" spans="1:14" ht="13.15" customHeight="1" x14ac:dyDescent="0.2">
      <c r="E25" s="75">
        <v>15</v>
      </c>
      <c r="F25" s="71">
        <v>86.4</v>
      </c>
      <c r="G25" s="71">
        <v>88.7</v>
      </c>
      <c r="H25" s="71">
        <v>90.6</v>
      </c>
      <c r="I25" s="71">
        <v>92.1</v>
      </c>
      <c r="J25" s="72">
        <v>93.9</v>
      </c>
      <c r="K25" s="102">
        <v>88.7</v>
      </c>
      <c r="L25" s="103">
        <v>90.3</v>
      </c>
      <c r="M25" s="103">
        <v>91.9</v>
      </c>
      <c r="N25" s="104">
        <v>93.3</v>
      </c>
    </row>
    <row r="26" spans="1:14" ht="13.15" customHeight="1" x14ac:dyDescent="0.2">
      <c r="E26" s="75">
        <v>18.5</v>
      </c>
      <c r="F26" s="71">
        <v>87.2</v>
      </c>
      <c r="G26" s="71">
        <v>89.3</v>
      </c>
      <c r="H26" s="71">
        <v>91.2</v>
      </c>
      <c r="I26" s="71">
        <v>92.6</v>
      </c>
      <c r="J26" s="72">
        <v>94.2</v>
      </c>
      <c r="K26" s="102">
        <v>89.3</v>
      </c>
      <c r="L26" s="103">
        <v>90.9</v>
      </c>
      <c r="M26" s="103">
        <v>92.4</v>
      </c>
      <c r="N26" s="104">
        <v>93.7</v>
      </c>
    </row>
    <row r="27" spans="1:14" ht="13.15" customHeight="1" x14ac:dyDescent="0.2">
      <c r="E27" s="76">
        <v>22</v>
      </c>
      <c r="F27" s="71">
        <v>87.9</v>
      </c>
      <c r="G27" s="71">
        <v>89.9</v>
      </c>
      <c r="H27" s="71">
        <v>91.6</v>
      </c>
      <c r="I27" s="71">
        <v>93</v>
      </c>
      <c r="J27" s="72">
        <v>94.5</v>
      </c>
      <c r="K27" s="102">
        <v>89.9</v>
      </c>
      <c r="L27" s="103">
        <v>91.3</v>
      </c>
      <c r="M27" s="103">
        <v>92.7</v>
      </c>
      <c r="N27" s="104">
        <v>94</v>
      </c>
    </row>
    <row r="28" spans="1:14" ht="13.15" customHeight="1" x14ac:dyDescent="0.2">
      <c r="E28" s="76">
        <v>30</v>
      </c>
      <c r="F28" s="71">
        <v>88.8</v>
      </c>
      <c r="G28" s="71">
        <v>90.7</v>
      </c>
      <c r="H28" s="71">
        <v>92.3</v>
      </c>
      <c r="I28" s="71">
        <v>93.6</v>
      </c>
      <c r="J28" s="72">
        <v>94.9</v>
      </c>
      <c r="K28" s="102">
        <v>90.7</v>
      </c>
      <c r="L28" s="103">
        <v>92</v>
      </c>
      <c r="M28" s="103">
        <v>93.3</v>
      </c>
      <c r="N28" s="104">
        <v>94.5</v>
      </c>
    </row>
    <row r="29" spans="1:14" ht="13.15" customHeight="1" x14ac:dyDescent="0.2">
      <c r="E29" s="76">
        <v>37</v>
      </c>
      <c r="F29" s="71">
        <v>89.4</v>
      </c>
      <c r="G29" s="71">
        <v>91.2</v>
      </c>
      <c r="H29" s="71">
        <v>92.7</v>
      </c>
      <c r="I29" s="71">
        <v>93.9</v>
      </c>
      <c r="J29" s="72">
        <v>95.2</v>
      </c>
      <c r="K29" s="102">
        <v>91.2</v>
      </c>
      <c r="L29" s="103">
        <v>92.5</v>
      </c>
      <c r="M29" s="103">
        <v>93.7</v>
      </c>
      <c r="N29" s="104">
        <v>94.8</v>
      </c>
    </row>
    <row r="30" spans="1:14" ht="13.15" customHeight="1" x14ac:dyDescent="0.2">
      <c r="E30" s="76">
        <v>45</v>
      </c>
      <c r="F30" s="71">
        <v>90</v>
      </c>
      <c r="G30" s="71">
        <v>91.7</v>
      </c>
      <c r="H30" s="71">
        <v>93.1</v>
      </c>
      <c r="I30" s="71">
        <v>94.2</v>
      </c>
      <c r="J30" s="72">
        <v>95.4</v>
      </c>
      <c r="K30" s="102">
        <v>91.7</v>
      </c>
      <c r="L30" s="103">
        <v>92.9</v>
      </c>
      <c r="M30" s="103">
        <v>94</v>
      </c>
      <c r="N30" s="104">
        <v>95</v>
      </c>
    </row>
    <row r="31" spans="1:14" ht="13.15" customHeight="1" x14ac:dyDescent="0.2">
      <c r="E31" s="76">
        <v>55</v>
      </c>
      <c r="F31" s="71">
        <v>90.5</v>
      </c>
      <c r="G31" s="71">
        <v>92.1</v>
      </c>
      <c r="H31" s="71">
        <v>93.5</v>
      </c>
      <c r="I31" s="71">
        <v>94.6</v>
      </c>
      <c r="J31" s="72">
        <v>95.7</v>
      </c>
      <c r="K31" s="102">
        <v>92.1</v>
      </c>
      <c r="L31" s="103">
        <v>93.2</v>
      </c>
      <c r="M31" s="103">
        <v>94.3</v>
      </c>
      <c r="N31" s="104">
        <v>95.3</v>
      </c>
    </row>
    <row r="32" spans="1:14" ht="13.15" customHeight="1" x14ac:dyDescent="0.2">
      <c r="E32" s="76">
        <v>75</v>
      </c>
      <c r="F32" s="71">
        <v>91.2</v>
      </c>
      <c r="G32" s="71">
        <v>92.7</v>
      </c>
      <c r="H32" s="71">
        <v>94</v>
      </c>
      <c r="I32" s="71">
        <v>95</v>
      </c>
      <c r="J32" s="72">
        <v>96</v>
      </c>
      <c r="K32" s="102">
        <v>92.7</v>
      </c>
      <c r="L32" s="103">
        <v>93.8</v>
      </c>
      <c r="M32" s="103">
        <v>94.7</v>
      </c>
      <c r="N32" s="104">
        <v>95.6</v>
      </c>
    </row>
    <row r="33" spans="1:14" ht="13.15" customHeight="1" x14ac:dyDescent="0.2">
      <c r="E33" s="76">
        <v>90</v>
      </c>
      <c r="F33" s="71">
        <v>91.6</v>
      </c>
      <c r="G33" s="71">
        <v>93</v>
      </c>
      <c r="H33" s="71">
        <v>94.2</v>
      </c>
      <c r="I33" s="71">
        <v>95.2</v>
      </c>
      <c r="J33" s="72">
        <v>96.1</v>
      </c>
      <c r="K33" s="102">
        <v>93</v>
      </c>
      <c r="L33" s="103">
        <v>94.1</v>
      </c>
      <c r="M33" s="103">
        <v>95</v>
      </c>
      <c r="N33" s="104">
        <v>95.8</v>
      </c>
    </row>
    <row r="34" spans="1:14" ht="13.15" customHeight="1" x14ac:dyDescent="0.2">
      <c r="E34" s="76">
        <v>110</v>
      </c>
      <c r="F34" s="71">
        <v>92</v>
      </c>
      <c r="G34" s="71">
        <v>93.3</v>
      </c>
      <c r="H34" s="71">
        <v>94.5</v>
      </c>
      <c r="I34" s="71">
        <v>95.4</v>
      </c>
      <c r="J34" s="72">
        <v>96.3</v>
      </c>
      <c r="K34" s="102">
        <v>93.3</v>
      </c>
      <c r="L34" s="103">
        <v>94.3</v>
      </c>
      <c r="M34" s="103">
        <v>95.2</v>
      </c>
      <c r="N34" s="104">
        <v>96</v>
      </c>
    </row>
    <row r="35" spans="1:14" ht="13.15" customHeight="1" x14ac:dyDescent="0.2">
      <c r="E35" s="76">
        <v>132</v>
      </c>
      <c r="F35" s="71">
        <v>92.2</v>
      </c>
      <c r="G35" s="71">
        <v>93.5</v>
      </c>
      <c r="H35" s="71">
        <v>94.7</v>
      </c>
      <c r="I35" s="71">
        <v>95.6</v>
      </c>
      <c r="J35" s="72">
        <v>96.4</v>
      </c>
      <c r="K35" s="102">
        <v>93.5</v>
      </c>
      <c r="L35" s="103">
        <v>94.6</v>
      </c>
      <c r="M35" s="103">
        <v>95.4</v>
      </c>
      <c r="N35" s="104">
        <v>96.2</v>
      </c>
    </row>
    <row r="36" spans="1:14" ht="13.15" customHeight="1" x14ac:dyDescent="0.2">
      <c r="E36" s="76">
        <v>160</v>
      </c>
      <c r="F36" s="71">
        <v>92.6</v>
      </c>
      <c r="G36" s="71">
        <v>93.8</v>
      </c>
      <c r="H36" s="71">
        <v>94.9</v>
      </c>
      <c r="I36" s="71">
        <v>95.8</v>
      </c>
      <c r="J36" s="72">
        <v>96.6</v>
      </c>
      <c r="K36" s="102">
        <v>93.8</v>
      </c>
      <c r="L36" s="103">
        <v>94.8</v>
      </c>
      <c r="M36" s="103">
        <v>95.6</v>
      </c>
      <c r="N36" s="104">
        <v>96.3</v>
      </c>
    </row>
    <row r="37" spans="1:14" ht="13.15" customHeight="1" thickBot="1" x14ac:dyDescent="0.25">
      <c r="E37" s="77" t="s">
        <v>117</v>
      </c>
      <c r="F37" s="78">
        <v>92.8</v>
      </c>
      <c r="G37" s="78">
        <v>94</v>
      </c>
      <c r="H37" s="78">
        <v>95.1</v>
      </c>
      <c r="I37" s="78">
        <v>96</v>
      </c>
      <c r="J37" s="79">
        <v>96.7</v>
      </c>
      <c r="K37" s="105">
        <v>94</v>
      </c>
      <c r="L37" s="106">
        <v>95</v>
      </c>
      <c r="M37" s="106">
        <v>95.8</v>
      </c>
      <c r="N37" s="107">
        <v>96.5</v>
      </c>
    </row>
    <row r="38" spans="1:14" ht="13.15" customHeight="1" x14ac:dyDescent="0.2">
      <c r="A38" s="57" t="s">
        <v>104</v>
      </c>
      <c r="K38" s="100"/>
    </row>
    <row r="39" spans="1:14" ht="13.15" customHeight="1" x14ac:dyDescent="0.2">
      <c r="K39" s="100"/>
    </row>
    <row r="40" spans="1:14" ht="13.15" customHeight="1" x14ac:dyDescent="0.2">
      <c r="K40" s="100"/>
    </row>
    <row r="41" spans="1:14" ht="13.15" customHeight="1" x14ac:dyDescent="0.2">
      <c r="E41" s="86" t="s">
        <v>148</v>
      </c>
      <c r="K41" s="100"/>
    </row>
    <row r="42" spans="1:14" ht="13.15" customHeight="1" x14ac:dyDescent="0.2">
      <c r="E42" t="s">
        <v>158</v>
      </c>
      <c r="K42" s="100"/>
    </row>
    <row r="43" spans="1:14" ht="13.15" customHeight="1" x14ac:dyDescent="0.2">
      <c r="K43" s="100"/>
    </row>
    <row r="44" spans="1:14" ht="13.15" customHeight="1" x14ac:dyDescent="0.2">
      <c r="E44" s="115" t="s">
        <v>147</v>
      </c>
      <c r="F44" s="116" t="s">
        <v>149</v>
      </c>
    </row>
    <row r="45" spans="1:14" ht="13.15" customHeight="1" x14ac:dyDescent="0.2">
      <c r="E45" s="119" t="s">
        <v>159</v>
      </c>
      <c r="F45" s="120"/>
      <c r="K45" s="5" t="s">
        <v>155</v>
      </c>
      <c r="L45" s="6"/>
    </row>
    <row r="46" spans="1:14" ht="13.15" customHeight="1" x14ac:dyDescent="0.2">
      <c r="E46" s="108">
        <v>1500</v>
      </c>
      <c r="F46" s="109">
        <v>1</v>
      </c>
      <c r="K46" s="6">
        <v>1450</v>
      </c>
      <c r="L46" s="9">
        <v>1</v>
      </c>
    </row>
    <row r="47" spans="1:14" ht="13.15" customHeight="1" x14ac:dyDescent="0.2">
      <c r="E47" s="113">
        <v>1000</v>
      </c>
      <c r="F47" s="114">
        <v>0.67</v>
      </c>
      <c r="K47" s="6">
        <v>2900</v>
      </c>
      <c r="L47" s="9">
        <v>0.97</v>
      </c>
    </row>
    <row r="48" spans="1:14" ht="13.15" customHeight="1" x14ac:dyDescent="0.2">
      <c r="E48" s="110" t="s">
        <v>160</v>
      </c>
      <c r="F48" s="111"/>
      <c r="K48" s="6">
        <v>975</v>
      </c>
      <c r="L48" s="9">
        <v>0.94</v>
      </c>
    </row>
    <row r="49" spans="1:12" ht="13.15" customHeight="1" x14ac:dyDescent="0.2">
      <c r="E49" s="110">
        <v>3000</v>
      </c>
      <c r="F49" s="112">
        <v>1</v>
      </c>
      <c r="K49" s="12" t="s">
        <v>136</v>
      </c>
    </row>
    <row r="50" spans="1:12" ht="13.15" customHeight="1" x14ac:dyDescent="0.2">
      <c r="D50" s="18"/>
      <c r="E50" s="110">
        <v>1500</v>
      </c>
      <c r="F50" s="112">
        <v>0.5</v>
      </c>
      <c r="L50" s="5"/>
    </row>
    <row r="51" spans="1:12" ht="13.15" customHeight="1" x14ac:dyDescent="0.2">
      <c r="D51" s="18"/>
      <c r="E51" s="119" t="s">
        <v>161</v>
      </c>
      <c r="F51" s="120"/>
      <c r="G51" s="82"/>
      <c r="H51" s="82"/>
      <c r="I51" s="82"/>
      <c r="J51" s="82"/>
      <c r="K51" s="82"/>
    </row>
    <row r="52" spans="1:12" ht="13.15" customHeight="1" x14ac:dyDescent="0.2">
      <c r="D52" s="18"/>
      <c r="E52" s="108">
        <v>1500</v>
      </c>
      <c r="F52" s="109">
        <v>1</v>
      </c>
      <c r="G52" s="82"/>
      <c r="H52" s="82"/>
      <c r="I52" s="82"/>
      <c r="J52" s="82"/>
      <c r="K52" s="82"/>
    </row>
    <row r="53" spans="1:12" ht="13.15" customHeight="1" x14ac:dyDescent="0.2">
      <c r="D53" s="18"/>
      <c r="E53" s="108">
        <v>1000</v>
      </c>
      <c r="F53" s="109">
        <v>0.67</v>
      </c>
      <c r="G53" s="82"/>
      <c r="H53" s="82"/>
      <c r="I53" s="82"/>
      <c r="J53" s="82"/>
      <c r="K53" s="82"/>
    </row>
    <row r="54" spans="1:12" ht="13.15" customHeight="1" x14ac:dyDescent="0.2">
      <c r="D54" s="18"/>
      <c r="E54" s="113">
        <v>750</v>
      </c>
      <c r="F54" s="114">
        <v>0.5</v>
      </c>
      <c r="G54" s="82"/>
      <c r="H54" s="82"/>
      <c r="I54" s="82"/>
      <c r="J54" s="82"/>
      <c r="K54" s="82"/>
    </row>
    <row r="55" spans="1:12" ht="13.15" customHeight="1" x14ac:dyDescent="0.2">
      <c r="D55" s="18"/>
      <c r="F55" s="82"/>
      <c r="G55" s="82"/>
      <c r="H55" s="82"/>
      <c r="I55" s="82"/>
      <c r="J55" s="82"/>
      <c r="K55" s="82"/>
    </row>
    <row r="56" spans="1:12" ht="13.15" customHeight="1" x14ac:dyDescent="0.2">
      <c r="D56" s="18"/>
      <c r="F56" s="82"/>
      <c r="G56" s="82"/>
      <c r="H56" s="82"/>
      <c r="I56" s="82"/>
      <c r="J56" s="82"/>
      <c r="K56" s="82"/>
    </row>
    <row r="57" spans="1:12" ht="13.15" customHeight="1" x14ac:dyDescent="0.2">
      <c r="A57" s="57" t="s">
        <v>105</v>
      </c>
      <c r="B57" s="57"/>
      <c r="C57" s="57"/>
      <c r="D57" s="18"/>
      <c r="F57" s="82"/>
      <c r="G57" s="82"/>
      <c r="H57" s="82"/>
      <c r="I57" s="82"/>
      <c r="J57" s="82"/>
      <c r="K57" s="82"/>
    </row>
    <row r="58" spans="1:12" ht="13.15" customHeight="1" x14ac:dyDescent="0.2">
      <c r="D58" s="18"/>
      <c r="F58" s="82"/>
      <c r="G58" s="82"/>
      <c r="H58" s="82"/>
      <c r="I58" s="82"/>
      <c r="J58" s="82"/>
      <c r="K58" s="82"/>
    </row>
    <row r="59" spans="1:12" ht="13.15" customHeight="1" x14ac:dyDescent="0.2">
      <c r="D59" s="18"/>
      <c r="G59" s="82"/>
    </row>
    <row r="60" spans="1:12" ht="13.15" customHeight="1" x14ac:dyDescent="0.2">
      <c r="D60" s="18"/>
    </row>
    <row r="61" spans="1:12" ht="13.15" customHeight="1" x14ac:dyDescent="0.2">
      <c r="D61" s="18"/>
    </row>
    <row r="62" spans="1:12" ht="13.15" customHeight="1" x14ac:dyDescent="0.2">
      <c r="D62" s="18"/>
    </row>
    <row r="63" spans="1:12" ht="13.15" customHeight="1" x14ac:dyDescent="0.2">
      <c r="D63" s="18"/>
    </row>
    <row r="64" spans="1:12" ht="13.15" customHeight="1" x14ac:dyDescent="0.2"/>
    <row r="65" spans="1:1" ht="13.15" customHeight="1" x14ac:dyDescent="0.2"/>
    <row r="66" spans="1:1" ht="13.15" customHeight="1" x14ac:dyDescent="0.2"/>
    <row r="67" spans="1:1" ht="13.15" customHeight="1" x14ac:dyDescent="0.2"/>
    <row r="68" spans="1:1" ht="13.15" customHeight="1" x14ac:dyDescent="0.2"/>
    <row r="69" spans="1:1" ht="13.15" customHeight="1" x14ac:dyDescent="0.2"/>
    <row r="70" spans="1:1" ht="13.15" customHeight="1" x14ac:dyDescent="0.2"/>
    <row r="71" spans="1:1" ht="13.15" customHeight="1" x14ac:dyDescent="0.2"/>
    <row r="72" spans="1:1" ht="13.15" customHeight="1" x14ac:dyDescent="0.2"/>
    <row r="73" spans="1:1" ht="13.15" customHeight="1" x14ac:dyDescent="0.2"/>
    <row r="74" spans="1:1" ht="13.15" customHeight="1" x14ac:dyDescent="0.2"/>
    <row r="75" spans="1:1" ht="13.15" customHeight="1" x14ac:dyDescent="0.2"/>
    <row r="76" spans="1:1" ht="13.15" customHeight="1" x14ac:dyDescent="0.2"/>
    <row r="77" spans="1:1" ht="13.15" customHeight="1" x14ac:dyDescent="0.2"/>
    <row r="78" spans="1:1" ht="13.15" customHeight="1" x14ac:dyDescent="0.2"/>
    <row r="79" spans="1:1" ht="13.15" customHeight="1" x14ac:dyDescent="0.2">
      <c r="A79" s="57"/>
    </row>
    <row r="80" spans="1:1" ht="13.15" customHeight="1" x14ac:dyDescent="0.2"/>
    <row r="81" spans="1:1" s="8" customFormat="1" ht="13.15" customHeight="1" x14ac:dyDescent="0.2"/>
    <row r="82" spans="1:1" ht="13.15" customHeight="1" x14ac:dyDescent="0.2"/>
    <row r="83" spans="1:1" ht="13.15" customHeight="1" x14ac:dyDescent="0.2"/>
    <row r="84" spans="1:1" ht="13.15" customHeight="1" x14ac:dyDescent="0.2"/>
    <row r="85" spans="1:1" ht="13.15" customHeight="1" x14ac:dyDescent="0.2"/>
    <row r="86" spans="1:1" ht="13.15" customHeight="1" x14ac:dyDescent="0.2"/>
    <row r="87" spans="1:1" ht="13.15" customHeight="1" x14ac:dyDescent="0.2"/>
    <row r="88" spans="1:1" ht="13.15" customHeight="1" x14ac:dyDescent="0.2"/>
    <row r="89" spans="1:1" ht="13.15" customHeight="1" x14ac:dyDescent="0.2"/>
    <row r="90" spans="1:1" ht="13.15" customHeight="1" x14ac:dyDescent="0.2"/>
    <row r="91" spans="1:1" ht="13.15" customHeight="1" x14ac:dyDescent="0.2"/>
    <row r="92" spans="1:1" ht="13.15" customHeight="1" x14ac:dyDescent="0.2"/>
    <row r="93" spans="1:1" ht="13.15" customHeight="1" x14ac:dyDescent="0.2">
      <c r="A93" s="20"/>
    </row>
    <row r="94" spans="1:1" ht="13.15" customHeight="1" x14ac:dyDescent="0.2"/>
    <row r="95" spans="1:1" ht="13.15" customHeight="1" x14ac:dyDescent="0.2"/>
    <row r="96" spans="1:1" ht="13.15" customHeight="1" x14ac:dyDescent="0.2"/>
    <row r="97" spans="1:1" ht="13.15" customHeight="1" x14ac:dyDescent="0.2"/>
    <row r="98" spans="1:1" ht="13.15" customHeight="1" x14ac:dyDescent="0.2"/>
    <row r="99" spans="1:1" ht="13.15" customHeight="1" x14ac:dyDescent="0.2"/>
    <row r="100" spans="1:1" ht="13.15" customHeight="1" x14ac:dyDescent="0.2"/>
    <row r="101" spans="1:1" ht="13.15" customHeight="1" x14ac:dyDescent="0.2"/>
    <row r="102" spans="1:1" ht="13.15" customHeight="1" x14ac:dyDescent="0.2"/>
    <row r="103" spans="1:1" ht="13.15" customHeight="1" x14ac:dyDescent="0.2"/>
    <row r="104" spans="1:1" ht="13.15" customHeight="1" x14ac:dyDescent="0.2"/>
    <row r="105" spans="1:1" ht="13.15" customHeight="1" x14ac:dyDescent="0.2"/>
    <row r="106" spans="1:1" ht="13.15" customHeight="1" x14ac:dyDescent="0.2"/>
    <row r="107" spans="1:1" ht="13.15" customHeight="1" x14ac:dyDescent="0.2"/>
    <row r="108" spans="1:1" ht="13.15" customHeight="1" x14ac:dyDescent="0.2"/>
    <row r="109" spans="1:1" ht="13.15" customHeight="1" x14ac:dyDescent="0.2"/>
    <row r="110" spans="1:1" ht="13.15" customHeight="1" x14ac:dyDescent="0.2"/>
    <row r="111" spans="1:1" ht="13.15" customHeight="1" x14ac:dyDescent="0.2"/>
    <row r="112" spans="1:1" ht="13.15" customHeight="1" x14ac:dyDescent="0.2">
      <c r="A112" s="24"/>
    </row>
    <row r="113" spans="1:7" ht="13.15" customHeight="1" x14ac:dyDescent="0.2">
      <c r="A113" s="24"/>
    </row>
    <row r="114" spans="1:7" ht="13.15" customHeight="1" x14ac:dyDescent="0.2">
      <c r="A114" s="24"/>
    </row>
    <row r="115" spans="1:7" ht="13.15" customHeight="1" x14ac:dyDescent="0.2">
      <c r="A115" s="24"/>
    </row>
    <row r="116" spans="1:7" ht="13.15" customHeight="1" x14ac:dyDescent="0.2">
      <c r="A116" s="24"/>
    </row>
    <row r="117" spans="1:7" ht="13.15" customHeight="1" x14ac:dyDescent="0.2">
      <c r="A117" s="24"/>
    </row>
    <row r="118" spans="1:7" ht="13.15" customHeight="1" x14ac:dyDescent="0.2">
      <c r="A118" s="24"/>
    </row>
    <row r="119" spans="1:7" ht="13.15" customHeight="1" x14ac:dyDescent="0.2">
      <c r="A119" s="24"/>
      <c r="C119" s="24" t="s">
        <v>24</v>
      </c>
      <c r="D119" s="21">
        <v>2.8</v>
      </c>
    </row>
    <row r="120" spans="1:7" ht="13.15" customHeight="1" x14ac:dyDescent="0.2">
      <c r="A120" s="28"/>
      <c r="B120" s="24"/>
      <c r="C120" s="24" t="s">
        <v>26</v>
      </c>
      <c r="D120" s="25">
        <v>0.04</v>
      </c>
    </row>
    <row r="121" spans="1:7" ht="13.15" customHeight="1" x14ac:dyDescent="0.2"/>
    <row r="122" spans="1:7" ht="13.15" customHeight="1" x14ac:dyDescent="0.2"/>
    <row r="123" spans="1:7" ht="13.15" customHeight="1" x14ac:dyDescent="0.2"/>
    <row r="124" spans="1:7" ht="13.15" customHeight="1" x14ac:dyDescent="0.2">
      <c r="G124" s="5"/>
    </row>
    <row r="125" spans="1:7" ht="13.15" customHeight="1" x14ac:dyDescent="0.2">
      <c r="D125" s="5"/>
    </row>
    <row r="126" spans="1:7" ht="13.15" customHeight="1" x14ac:dyDescent="0.2">
      <c r="D126" s="5"/>
    </row>
    <row r="127" spans="1:7" ht="13.15" customHeight="1" x14ac:dyDescent="0.2">
      <c r="D127" s="5"/>
    </row>
    <row r="128" spans="1:7" ht="13.15" customHeight="1" x14ac:dyDescent="0.2">
      <c r="D128" s="5"/>
    </row>
    <row r="129" spans="1:4" ht="13.15" customHeight="1" x14ac:dyDescent="0.2">
      <c r="D129" s="5"/>
    </row>
    <row r="130" spans="1:4" ht="13.15" customHeight="1" x14ac:dyDescent="0.2">
      <c r="D130" s="5"/>
    </row>
    <row r="131" spans="1:4" ht="13.15" customHeight="1" x14ac:dyDescent="0.2"/>
    <row r="132" spans="1:4" ht="13.15" customHeight="1" x14ac:dyDescent="0.2"/>
    <row r="133" spans="1:4" ht="13.15" customHeight="1" x14ac:dyDescent="0.2">
      <c r="A133" s="3"/>
    </row>
    <row r="134" spans="1:4" ht="13.15" customHeight="1" x14ac:dyDescent="0.2">
      <c r="A134" s="3"/>
    </row>
    <row r="135" spans="1:4" ht="13.15" customHeight="1" x14ac:dyDescent="0.2">
      <c r="A135" s="3"/>
    </row>
    <row r="136" spans="1:4" ht="13.15" customHeight="1" x14ac:dyDescent="0.2">
      <c r="A136" s="3"/>
    </row>
    <row r="137" spans="1:4" x14ac:dyDescent="0.2">
      <c r="A137" s="3"/>
    </row>
    <row r="138" spans="1:4" x14ac:dyDescent="0.2">
      <c r="A138" s="3"/>
    </row>
    <row r="139" spans="1:4" x14ac:dyDescent="0.2">
      <c r="A139" s="3"/>
    </row>
    <row r="140" spans="1:4" x14ac:dyDescent="0.2">
      <c r="A140" s="3"/>
    </row>
    <row r="141" spans="1:4" x14ac:dyDescent="0.2">
      <c r="A141" s="3"/>
    </row>
    <row r="142" spans="1:4" x14ac:dyDescent="0.2">
      <c r="A142" s="3"/>
    </row>
    <row r="143" spans="1:4" x14ac:dyDescent="0.2">
      <c r="A143" s="3"/>
    </row>
  </sheetData>
  <mergeCells count="2">
    <mergeCell ref="F8:J8"/>
    <mergeCell ref="K8:N8"/>
  </mergeCells>
  <conditionalFormatting sqref="E24:E37">
    <cfRule type="cellIs" dxfId="0" priority="2" operator="between">
      <formula>$D$42</formula>
      <formula>$H$6</formula>
    </cfRule>
  </conditionalFormatting>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Prokilowatt_Tool_el.Antriebe_Tool_2017_BFE_def"/>
    <f:field ref="objsubject" par="" edit="true" text=""/>
    <f:field ref="objcreatedby" par="" text="Phillips, Richard (BFE - phr)"/>
    <f:field ref="objcreatedat" par="" text="19.11.2018 15:34:13"/>
    <f:field ref="objchangedby" par="" text="Phillips, Richard (BFE - phr)"/>
    <f:field ref="objmodifiedat" par="" text="19.11.2018 15:34:15"/>
    <f:field ref="doc_FSCFOLIO_1_1001_FieldDocumentNumber" par="" text=""/>
    <f:field ref="doc_FSCFOLIO_1_1001_FieldSubject" par="" edit="true" text=""/>
    <f:field ref="FSCFOLIO_1_1001_FieldCurrentUser" par="" text="Melanie Stalder"/>
    <f:field ref="CCAPRECONFIG_15_1001_Objektname" par="" edit="true" text="Prokilowatt_Tool_el.Antriebe_Tool_2017_BFE_def"/>
    <f:field ref="CHPRECONFIG_1_1001_Objektname" par="" edit="true" text="Prokilowatt_Tool_el.Antriebe_Tool_2017_BFE_def"/>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Anwendungshinweise</vt:lpstr>
      <vt:lpstr>Berechnungstool</vt:lpstr>
      <vt:lpstr>Rechen-Beispiel</vt:lpstr>
      <vt:lpstr>Hilfstabellen_Hilfsdiagramme</vt:lpstr>
      <vt:lpstr>Hilfstabellen_Hilfsdiagramme!polpaar</vt:lpstr>
      <vt:lpstr>polpaar</vt:lpstr>
      <vt:lpstr>PuVe</vt:lpstr>
      <vt:lpstr>Hilfstabellen_Hilfsdiagramme!Venti</vt:lpstr>
      <vt:lpstr>Venti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 Nipkow</dc:creator>
  <cp:lastModifiedBy>Stalder Melanie BFE</cp:lastModifiedBy>
  <cp:lastPrinted>2017-09-14T13:16:05Z</cp:lastPrinted>
  <dcterms:created xsi:type="dcterms:W3CDTF">2017-05-15T07:11:18Z</dcterms:created>
  <dcterms:modified xsi:type="dcterms:W3CDTF">2019-01-22T14:14:10Z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Geräte und Wettbewerbliche Ausschreibungen</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ste</vt:lpwstr>
  </property>
  <property fmtid="{D5CDD505-2E9C-101B-9397-08002B2CF9AE}" pid="19" name="FSC#UVEKCFG@15.1700:CategoryReference">
    <vt:lpwstr>433.5</vt:lpwstr>
  </property>
  <property fmtid="{D5CDD505-2E9C-101B-9397-08002B2CF9AE}" pid="20" name="FSC#UVEKCFG@15.1700:cooAddress">
    <vt:lpwstr>COO.2207.110.4.1713854</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Prokilowatt_Tool_el.Antriebe_Tool_2017_BFE_def</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2018-11-19-0268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22.01.2019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Prokilowatt_Tool_el.Antriebe_Tool_2017_BFE_def</vt:lpwstr>
  </property>
  <property fmtid="{D5CDD505-2E9C-101B-9397-08002B2CF9AE}" pid="100" name="FSC#UVEKCFG@15.1700:Nummer">
    <vt:lpwstr>2018-11-19-0268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433.5-00001</vt:lpwstr>
  </property>
  <property fmtid="{D5CDD505-2E9C-101B-9397-08002B2CF9AE}" pid="136" name="FSC#COOELAK@1.1001:FileRefYear">
    <vt:lpwstr>2013</vt:lpwstr>
  </property>
  <property fmtid="{D5CDD505-2E9C-101B-9397-08002B2CF9AE}" pid="137" name="FSC#COOELAK@1.1001:FileRefOrdinal">
    <vt:lpwstr>1</vt:lpwstr>
  </property>
  <property fmtid="{D5CDD505-2E9C-101B-9397-08002B2CF9AE}" pid="138" name="FSC#COOELAK@1.1001:FileRefOU">
    <vt:lpwstr>GW</vt:lpwstr>
  </property>
  <property fmtid="{D5CDD505-2E9C-101B-9397-08002B2CF9AE}" pid="139" name="FSC#COOELAK@1.1001:Organization">
    <vt:lpwstr/>
  </property>
  <property fmtid="{D5CDD505-2E9C-101B-9397-08002B2CF9AE}" pid="140" name="FSC#COOELAK@1.1001:Owner">
    <vt:lpwstr>Phillips Richard</vt:lpwstr>
  </property>
  <property fmtid="{D5CDD505-2E9C-101B-9397-08002B2CF9AE}" pid="141" name="FSC#COOELAK@1.1001:OwnerExtension">
    <vt:lpwstr>+41 58 463 22 77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Geräte und Wettbewerbliche Ausschreibungen (BFE)</vt:lpwstr>
  </property>
  <property fmtid="{D5CDD505-2E9C-101B-9397-08002B2CF9AE}" pid="148" name="FSC#COOELAK@1.1001:CreatedAt">
    <vt:lpwstr>19.11.2018</vt:lpwstr>
  </property>
  <property fmtid="{D5CDD505-2E9C-101B-9397-08002B2CF9AE}" pid="149" name="FSC#COOELAK@1.1001:OU">
    <vt:lpwstr>Sektion Geräte und Wettbewerbliche Ausschreibungen (BFE)</vt:lpwstr>
  </property>
  <property fmtid="{D5CDD505-2E9C-101B-9397-08002B2CF9AE}" pid="150" name="FSC#COOELAK@1.1001:Priority">
    <vt:lpwstr> ()</vt:lpwstr>
  </property>
  <property fmtid="{D5CDD505-2E9C-101B-9397-08002B2CF9AE}" pid="151" name="FSC#COOELAK@1.1001:ObjBarCode">
    <vt:lpwstr>*COO.2207.110.4.1713854*</vt:lpwstr>
  </property>
  <property fmtid="{D5CDD505-2E9C-101B-9397-08002B2CF9AE}" pid="152" name="FSC#COOELAK@1.1001:RefBarCode">
    <vt:lpwstr>*COO.2207.110.3.1713854*</vt:lpwstr>
  </property>
  <property fmtid="{D5CDD505-2E9C-101B-9397-08002B2CF9AE}" pid="153" name="FSC#COOELAK@1.1001:FileRefBarCode">
    <vt:lpwstr>*433.5-00001*</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433.5</vt:lpwstr>
  </property>
  <property fmtid="{D5CDD505-2E9C-101B-9397-08002B2CF9AE}" pid="167" name="FSC#COOELAK@1.1001:CurrentUserRolePos">
    <vt:lpwstr>Sachbearbeiter/in</vt:lpwstr>
  </property>
  <property fmtid="{D5CDD505-2E9C-101B-9397-08002B2CF9AE}" pid="168" name="FSC#COOELAK@1.1001:CurrentUserEmail">
    <vt:lpwstr>Melanie.Stalder@bfe.admin.ch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Prokilowatt_Tool_el.Antriebe_Tool_2017_BFE_def</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433.5-00001/00011/00001</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COO.2207.110.4.1713854</vt:lpwstr>
  </property>
  <property fmtid="{D5CDD505-2E9C-101B-9397-08002B2CF9AE}" pid="198" name="FSC#FSCFOLIO@1.1001:docpropproject">
    <vt:lpwstr/>
  </property>
</Properties>
</file>