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ustomProperty20.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DieseArbeitsmappe"/>
  <mc:AlternateContent xmlns:mc="http://schemas.openxmlformats.org/markup-compatibility/2006">
    <mc:Choice Requires="x15">
      <x15ac:absPath xmlns:x15ac="http://schemas.microsoft.com/office/spreadsheetml/2010/11/ac" url="C:\Users\U80859875\AppData\Local\rubicon\Acta Nova Client\Data\614634001\"/>
    </mc:Choice>
  </mc:AlternateContent>
  <xr:revisionPtr revIDLastSave="0" documentId="13_ncr:1_{B92A6096-EBD0-494F-B73D-5114A55DE58C}" xr6:coauthVersionLast="47" xr6:coauthVersionMax="47" xr10:uidLastSave="{00000000-0000-0000-0000-000000000000}"/>
  <bookViews>
    <workbookView xWindow="-120" yWindow="-120" windowWidth="29040" windowHeight="15720" xr2:uid="{3663C65C-78E9-42C6-A2E2-CC39C63CC5F4}"/>
  </bookViews>
  <sheets>
    <sheet name="Information" sheetId="46" r:id="rId1"/>
    <sheet name="Abrechnung" sheetId="176" r:id="rId2"/>
    <sheet name="Hilfstab Formeln Projektübersic" sheetId="193" state="hidden" r:id="rId3"/>
    <sheet name="Projektübersicht" sheetId="177" r:id="rId4"/>
    <sheet name="Kursstaffel_01" sheetId="194" r:id="rId5"/>
    <sheet name="Kursstaffel_02" sheetId="460" r:id="rId6"/>
    <sheet name="Kursstaffel_03" sheetId="461" r:id="rId7"/>
    <sheet name="Kursstaffel_04" sheetId="462" r:id="rId8"/>
    <sheet name="Kursstaffel_05" sheetId="463" r:id="rId9"/>
    <sheet name="Kursstaffel_06" sheetId="464" r:id="rId10"/>
    <sheet name="Kursstaffel_07" sheetId="465" r:id="rId11"/>
    <sheet name="Kursstaffel_08" sheetId="466" r:id="rId12"/>
    <sheet name="Kursstaffel_09" sheetId="467" r:id="rId13"/>
    <sheet name="Kursstaffel_10" sheetId="468" r:id="rId14"/>
    <sheet name="Kursstaffel_11" sheetId="469" r:id="rId15"/>
    <sheet name="Kursstaffel_12" sheetId="470" r:id="rId16"/>
    <sheet name="Kursstaffel_13" sheetId="471" r:id="rId17"/>
    <sheet name="Kursstaffel_14" sheetId="472" r:id="rId18"/>
    <sheet name="Kursstaffel_15" sheetId="473" r:id="rId19"/>
    <sheet name="Auswahlfelder" sheetId="4" state="hidden" r:id="rId20"/>
    <sheet name="Übersetzungen" sheetId="44" state="hidden" r:id="rId21"/>
  </sheets>
  <definedNames>
    <definedName name="AntwortenEntwicklungTransferRealisiert">Auswahlfelder!#REF!</definedName>
    <definedName name="AnzahlDurchgeführteKurse">Auswahlfelder!#REF!</definedName>
    <definedName name="_xlnm.Print_Area" localSheetId="1">Abrechnung!$B$2:$T$38</definedName>
    <definedName name="_xlnm.Print_Area" localSheetId="0">Information!$B$1:$B$8</definedName>
    <definedName name="_xlnm.Print_Area" localSheetId="4">Kursstaffel_01!$B$2:$P$158</definedName>
    <definedName name="_xlnm.Print_Area" localSheetId="5">Kursstaffel_02!$B$2:$P$158</definedName>
    <definedName name="_xlnm.Print_Area" localSheetId="6">Kursstaffel_03!$B$2:$P$158</definedName>
    <definedName name="_xlnm.Print_Area" localSheetId="7">Kursstaffel_04!$B$2:$P$158</definedName>
    <definedName name="_xlnm.Print_Area" localSheetId="8">Kursstaffel_05!$B$2:$P$158</definedName>
    <definedName name="_xlnm.Print_Area" localSheetId="9">Kursstaffel_06!$B$2:$P$158</definedName>
    <definedName name="_xlnm.Print_Area" localSheetId="10">Kursstaffel_07!$B$2:$P$158</definedName>
    <definedName name="_xlnm.Print_Area" localSheetId="11">Kursstaffel_08!$B$2:$P$158</definedName>
    <definedName name="_xlnm.Print_Area" localSheetId="12">Kursstaffel_09!$B$2:$P$158</definedName>
    <definedName name="_xlnm.Print_Area" localSheetId="13">Kursstaffel_10!$B$2:$P$158</definedName>
    <definedName name="_xlnm.Print_Area" localSheetId="14">Kursstaffel_11!$B$2:$P$158</definedName>
    <definedName name="_xlnm.Print_Area" localSheetId="15">Kursstaffel_12!$B$2:$P$158</definedName>
    <definedName name="_xlnm.Print_Area" localSheetId="16">Kursstaffel_13!$B$2:$P$158</definedName>
    <definedName name="_xlnm.Print_Area" localSheetId="17">Kursstaffel_14!$B$2:$P$158</definedName>
    <definedName name="_xlnm.Print_Area" localSheetId="18">Kursstaffel_15!$B$2:$P$158</definedName>
    <definedName name="_xlnm.Print_Area" localSheetId="3">Projektübersicht!$B$2:$S$60</definedName>
    <definedName name="Durchführung" localSheetId="4">Kursstaffel_01!$D$14</definedName>
    <definedName name="Durchführung" localSheetId="5">Kursstaffel_02!$D$14</definedName>
    <definedName name="Durchführung" localSheetId="6">Kursstaffel_03!$D$14</definedName>
    <definedName name="Durchführung" localSheetId="7">Kursstaffel_04!$D$14</definedName>
    <definedName name="Durchführung" localSheetId="8">Kursstaffel_05!$D$14</definedName>
    <definedName name="Durchführung" localSheetId="9">Kursstaffel_06!$D$14</definedName>
    <definedName name="Durchführung" localSheetId="10">Kursstaffel_07!$D$14</definedName>
    <definedName name="Durchführung" localSheetId="11">Kursstaffel_08!$D$14</definedName>
    <definedName name="Durchführung" localSheetId="12">Kursstaffel_09!$D$14</definedName>
    <definedName name="Durchführung" localSheetId="13">Kursstaffel_10!$D$14</definedName>
    <definedName name="Durchführung" localSheetId="14">Kursstaffel_11!$D$14</definedName>
    <definedName name="Durchführung" localSheetId="15">Kursstaffel_12!$D$14</definedName>
    <definedName name="Durchführung" localSheetId="16">Kursstaffel_13!$D$14</definedName>
    <definedName name="Durchführung" localSheetId="17">Kursstaffel_14!$D$14</definedName>
    <definedName name="Durchführung" localSheetId="18">Kursstaffel_15!$D$14</definedName>
    <definedName name="Durchführung">#REF!</definedName>
    <definedName name="Durchführungsort">Auswahlfelder!$R$2:$R$4</definedName>
    <definedName name="Effektive_Gesamtkosten_je_Kurs" localSheetId="5">Kursstaffel_02!$D$125:$O$125</definedName>
    <definedName name="Effektive_Gesamtkosten_je_Kurs" localSheetId="6">Kursstaffel_03!$D$125:$O$125</definedName>
    <definedName name="Effektive_Gesamtkosten_je_Kurs" localSheetId="7">Kursstaffel_04!$D$125:$O$125</definedName>
    <definedName name="Effektive_Gesamtkosten_je_Kurs" localSheetId="8">Kursstaffel_05!$D$125:$O$125</definedName>
    <definedName name="Effektive_Gesamtkosten_je_Kurs" localSheetId="9">Kursstaffel_06!$D$125:$O$125</definedName>
    <definedName name="Effektive_Gesamtkosten_je_Kurs" localSheetId="10">Kursstaffel_07!$D$125:$O$125</definedName>
    <definedName name="Effektive_Gesamtkosten_je_Kurs" localSheetId="11">Kursstaffel_08!$D$125:$O$125</definedName>
    <definedName name="Effektive_Gesamtkosten_je_Kurs" localSheetId="12">Kursstaffel_09!$D$125:$O$125</definedName>
    <definedName name="Effektive_Gesamtkosten_je_Kurs" localSheetId="13">Kursstaffel_10!$D$125:$O$125</definedName>
    <definedName name="Effektive_Gesamtkosten_je_Kurs" localSheetId="14">Kursstaffel_11!$D$125:$O$125</definedName>
    <definedName name="Effektive_Gesamtkosten_je_Kurs" localSheetId="15">Kursstaffel_12!$D$125:$O$125</definedName>
    <definedName name="Effektive_Gesamtkosten_je_Kurs" localSheetId="16">Kursstaffel_13!$D$125:$O$125</definedName>
    <definedName name="Effektive_Gesamtkosten_je_Kurs" localSheetId="17">Kursstaffel_14!$D$125:$O$125</definedName>
    <definedName name="Effektive_Gesamtkosten_je_Kurs" localSheetId="18">Kursstaffel_15!$D$125:$O$125</definedName>
    <definedName name="Effektive_Gesamtkosten_je_Kurs">Kursstaffel_01!$D$125:$O$125</definedName>
    <definedName name="Förderbeiträge">Auswahlfelder!$A$1:$K$5</definedName>
    <definedName name="Gesamtkosten_je_Kurs" localSheetId="4">Kursstaffel_01!$D$67:$O$67</definedName>
    <definedName name="Gesamtkosten_je_Kurs" localSheetId="5">Kursstaffel_02!$D$67:$O$67</definedName>
    <definedName name="Gesamtkosten_je_Kurs" localSheetId="6">Kursstaffel_03!$D$67:$O$67</definedName>
    <definedName name="Gesamtkosten_je_Kurs" localSheetId="7">Kursstaffel_04!$D$67:$O$67</definedName>
    <definedName name="Gesamtkosten_je_Kurs" localSheetId="8">Kursstaffel_05!$D$67:$O$67</definedName>
    <definedName name="Gesamtkosten_je_Kurs" localSheetId="9">Kursstaffel_06!$D$67:$O$67</definedName>
    <definedName name="Gesamtkosten_je_Kurs" localSheetId="10">Kursstaffel_07!$D$67:$O$67</definedName>
    <definedName name="Gesamtkosten_je_Kurs" localSheetId="11">Kursstaffel_08!$D$67:$O$67</definedName>
    <definedName name="Gesamtkosten_je_Kurs" localSheetId="12">Kursstaffel_09!$D$67:$O$67</definedName>
    <definedName name="Gesamtkosten_je_Kurs" localSheetId="13">Kursstaffel_10!$D$67:$O$67</definedName>
    <definedName name="Gesamtkosten_je_Kurs" localSheetId="14">Kursstaffel_11!$D$67:$O$67</definedName>
    <definedName name="Gesamtkosten_je_Kurs" localSheetId="15">Kursstaffel_12!$D$67:$O$67</definedName>
    <definedName name="Gesamtkosten_je_Kurs" localSheetId="16">Kursstaffel_13!$D$67:$O$67</definedName>
    <definedName name="Gesamtkosten_je_Kurs" localSheetId="17">Kursstaffel_14!$D$67:$O$67</definedName>
    <definedName name="Gesamtkosten_je_Kurs" localSheetId="18">Kursstaffel_15!$D$67:$O$67</definedName>
    <definedName name="Gesamtkosten_je_Kurs">#REF!</definedName>
    <definedName name="jahr1" localSheetId="4">Kursstaffel_01!$D$131</definedName>
    <definedName name="jahr1" localSheetId="5">Kursstaffel_02!$D$131</definedName>
    <definedName name="jahr1" localSheetId="6">Kursstaffel_03!$D$131</definedName>
    <definedName name="jahr1" localSheetId="7">Kursstaffel_04!$D$131</definedName>
    <definedName name="jahr1" localSheetId="8">Kursstaffel_05!$D$131</definedName>
    <definedName name="jahr1" localSheetId="9">Kursstaffel_06!$D$131</definedName>
    <definedName name="jahr1" localSheetId="10">Kursstaffel_07!$D$131</definedName>
    <definedName name="jahr1" localSheetId="11">Kursstaffel_08!$D$131</definedName>
    <definedName name="jahr1" localSheetId="12">Kursstaffel_09!$D$131</definedName>
    <definedName name="jahr1" localSheetId="13">Kursstaffel_10!$D$131</definedName>
    <definedName name="jahr1" localSheetId="14">Kursstaffel_11!$D$131</definedName>
    <definedName name="jahr1" localSheetId="15">Kursstaffel_12!$D$131</definedName>
    <definedName name="jahr1" localSheetId="16">Kursstaffel_13!$D$131</definedName>
    <definedName name="jahr1" localSheetId="17">Kursstaffel_14!$D$131</definedName>
    <definedName name="jahr1" localSheetId="18">Kursstaffel_15!$D$131</definedName>
    <definedName name="jahr1">#REF!</definedName>
    <definedName name="jahr2" localSheetId="4">Kursstaffel_01!$E$131</definedName>
    <definedName name="jahr2" localSheetId="5">Kursstaffel_02!$E$131</definedName>
    <definedName name="jahr2" localSheetId="6">Kursstaffel_03!$E$131</definedName>
    <definedName name="jahr2" localSheetId="7">Kursstaffel_04!$E$131</definedName>
    <definedName name="jahr2" localSheetId="8">Kursstaffel_05!$E$131</definedName>
    <definedName name="jahr2" localSheetId="9">Kursstaffel_06!$E$131</definedName>
    <definedName name="jahr2" localSheetId="10">Kursstaffel_07!$E$131</definedName>
    <definedName name="jahr2" localSheetId="11">Kursstaffel_08!$E$131</definedName>
    <definedName name="jahr2" localSheetId="12">Kursstaffel_09!$E$131</definedName>
    <definedName name="jahr2" localSheetId="13">Kursstaffel_10!$E$131</definedName>
    <definedName name="jahr2" localSheetId="14">Kursstaffel_11!$E$131</definedName>
    <definedName name="jahr2" localSheetId="15">Kursstaffel_12!$E$131</definedName>
    <definedName name="jahr2" localSheetId="16">Kursstaffel_13!$E$131</definedName>
    <definedName name="jahr2" localSheetId="17">Kursstaffel_14!$E$131</definedName>
    <definedName name="jahr2" localSheetId="18">Kursstaffel_15!$E$131</definedName>
    <definedName name="jahr2">#REF!</definedName>
    <definedName name="jahr3" localSheetId="4">Kursstaffel_01!$F$131</definedName>
    <definedName name="jahr3" localSheetId="5">Kursstaffel_02!$F$131</definedName>
    <definedName name="jahr3" localSheetId="6">Kursstaffel_03!$F$131</definedName>
    <definedName name="jahr3" localSheetId="7">Kursstaffel_04!$F$131</definedName>
    <definedName name="jahr3" localSheetId="8">Kursstaffel_05!$F$131</definedName>
    <definedName name="jahr3" localSheetId="9">Kursstaffel_06!$F$131</definedName>
    <definedName name="jahr3" localSheetId="10">Kursstaffel_07!$F$131</definedName>
    <definedName name="jahr3" localSheetId="11">Kursstaffel_08!$F$131</definedName>
    <definedName name="jahr3" localSheetId="12">Kursstaffel_09!$F$131</definedName>
    <definedName name="jahr3" localSheetId="13">Kursstaffel_10!$F$131</definedName>
    <definedName name="jahr3" localSheetId="14">Kursstaffel_11!$F$131</definedName>
    <definedName name="jahr3" localSheetId="15">Kursstaffel_12!$F$131</definedName>
    <definedName name="jahr3" localSheetId="16">Kursstaffel_13!$F$131</definedName>
    <definedName name="jahr3" localSheetId="17">Kursstaffel_14!$F$131</definedName>
    <definedName name="jahr3" localSheetId="18">Kursstaffel_15!$F$131</definedName>
    <definedName name="jahr3">#REF!</definedName>
    <definedName name="jahr4" localSheetId="4">Kursstaffel_01!$G$131</definedName>
    <definedName name="jahr4" localSheetId="5">Kursstaffel_02!$G$131</definedName>
    <definedName name="jahr4" localSheetId="6">Kursstaffel_03!$G$131</definedName>
    <definedName name="jahr4" localSheetId="7">Kursstaffel_04!$G$131</definedName>
    <definedName name="jahr4" localSheetId="8">Kursstaffel_05!$G$131</definedName>
    <definedName name="jahr4" localSheetId="9">Kursstaffel_06!$G$131</definedName>
    <definedName name="jahr4" localSheetId="10">Kursstaffel_07!$G$131</definedName>
    <definedName name="jahr4" localSheetId="11">Kursstaffel_08!$G$131</definedName>
    <definedName name="jahr4" localSheetId="12">Kursstaffel_09!$G$131</definedName>
    <definedName name="jahr4" localSheetId="13">Kursstaffel_10!$G$131</definedName>
    <definedName name="jahr4" localSheetId="14">Kursstaffel_11!$G$131</definedName>
    <definedName name="jahr4" localSheetId="15">Kursstaffel_12!$G$131</definedName>
    <definedName name="jahr4" localSheetId="16">Kursstaffel_13!$G$131</definedName>
    <definedName name="jahr4" localSheetId="17">Kursstaffel_14!$G$131</definedName>
    <definedName name="jahr4" localSheetId="18">Kursstaffel_15!$G$131</definedName>
    <definedName name="jahr4">#REF!</definedName>
    <definedName name="Jahre" localSheetId="4">Kursstaffel_01!$D$71:$O$71</definedName>
    <definedName name="Jahre" localSheetId="5">Kursstaffel_02!$D$71:$O$71</definedName>
    <definedName name="Jahre" localSheetId="6">Kursstaffel_03!$D$71:$O$71</definedName>
    <definedName name="Jahre" localSheetId="7">Kursstaffel_04!$D$71:$O$71</definedName>
    <definedName name="Jahre" localSheetId="8">Kursstaffel_05!$D$71:$O$71</definedName>
    <definedName name="Jahre" localSheetId="9">Kursstaffel_06!$D$71:$O$71</definedName>
    <definedName name="Jahre" localSheetId="10">Kursstaffel_07!$D$71:$O$71</definedName>
    <definedName name="Jahre" localSheetId="11">Kursstaffel_08!$D$71:$O$71</definedName>
    <definedName name="Jahre" localSheetId="12">Kursstaffel_09!$D$71:$O$71</definedName>
    <definedName name="Jahre" localSheetId="13">Kursstaffel_10!$D$71:$O$71</definedName>
    <definedName name="Jahre" localSheetId="14">Kursstaffel_11!$D$71:$O$71</definedName>
    <definedName name="Jahre" localSheetId="15">Kursstaffel_12!$D$71:$O$71</definedName>
    <definedName name="Jahre" localSheetId="16">Kursstaffel_13!$D$71:$O$71</definedName>
    <definedName name="Jahre" localSheetId="17">Kursstaffel_14!$D$71:$O$71</definedName>
    <definedName name="Jahre" localSheetId="18">Kursstaffel_15!$D$71:$O$71</definedName>
    <definedName name="Jahre">#REF!</definedName>
    <definedName name="JaNein">Auswahlfelder!$O$2:$O$3</definedName>
    <definedName name="Kursdauer">Auswahlfelder!$M$2:$M$11</definedName>
    <definedName name="Kursdauer_Staffel" localSheetId="4">Kursstaffel_01!$D$8</definedName>
    <definedName name="Kursdauer_Staffel" localSheetId="5">Kursstaffel_02!$D$8</definedName>
    <definedName name="Kursdauer_Staffel" localSheetId="6">Kursstaffel_03!$D$8</definedName>
    <definedName name="Kursdauer_Staffel" localSheetId="7">Kursstaffel_04!$D$8</definedName>
    <definedName name="Kursdauer_Staffel" localSheetId="8">Kursstaffel_05!$D$8</definedName>
    <definedName name="Kursdauer_Staffel" localSheetId="9">Kursstaffel_06!$D$8</definedName>
    <definedName name="Kursdauer_Staffel" localSheetId="10">Kursstaffel_07!$D$8</definedName>
    <definedName name="Kursdauer_Staffel" localSheetId="11">Kursstaffel_08!$D$8</definedName>
    <definedName name="Kursdauer_Staffel" localSheetId="12">Kursstaffel_09!$D$8</definedName>
    <definedName name="Kursdauer_Staffel" localSheetId="13">Kursstaffel_10!$D$8</definedName>
    <definedName name="Kursdauer_Staffel" localSheetId="14">Kursstaffel_11!$D$8</definedName>
    <definedName name="Kursdauer_Staffel" localSheetId="15">Kursstaffel_12!$D$8</definedName>
    <definedName name="Kursdauer_Staffel" localSheetId="16">Kursstaffel_13!$D$8</definedName>
    <definedName name="Kursdauer_Staffel" localSheetId="17">Kursstaffel_14!$D$8</definedName>
    <definedName name="Kursdauer_Staffel" localSheetId="18">Kursstaffel_15!$D$8</definedName>
    <definedName name="Kursdauer_Staffel">#REF!</definedName>
    <definedName name="Kursnummer">Auswahlfelder!$U$2:$U$13</definedName>
    <definedName name="Kurstitel" localSheetId="4">Kursstaffel_01!$D$6</definedName>
    <definedName name="Kurstitel" localSheetId="5">Kursstaffel_02!$D$6</definedName>
    <definedName name="Kurstitel" localSheetId="6">Kursstaffel_03!$D$6</definedName>
    <definedName name="Kurstitel" localSheetId="7">Kursstaffel_04!$D$6</definedName>
    <definedName name="Kurstitel" localSheetId="8">Kursstaffel_05!$D$6</definedName>
    <definedName name="Kurstitel" localSheetId="9">Kursstaffel_06!$D$6</definedName>
    <definedName name="Kurstitel" localSheetId="10">Kursstaffel_07!$D$6</definedName>
    <definedName name="Kurstitel" localSheetId="11">Kursstaffel_08!$D$6</definedName>
    <definedName name="Kurstitel" localSheetId="12">Kursstaffel_09!$D$6</definedName>
    <definedName name="Kurstitel" localSheetId="13">Kursstaffel_10!$D$6</definedName>
    <definedName name="Kurstitel" localSheetId="14">Kursstaffel_11!$D$6</definedName>
    <definedName name="Kurstitel" localSheetId="15">Kursstaffel_12!$D$6</definedName>
    <definedName name="Kurstitel" localSheetId="16">Kursstaffel_13!$D$6</definedName>
    <definedName name="Kurstitel" localSheetId="17">Kursstaffel_14!$D$6</definedName>
    <definedName name="Kurstitel" localSheetId="18">Kursstaffel_15!$D$6</definedName>
    <definedName name="Kurstitel">#REF!</definedName>
    <definedName name="Max_Subvention" localSheetId="4">Kursstaffel_01!$C$83</definedName>
    <definedName name="Max_Subvention" localSheetId="5">Kursstaffel_02!$C$83</definedName>
    <definedName name="Max_Subvention" localSheetId="6">Kursstaffel_03!$C$83</definedName>
    <definedName name="Max_Subvention" localSheetId="7">Kursstaffel_04!$C$83</definedName>
    <definedName name="Max_Subvention" localSheetId="8">Kursstaffel_05!$C$83</definedName>
    <definedName name="Max_Subvention" localSheetId="9">Kursstaffel_06!$C$83</definedName>
    <definedName name="Max_Subvention" localSheetId="10">Kursstaffel_07!$C$83</definedName>
    <definedName name="Max_Subvention" localSheetId="11">Kursstaffel_08!$C$83</definedName>
    <definedName name="Max_Subvention" localSheetId="12">Kursstaffel_09!$C$83</definedName>
    <definedName name="Max_Subvention" localSheetId="13">Kursstaffel_10!$C$83</definedName>
    <definedName name="Max_Subvention" localSheetId="14">Kursstaffel_11!$C$83</definedName>
    <definedName name="Max_Subvention" localSheetId="15">Kursstaffel_12!$C$83</definedName>
    <definedName name="Max_Subvention" localSheetId="16">Kursstaffel_13!$C$83</definedName>
    <definedName name="Max_Subvention" localSheetId="17">Kursstaffel_14!$C$83</definedName>
    <definedName name="Max_Subvention" localSheetId="18">Kursstaffel_15!$C$83</definedName>
    <definedName name="Max_Subvention">#REF!</definedName>
    <definedName name="Max_Subvention_Gesamtkosten" localSheetId="4">Kursstaffel_01!$C$83</definedName>
    <definedName name="Max_Subvention_Gesamtkosten" localSheetId="5">Kursstaffel_02!$C$83</definedName>
    <definedName name="Max_Subvention_Gesamtkosten" localSheetId="6">Kursstaffel_03!$C$83</definedName>
    <definedName name="Max_Subvention_Gesamtkosten" localSheetId="7">Kursstaffel_04!$C$83</definedName>
    <definedName name="Max_Subvention_Gesamtkosten" localSheetId="8">Kursstaffel_05!$C$83</definedName>
    <definedName name="Max_Subvention_Gesamtkosten" localSheetId="9">Kursstaffel_06!$C$83</definedName>
    <definedName name="Max_Subvention_Gesamtkosten" localSheetId="10">Kursstaffel_07!$C$83</definedName>
    <definedName name="Max_Subvention_Gesamtkosten" localSheetId="11">Kursstaffel_08!$C$83</definedName>
    <definedName name="Max_Subvention_Gesamtkosten" localSheetId="12">Kursstaffel_09!$C$83</definedName>
    <definedName name="Max_Subvention_Gesamtkosten" localSheetId="13">Kursstaffel_10!$C$83</definedName>
    <definedName name="Max_Subvention_Gesamtkosten" localSheetId="14">Kursstaffel_11!$C$83</definedName>
    <definedName name="Max_Subvention_Gesamtkosten" localSheetId="15">Kursstaffel_12!$C$83</definedName>
    <definedName name="Max_Subvention_Gesamtkosten" localSheetId="16">Kursstaffel_13!$C$83</definedName>
    <definedName name="Max_Subvention_Gesamtkosten" localSheetId="17">Kursstaffel_14!$C$83</definedName>
    <definedName name="Max_Subvention_Gesamtkosten" localSheetId="18">Kursstaffel_15!$C$83</definedName>
    <definedName name="Max_Subvention_Gesamtkosten">#REF!</definedName>
    <definedName name="Neuentwicklung" localSheetId="4">Kursstaffel_01!$D$10</definedName>
    <definedName name="Neuentwicklung" localSheetId="5">Kursstaffel_02!$D$10</definedName>
    <definedName name="Neuentwicklung" localSheetId="6">Kursstaffel_03!$D$10</definedName>
    <definedName name="Neuentwicklung" localSheetId="7">Kursstaffel_04!$D$10</definedName>
    <definedName name="Neuentwicklung" localSheetId="8">Kursstaffel_05!$D$10</definedName>
    <definedName name="Neuentwicklung" localSheetId="9">Kursstaffel_06!$D$10</definedName>
    <definedName name="Neuentwicklung" localSheetId="10">Kursstaffel_07!$D$10</definedName>
    <definedName name="Neuentwicklung" localSheetId="11">Kursstaffel_08!$D$10</definedName>
    <definedName name="Neuentwicklung" localSheetId="12">Kursstaffel_09!$D$10</definedName>
    <definedName name="Neuentwicklung" localSheetId="13">Kursstaffel_10!$D$10</definedName>
    <definedName name="Neuentwicklung" localSheetId="14">Kursstaffel_11!$D$10</definedName>
    <definedName name="Neuentwicklung" localSheetId="15">Kursstaffel_12!$D$10</definedName>
    <definedName name="Neuentwicklung" localSheetId="16">Kursstaffel_13!$D$10</definedName>
    <definedName name="Neuentwicklung" localSheetId="17">Kursstaffel_14!$D$10</definedName>
    <definedName name="Neuentwicklung" localSheetId="18">Kursstaffel_15!$D$10</definedName>
    <definedName name="Neuentwicklung">#REF!</definedName>
    <definedName name="SheetnameKursstaffel01">Auswahlfelder!$V$2</definedName>
    <definedName name="SheetnameKursstaffel02">Auswahlfelder!$V$3</definedName>
    <definedName name="SheetnameKursstaffel03">Auswahlfelder!$V$4</definedName>
    <definedName name="SheetnameKursstaffel04">Auswahlfelder!$V$5</definedName>
    <definedName name="SheetnameKursstaffel05">Auswahlfelder!$V$6</definedName>
    <definedName name="SheetnameKursstaffel06">Auswahlfelder!$V$7</definedName>
    <definedName name="SheetnameKursstaffel07">Auswahlfelder!$V$8</definedName>
    <definedName name="SheetnameKursstaffel08">Auswahlfelder!$V$9</definedName>
    <definedName name="SheetnameKursstaffel09">Auswahlfelder!$V$10</definedName>
    <definedName name="SheetnameKursstaffel10">Auswahlfelder!$V$11</definedName>
    <definedName name="SheetnameKursstaffel11">Auswahlfelder!$V$12</definedName>
    <definedName name="SheetnameKursstaffel12">Auswahlfelder!$V$13</definedName>
    <definedName name="SheetnameKursstaffel13">Auswahlfelder!$V$14</definedName>
    <definedName name="SheetnameKursstaffel14">Auswahlfelder!$V$15</definedName>
    <definedName name="SheetnameKursstaffel15">Auswahlfelder!$V$16</definedName>
    <definedName name="Sprache">Information!$BB$4</definedName>
    <definedName name="Sprachen">Auswahlfelder!$N$2:$N$4</definedName>
    <definedName name="Total_Foerderpauschale" localSheetId="4">Kursstaffel_01!$D$83:$O$83</definedName>
    <definedName name="Total_Foerderpauschale" localSheetId="5">Kursstaffel_02!$D$83:$O$83</definedName>
    <definedName name="Total_Foerderpauschale" localSheetId="6">Kursstaffel_03!$D$83:$O$83</definedName>
    <definedName name="Total_Foerderpauschale" localSheetId="7">Kursstaffel_04!$D$83:$O$83</definedName>
    <definedName name="Total_Foerderpauschale" localSheetId="8">Kursstaffel_05!$D$83:$O$83</definedName>
    <definedName name="Total_Foerderpauschale" localSheetId="9">Kursstaffel_06!$D$83:$O$83</definedName>
    <definedName name="Total_Foerderpauschale" localSheetId="10">Kursstaffel_07!$D$83:$O$83</definedName>
    <definedName name="Total_Foerderpauschale" localSheetId="11">Kursstaffel_08!$D$83:$O$83</definedName>
    <definedName name="Total_Foerderpauschale" localSheetId="12">Kursstaffel_09!$D$83:$O$83</definedName>
    <definedName name="Total_Foerderpauschale" localSheetId="13">Kursstaffel_10!$D$83:$O$83</definedName>
    <definedName name="Total_Foerderpauschale" localSheetId="14">Kursstaffel_11!$D$83:$O$83</definedName>
    <definedName name="Total_Foerderpauschale" localSheetId="15">Kursstaffel_12!$D$83:$O$83</definedName>
    <definedName name="Total_Foerderpauschale" localSheetId="16">Kursstaffel_13!$D$83:$O$83</definedName>
    <definedName name="Total_Foerderpauschale" localSheetId="17">Kursstaffel_14!$D$83:$O$83</definedName>
    <definedName name="Total_Foerderpauschale" localSheetId="18">Kursstaffel_15!$D$83:$O$83</definedName>
    <definedName name="Total_Foerderpauschale">#REF!</definedName>
    <definedName name="Total_Foerderpauschale_eff" localSheetId="4">Kursstaffel_01!$D$115:$O$115</definedName>
    <definedName name="Total_Foerderpauschale_eff" localSheetId="5">Kursstaffel_02!$D$115:$O$115</definedName>
    <definedName name="Total_Foerderpauschale_eff" localSheetId="6">Kursstaffel_03!$D$115:$O$115</definedName>
    <definedName name="Total_Foerderpauschale_eff" localSheetId="7">Kursstaffel_04!$D$115:$O$115</definedName>
    <definedName name="Total_Foerderpauschale_eff" localSheetId="8">Kursstaffel_05!$D$115:$O$115</definedName>
    <definedName name="Total_Foerderpauschale_eff" localSheetId="9">Kursstaffel_06!$D$115:$O$115</definedName>
    <definedName name="Total_Foerderpauschale_eff" localSheetId="10">Kursstaffel_07!$D$115:$O$115</definedName>
    <definedName name="Total_Foerderpauschale_eff" localSheetId="11">Kursstaffel_08!$D$115:$O$115</definedName>
    <definedName name="Total_Foerderpauschale_eff" localSheetId="12">Kursstaffel_09!$D$115:$O$115</definedName>
    <definedName name="Total_Foerderpauschale_eff" localSheetId="13">Kursstaffel_10!$D$115:$O$115</definedName>
    <definedName name="Total_Foerderpauschale_eff" localSheetId="14">Kursstaffel_11!$D$115:$O$115</definedName>
    <definedName name="Total_Foerderpauschale_eff" localSheetId="15">Kursstaffel_12!$D$115:$O$115</definedName>
    <definedName name="Total_Foerderpauschale_eff" localSheetId="16">Kursstaffel_13!$D$115:$O$115</definedName>
    <definedName name="Total_Foerderpauschale_eff" localSheetId="17">Kursstaffel_14!$D$115:$O$115</definedName>
    <definedName name="Total_Foerderpauschale_eff" localSheetId="18">Kursstaffel_15!$D$115:$O$115</definedName>
    <definedName name="Total_Foerderpauschale_eff">#REF!</definedName>
    <definedName name="Transfer" localSheetId="4">Kursstaffel_01!$D$12</definedName>
    <definedName name="Transfer" localSheetId="5">Kursstaffel_02!$D$12</definedName>
    <definedName name="Transfer" localSheetId="6">Kursstaffel_03!$D$12</definedName>
    <definedName name="Transfer" localSheetId="7">Kursstaffel_04!$D$12</definedName>
    <definedName name="Transfer" localSheetId="8">Kursstaffel_05!$D$12</definedName>
    <definedName name="Transfer" localSheetId="9">Kursstaffel_06!$D$12</definedName>
    <definedName name="Transfer" localSheetId="10">Kursstaffel_07!$D$12</definedName>
    <definedName name="Transfer" localSheetId="11">Kursstaffel_08!$D$12</definedName>
    <definedName name="Transfer" localSheetId="12">Kursstaffel_09!$D$12</definedName>
    <definedName name="Transfer" localSheetId="13">Kursstaffel_10!$D$12</definedName>
    <definedName name="Transfer" localSheetId="14">Kursstaffel_11!$D$12</definedName>
    <definedName name="Transfer" localSheetId="15">Kursstaffel_12!$D$12</definedName>
    <definedName name="Transfer" localSheetId="16">Kursstaffel_13!$D$12</definedName>
    <definedName name="Transfer" localSheetId="17">Kursstaffel_14!$D$12</definedName>
    <definedName name="Transfer" localSheetId="18">Kursstaffel_15!$D$12</definedName>
    <definedName name="Transfer">#REF!</definedName>
    <definedName name="ungedeckter_Restbeitrag_eff" localSheetId="4">Kursstaffel_01!$D$127:$O$127</definedName>
    <definedName name="ungedeckter_Restbeitrag_eff" localSheetId="5">Kursstaffel_02!$D$127:$O$127</definedName>
    <definedName name="ungedeckter_Restbeitrag_eff" localSheetId="6">Kursstaffel_03!$D$127:$O$127</definedName>
    <definedName name="ungedeckter_Restbeitrag_eff" localSheetId="7">Kursstaffel_04!$D$127:$O$127</definedName>
    <definedName name="ungedeckter_Restbeitrag_eff" localSheetId="8">Kursstaffel_05!$D$127:$O$127</definedName>
    <definedName name="ungedeckter_Restbeitrag_eff" localSheetId="9">Kursstaffel_06!$D$127:$O$127</definedName>
    <definedName name="ungedeckter_Restbeitrag_eff" localSheetId="10">Kursstaffel_07!$D$127:$O$127</definedName>
    <definedName name="ungedeckter_Restbeitrag_eff" localSheetId="11">Kursstaffel_08!$D$127:$O$127</definedName>
    <definedName name="ungedeckter_Restbeitrag_eff" localSheetId="12">Kursstaffel_09!$D$127:$O$127</definedName>
    <definedName name="ungedeckter_Restbeitrag_eff" localSheetId="13">Kursstaffel_10!$D$127:$O$127</definedName>
    <definedName name="ungedeckter_Restbeitrag_eff" localSheetId="14">Kursstaffel_11!$D$127:$O$127</definedName>
    <definedName name="ungedeckter_Restbeitrag_eff" localSheetId="15">Kursstaffel_12!$D$127:$O$127</definedName>
    <definedName name="ungedeckter_Restbeitrag_eff" localSheetId="16">Kursstaffel_13!$D$127:$O$127</definedName>
    <definedName name="ungedeckter_Restbeitrag_eff" localSheetId="17">Kursstaffel_14!$D$127:$O$127</definedName>
    <definedName name="ungedeckter_Restbeitrag_eff" localSheetId="18">Kursstaffel_15!$D$127:$O$127</definedName>
    <definedName name="ungedeckter_Restbeitrag_eff">#REF!</definedName>
    <definedName name="ungedeckter_Restbeitrag_geplant" localSheetId="4">Kursstaffel_01!$D$95:$O$95</definedName>
    <definedName name="ungedeckter_Restbeitrag_geplant" localSheetId="5">Kursstaffel_02!$D$95:$O$95</definedName>
    <definedName name="ungedeckter_Restbeitrag_geplant" localSheetId="6">Kursstaffel_03!$D$95:$O$95</definedName>
    <definedName name="ungedeckter_Restbeitrag_geplant" localSheetId="7">Kursstaffel_04!$D$95:$O$95</definedName>
    <definedName name="ungedeckter_Restbeitrag_geplant" localSheetId="8">Kursstaffel_05!$D$95:$O$95</definedName>
    <definedName name="ungedeckter_Restbeitrag_geplant" localSheetId="9">Kursstaffel_06!$D$95:$O$95</definedName>
    <definedName name="ungedeckter_Restbeitrag_geplant" localSheetId="10">Kursstaffel_07!$D$95:$O$95</definedName>
    <definedName name="ungedeckter_Restbeitrag_geplant" localSheetId="11">Kursstaffel_08!$D$95:$O$95</definedName>
    <definedName name="ungedeckter_Restbeitrag_geplant" localSheetId="12">Kursstaffel_09!$D$95:$O$95</definedName>
    <definedName name="ungedeckter_Restbeitrag_geplant" localSheetId="13">Kursstaffel_10!$D$95:$O$95</definedName>
    <definedName name="ungedeckter_Restbeitrag_geplant" localSheetId="14">Kursstaffel_11!$D$95:$O$95</definedName>
    <definedName name="ungedeckter_Restbeitrag_geplant" localSheetId="15">Kursstaffel_12!$D$95:$O$95</definedName>
    <definedName name="ungedeckter_Restbeitrag_geplant" localSheetId="16">Kursstaffel_13!$D$95:$O$95</definedName>
    <definedName name="ungedeckter_Restbeitrag_geplant" localSheetId="17">Kursstaffel_14!$D$95:$O$95</definedName>
    <definedName name="ungedeckter_Restbeitrag_geplant" localSheetId="18">Kursstaffel_15!$D$95:$O$95</definedName>
    <definedName name="ungedeckter_Restbeitrag_geplant">#REF!</definedName>
    <definedName name="Weitere_Drittmittel" localSheetId="4">Kursstaffel_01!$D$75:$O$75</definedName>
    <definedName name="Weitere_Drittmittel" localSheetId="5">Kursstaffel_02!$D$75:$O$75</definedName>
    <definedName name="Weitere_Drittmittel" localSheetId="6">Kursstaffel_03!$D$75:$O$75</definedName>
    <definedName name="Weitere_Drittmittel" localSheetId="7">Kursstaffel_04!$D$75:$O$75</definedName>
    <definedName name="Weitere_Drittmittel" localSheetId="8">Kursstaffel_05!$D$75:$O$75</definedName>
    <definedName name="Weitere_Drittmittel" localSheetId="9">Kursstaffel_06!$D$75:$O$75</definedName>
    <definedName name="Weitere_Drittmittel" localSheetId="10">Kursstaffel_07!$D$75:$O$75</definedName>
    <definedName name="Weitere_Drittmittel" localSheetId="11">Kursstaffel_08!$D$75:$O$75</definedName>
    <definedName name="Weitere_Drittmittel" localSheetId="12">Kursstaffel_09!$D$75:$O$75</definedName>
    <definedName name="Weitere_Drittmittel" localSheetId="13">Kursstaffel_10!$D$75:$O$75</definedName>
    <definedName name="Weitere_Drittmittel" localSheetId="14">Kursstaffel_11!$D$75:$O$75</definedName>
    <definedName name="Weitere_Drittmittel" localSheetId="15">Kursstaffel_12!$D$75:$O$75</definedName>
    <definedName name="Weitere_Drittmittel" localSheetId="16">Kursstaffel_13!$D$75:$O$75</definedName>
    <definedName name="Weitere_Drittmittel" localSheetId="17">Kursstaffel_14!$D$75:$O$75</definedName>
    <definedName name="Weitere_Drittmittel" localSheetId="18">Kursstaffel_15!$D$75:$O$75</definedName>
    <definedName name="Weitere_Drittmittel">#REF!</definedName>
    <definedName name="Weitere_Drittmittel_Effektiv" localSheetId="5">Kursstaffel_02!$D$107:$O$107</definedName>
    <definedName name="Weitere_Drittmittel_Effektiv" localSheetId="6">Kursstaffel_03!$D$107:$O$107</definedName>
    <definedName name="Weitere_Drittmittel_Effektiv" localSheetId="7">Kursstaffel_04!$D$107:$O$107</definedName>
    <definedName name="Weitere_Drittmittel_Effektiv" localSheetId="8">Kursstaffel_05!$D$107:$O$107</definedName>
    <definedName name="Weitere_Drittmittel_Effektiv" localSheetId="9">Kursstaffel_06!$D$107:$O$107</definedName>
    <definedName name="Weitere_Drittmittel_Effektiv" localSheetId="10">Kursstaffel_07!$D$107:$O$107</definedName>
    <definedName name="Weitere_Drittmittel_Effektiv" localSheetId="11">Kursstaffel_08!$D$107:$O$107</definedName>
    <definedName name="Weitere_Drittmittel_Effektiv" localSheetId="12">Kursstaffel_09!$D$107:$O$107</definedName>
    <definedName name="Weitere_Drittmittel_Effektiv" localSheetId="13">Kursstaffel_10!$D$107:$O$107</definedName>
    <definedName name="Weitere_Drittmittel_Effektiv" localSheetId="14">Kursstaffel_11!$D$107:$O$107</definedName>
    <definedName name="Weitere_Drittmittel_Effektiv" localSheetId="15">Kursstaffel_12!$D$107:$O$107</definedName>
    <definedName name="Weitere_Drittmittel_Effektiv" localSheetId="16">Kursstaffel_13!$D$107:$O$107</definedName>
    <definedName name="Weitere_Drittmittel_Effektiv" localSheetId="17">Kursstaffel_14!$D$107:$O$107</definedName>
    <definedName name="Weitere_Drittmittel_Effektiv" localSheetId="18">Kursstaffel_15!$D$107:$O$107</definedName>
    <definedName name="Weitere_Drittmittel_Effektiv">Kursstaffel_01!$D$107:$O$107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9" i="473" l="1"/>
  <c r="M169" i="473"/>
  <c r="L169" i="473"/>
  <c r="J169" i="473"/>
  <c r="G169" i="473"/>
  <c r="N168" i="473"/>
  <c r="M168" i="473"/>
  <c r="L168" i="473"/>
  <c r="E168" i="473"/>
  <c r="E169" i="473" s="1"/>
  <c r="D168" i="473"/>
  <c r="D169" i="473" s="1"/>
  <c r="O167" i="473"/>
  <c r="N167" i="473"/>
  <c r="M167" i="473"/>
  <c r="O165" i="473"/>
  <c r="J165" i="473"/>
  <c r="I165" i="473"/>
  <c r="H165" i="473"/>
  <c r="O164" i="473"/>
  <c r="N164" i="473"/>
  <c r="N165" i="473" s="1"/>
  <c r="M164" i="473"/>
  <c r="M165" i="473" s="1"/>
  <c r="L164" i="473"/>
  <c r="L165" i="473" s="1"/>
  <c r="K164" i="473"/>
  <c r="K165" i="473" s="1"/>
  <c r="J164" i="473"/>
  <c r="I164" i="473"/>
  <c r="H164" i="473"/>
  <c r="G164" i="473"/>
  <c r="G165" i="473" s="1"/>
  <c r="F164" i="473"/>
  <c r="F165" i="473" s="1"/>
  <c r="E164" i="473"/>
  <c r="E165" i="473" s="1"/>
  <c r="D164" i="473"/>
  <c r="O163" i="473"/>
  <c r="N163" i="473"/>
  <c r="M163" i="473"/>
  <c r="L163" i="473"/>
  <c r="K163" i="473"/>
  <c r="J163" i="473"/>
  <c r="I163" i="473"/>
  <c r="H163" i="473"/>
  <c r="G163" i="473"/>
  <c r="F163" i="473"/>
  <c r="E163" i="473"/>
  <c r="D163" i="473"/>
  <c r="P163" i="473" s="1"/>
  <c r="O162" i="473"/>
  <c r="N162" i="473"/>
  <c r="M162" i="473"/>
  <c r="L162" i="473"/>
  <c r="K162" i="473"/>
  <c r="J162" i="473"/>
  <c r="I162" i="473"/>
  <c r="H162" i="473"/>
  <c r="G162" i="473"/>
  <c r="F162" i="473"/>
  <c r="E162" i="473"/>
  <c r="D162" i="473"/>
  <c r="D146" i="473"/>
  <c r="E146" i="473" s="1"/>
  <c r="F146" i="473" s="1"/>
  <c r="G146" i="473" s="1"/>
  <c r="E131" i="473"/>
  <c r="D131" i="473"/>
  <c r="H129" i="473"/>
  <c r="F129" i="473"/>
  <c r="E129" i="473"/>
  <c r="N128" i="473"/>
  <c r="M128" i="473"/>
  <c r="O125" i="473"/>
  <c r="N125" i="473"/>
  <c r="M125" i="473"/>
  <c r="L125" i="473"/>
  <c r="K125" i="473"/>
  <c r="K128" i="473" s="1"/>
  <c r="J125" i="473"/>
  <c r="I125" i="473"/>
  <c r="H125" i="473"/>
  <c r="G125" i="473"/>
  <c r="F125" i="473"/>
  <c r="E125" i="473"/>
  <c r="P125" i="473" s="1"/>
  <c r="D125" i="473"/>
  <c r="H117" i="473"/>
  <c r="K115" i="473"/>
  <c r="F115" i="473"/>
  <c r="E115" i="473"/>
  <c r="D115" i="473"/>
  <c r="P113" i="473"/>
  <c r="O113" i="473"/>
  <c r="N113" i="473"/>
  <c r="M113" i="473"/>
  <c r="L113" i="473"/>
  <c r="K113" i="473"/>
  <c r="J113" i="473"/>
  <c r="I113" i="473"/>
  <c r="H113" i="473"/>
  <c r="G113" i="473"/>
  <c r="F113" i="473"/>
  <c r="E113" i="473"/>
  <c r="D113" i="473"/>
  <c r="P111" i="473"/>
  <c r="O111" i="473"/>
  <c r="N111" i="473"/>
  <c r="N115" i="473" s="1"/>
  <c r="M111" i="473"/>
  <c r="M115" i="473" s="1"/>
  <c r="L111" i="473"/>
  <c r="L115" i="473" s="1"/>
  <c r="K111" i="473"/>
  <c r="J111" i="473"/>
  <c r="I111" i="473"/>
  <c r="I115" i="473" s="1"/>
  <c r="H111" i="473"/>
  <c r="H115" i="473" s="1"/>
  <c r="G111" i="473"/>
  <c r="G115" i="473" s="1"/>
  <c r="F111" i="473"/>
  <c r="E111" i="473"/>
  <c r="D111" i="473"/>
  <c r="P109" i="473"/>
  <c r="D109" i="473"/>
  <c r="O107" i="473"/>
  <c r="N107" i="473"/>
  <c r="M107" i="473"/>
  <c r="L107" i="473"/>
  <c r="K107" i="473"/>
  <c r="J107" i="473"/>
  <c r="I107" i="473"/>
  <c r="H107" i="473"/>
  <c r="H128" i="473" s="1"/>
  <c r="G107" i="473"/>
  <c r="F107" i="473"/>
  <c r="D152" i="473" s="1"/>
  <c r="E107" i="473"/>
  <c r="D107" i="473"/>
  <c r="X105" i="473"/>
  <c r="W105" i="473"/>
  <c r="V105" i="473"/>
  <c r="U105" i="473"/>
  <c r="T105" i="473"/>
  <c r="S105" i="473"/>
  <c r="R105" i="473"/>
  <c r="O105" i="473"/>
  <c r="N105" i="473"/>
  <c r="M105" i="473"/>
  <c r="L105" i="473"/>
  <c r="K105" i="473"/>
  <c r="J105" i="473"/>
  <c r="I105" i="473"/>
  <c r="H105" i="473"/>
  <c r="G105" i="473"/>
  <c r="F105" i="473"/>
  <c r="E105" i="473"/>
  <c r="E128" i="473" s="1"/>
  <c r="D105" i="473"/>
  <c r="P101" i="473"/>
  <c r="O99" i="473"/>
  <c r="N99" i="473"/>
  <c r="M99" i="473"/>
  <c r="L99" i="473"/>
  <c r="K99" i="473"/>
  <c r="J99" i="473"/>
  <c r="I99" i="473"/>
  <c r="H99" i="473"/>
  <c r="G99" i="473"/>
  <c r="F99" i="473"/>
  <c r="E99" i="473"/>
  <c r="D99" i="473"/>
  <c r="C99" i="473"/>
  <c r="M97" i="473"/>
  <c r="N96" i="473"/>
  <c r="M96" i="473"/>
  <c r="O93" i="473"/>
  <c r="N93" i="473"/>
  <c r="J93" i="473"/>
  <c r="I93" i="473"/>
  <c r="H93" i="473"/>
  <c r="G93" i="473"/>
  <c r="P85" i="473"/>
  <c r="M83" i="473"/>
  <c r="H83" i="473"/>
  <c r="H97" i="473" s="1"/>
  <c r="G83" i="473"/>
  <c r="F83" i="473"/>
  <c r="P81" i="473"/>
  <c r="O81" i="473"/>
  <c r="N81" i="473"/>
  <c r="M81" i="473"/>
  <c r="L81" i="473"/>
  <c r="K81" i="473"/>
  <c r="J81" i="473"/>
  <c r="I81" i="473"/>
  <c r="H81" i="473"/>
  <c r="G81" i="473"/>
  <c r="F81" i="473"/>
  <c r="E81" i="473"/>
  <c r="D81" i="473"/>
  <c r="P79" i="473"/>
  <c r="O79" i="473"/>
  <c r="O83" i="473" s="1"/>
  <c r="N79" i="473"/>
  <c r="N83" i="473" s="1"/>
  <c r="M79" i="473"/>
  <c r="L79" i="473"/>
  <c r="K79" i="473"/>
  <c r="J79" i="473"/>
  <c r="I79" i="473"/>
  <c r="H79" i="473"/>
  <c r="G79" i="473"/>
  <c r="F79" i="473"/>
  <c r="E79" i="473"/>
  <c r="E83" i="473" s="1"/>
  <c r="D79" i="473"/>
  <c r="P77" i="473"/>
  <c r="P83" i="473" s="1"/>
  <c r="D77" i="473"/>
  <c r="D83" i="473" s="1"/>
  <c r="P75" i="473"/>
  <c r="O73" i="473"/>
  <c r="N73" i="473"/>
  <c r="M73" i="473"/>
  <c r="L73" i="473"/>
  <c r="K73" i="473"/>
  <c r="J73" i="473"/>
  <c r="I73" i="473"/>
  <c r="H73" i="473"/>
  <c r="G73" i="473"/>
  <c r="F73" i="473"/>
  <c r="E73" i="473"/>
  <c r="D73" i="473"/>
  <c r="O71" i="473"/>
  <c r="N71" i="473"/>
  <c r="M71" i="473"/>
  <c r="L71" i="473"/>
  <c r="K71" i="473"/>
  <c r="D137" i="473" s="1"/>
  <c r="J71" i="473"/>
  <c r="I71" i="473"/>
  <c r="H71" i="473"/>
  <c r="G71" i="473"/>
  <c r="F71" i="473"/>
  <c r="E71" i="473"/>
  <c r="E148" i="473" s="1"/>
  <c r="E158" i="473" s="1"/>
  <c r="D71" i="473"/>
  <c r="O67" i="473"/>
  <c r="N67" i="473"/>
  <c r="M67" i="473"/>
  <c r="M93" i="473" s="1"/>
  <c r="L67" i="473"/>
  <c r="L93" i="473" s="1"/>
  <c r="K67" i="473"/>
  <c r="J67" i="473"/>
  <c r="J168" i="473" s="1"/>
  <c r="I67" i="473"/>
  <c r="H67" i="473"/>
  <c r="G67" i="473"/>
  <c r="G168" i="473" s="1"/>
  <c r="F67" i="473"/>
  <c r="E67" i="473"/>
  <c r="D67" i="473"/>
  <c r="P64" i="473"/>
  <c r="P62" i="473"/>
  <c r="P60" i="473"/>
  <c r="P58" i="473"/>
  <c r="P56" i="473"/>
  <c r="P54" i="473"/>
  <c r="P52" i="473"/>
  <c r="P50" i="473"/>
  <c r="P48" i="473"/>
  <c r="P46" i="473"/>
  <c r="P44" i="473"/>
  <c r="P42" i="473"/>
  <c r="P40" i="473"/>
  <c r="P38" i="473"/>
  <c r="P36" i="473"/>
  <c r="N33" i="473"/>
  <c r="M33" i="473"/>
  <c r="L33" i="473"/>
  <c r="X32" i="473"/>
  <c r="W32" i="473"/>
  <c r="Y32" i="473" s="1"/>
  <c r="V32" i="473"/>
  <c r="T32" i="473"/>
  <c r="S32" i="473"/>
  <c r="R32" i="473"/>
  <c r="U32" i="473" s="1"/>
  <c r="P32" i="473"/>
  <c r="P26" i="473"/>
  <c r="P24" i="473"/>
  <c r="P22" i="473"/>
  <c r="B16" i="473"/>
  <c r="E12" i="473"/>
  <c r="O168" i="472"/>
  <c r="O169" i="472" s="1"/>
  <c r="H168" i="472"/>
  <c r="H169" i="472" s="1"/>
  <c r="O165" i="472"/>
  <c r="N165" i="472"/>
  <c r="M165" i="472"/>
  <c r="L165" i="472"/>
  <c r="K165" i="472"/>
  <c r="J165" i="472"/>
  <c r="O164" i="472"/>
  <c r="N164" i="472"/>
  <c r="M164" i="472"/>
  <c r="L164" i="472"/>
  <c r="K164" i="472"/>
  <c r="J164" i="472"/>
  <c r="I164" i="472"/>
  <c r="I165" i="472" s="1"/>
  <c r="H164" i="472"/>
  <c r="H165" i="472" s="1"/>
  <c r="G164" i="472"/>
  <c r="G165" i="472" s="1"/>
  <c r="F164" i="472"/>
  <c r="F165" i="472" s="1"/>
  <c r="E164" i="472"/>
  <c r="E165" i="472" s="1"/>
  <c r="D164" i="472"/>
  <c r="O163" i="472"/>
  <c r="N163" i="472"/>
  <c r="M163" i="472"/>
  <c r="L163" i="472"/>
  <c r="K163" i="472"/>
  <c r="J163" i="472"/>
  <c r="I163" i="472"/>
  <c r="H163" i="472"/>
  <c r="G163" i="472"/>
  <c r="P163" i="472" s="1"/>
  <c r="F163" i="472"/>
  <c r="E163" i="472"/>
  <c r="D163" i="472"/>
  <c r="O162" i="472"/>
  <c r="N162" i="472"/>
  <c r="M162" i="472"/>
  <c r="L162" i="472"/>
  <c r="K162" i="472"/>
  <c r="J162" i="472"/>
  <c r="I162" i="472"/>
  <c r="H162" i="472"/>
  <c r="G162" i="472"/>
  <c r="F162" i="472"/>
  <c r="E162" i="472"/>
  <c r="D162" i="472"/>
  <c r="D146" i="472"/>
  <c r="E146" i="472" s="1"/>
  <c r="F146" i="472" s="1"/>
  <c r="G146" i="472" s="1"/>
  <c r="E131" i="472"/>
  <c r="D131" i="472"/>
  <c r="O125" i="472"/>
  <c r="N125" i="472"/>
  <c r="M125" i="472"/>
  <c r="L125" i="472"/>
  <c r="K125" i="472"/>
  <c r="J125" i="472"/>
  <c r="P125" i="472" s="1"/>
  <c r="I125" i="472"/>
  <c r="H125" i="472"/>
  <c r="G125" i="472"/>
  <c r="F125" i="472"/>
  <c r="E125" i="472"/>
  <c r="D125" i="472"/>
  <c r="F115" i="472"/>
  <c r="O113" i="472"/>
  <c r="N113" i="472"/>
  <c r="M113" i="472"/>
  <c r="L113" i="472"/>
  <c r="K113" i="472"/>
  <c r="J113" i="472"/>
  <c r="I113" i="472"/>
  <c r="H113" i="472"/>
  <c r="H115" i="472" s="1"/>
  <c r="G113" i="472"/>
  <c r="G115" i="472" s="1"/>
  <c r="F113" i="472"/>
  <c r="E113" i="472"/>
  <c r="D113" i="472"/>
  <c r="P111" i="472"/>
  <c r="O111" i="472"/>
  <c r="O115" i="472" s="1"/>
  <c r="O128" i="472" s="1"/>
  <c r="N111" i="472"/>
  <c r="N115" i="472" s="1"/>
  <c r="M111" i="472"/>
  <c r="M115" i="472" s="1"/>
  <c r="L111" i="472"/>
  <c r="K111" i="472"/>
  <c r="J111" i="472"/>
  <c r="I111" i="472"/>
  <c r="H111" i="472"/>
  <c r="G111" i="472"/>
  <c r="F111" i="472"/>
  <c r="E111" i="472"/>
  <c r="E115" i="472" s="1"/>
  <c r="D111" i="472"/>
  <c r="P109" i="472"/>
  <c r="D109" i="472"/>
  <c r="O107" i="472"/>
  <c r="N107" i="472"/>
  <c r="M107" i="472"/>
  <c r="L107" i="472"/>
  <c r="K107" i="472"/>
  <c r="J107" i="472"/>
  <c r="I107" i="472"/>
  <c r="H107" i="472"/>
  <c r="G107" i="472"/>
  <c r="F107" i="472"/>
  <c r="E107" i="472"/>
  <c r="D107" i="472"/>
  <c r="X105" i="472"/>
  <c r="W105" i="472"/>
  <c r="V105" i="472"/>
  <c r="Y105" i="472" s="1"/>
  <c r="T105" i="472"/>
  <c r="S105" i="472"/>
  <c r="R105" i="472"/>
  <c r="P105" i="472"/>
  <c r="O105" i="472"/>
  <c r="N105" i="472"/>
  <c r="M105" i="472"/>
  <c r="L105" i="472"/>
  <c r="K105" i="472"/>
  <c r="J105" i="472"/>
  <c r="I105" i="472"/>
  <c r="H105" i="472"/>
  <c r="G105" i="472"/>
  <c r="F105" i="472"/>
  <c r="E105" i="472"/>
  <c r="D105" i="472"/>
  <c r="P101" i="472"/>
  <c r="O99" i="472"/>
  <c r="N99" i="472"/>
  <c r="M99" i="472"/>
  <c r="L99" i="472"/>
  <c r="K99" i="472"/>
  <c r="J99" i="472"/>
  <c r="I99" i="472"/>
  <c r="H99" i="472"/>
  <c r="G99" i="472"/>
  <c r="F99" i="472"/>
  <c r="E99" i="472"/>
  <c r="D99" i="472"/>
  <c r="C99" i="472"/>
  <c r="O81" i="472"/>
  <c r="N81" i="472"/>
  <c r="M81" i="472"/>
  <c r="L81" i="472"/>
  <c r="K81" i="472"/>
  <c r="J81" i="472"/>
  <c r="I81" i="472"/>
  <c r="H81" i="472"/>
  <c r="G81" i="472"/>
  <c r="F81" i="472"/>
  <c r="E81" i="472"/>
  <c r="D81" i="472"/>
  <c r="P79" i="472"/>
  <c r="O79" i="472"/>
  <c r="N79" i="472"/>
  <c r="M79" i="472"/>
  <c r="M83" i="472" s="1"/>
  <c r="L79" i="472"/>
  <c r="L83" i="472" s="1"/>
  <c r="K79" i="472"/>
  <c r="K83" i="472" s="1"/>
  <c r="J79" i="472"/>
  <c r="J83" i="472" s="1"/>
  <c r="I79" i="472"/>
  <c r="I83" i="472" s="1"/>
  <c r="H79" i="472"/>
  <c r="H83" i="472" s="1"/>
  <c r="G79" i="472"/>
  <c r="G83" i="472" s="1"/>
  <c r="F79" i="472"/>
  <c r="F83" i="472" s="1"/>
  <c r="E79" i="472"/>
  <c r="D79" i="472"/>
  <c r="P77" i="472"/>
  <c r="D77" i="472"/>
  <c r="P75" i="472"/>
  <c r="O73" i="472"/>
  <c r="N73" i="472"/>
  <c r="M73" i="472"/>
  <c r="L73" i="472"/>
  <c r="K73" i="472"/>
  <c r="J73" i="472"/>
  <c r="I73" i="472"/>
  <c r="H73" i="472"/>
  <c r="G73" i="472"/>
  <c r="F73" i="472"/>
  <c r="E73" i="472"/>
  <c r="D73" i="472"/>
  <c r="O71" i="472"/>
  <c r="N71" i="472"/>
  <c r="M71" i="472"/>
  <c r="L71" i="472"/>
  <c r="K71" i="472"/>
  <c r="J71" i="472"/>
  <c r="I71" i="472"/>
  <c r="H71" i="472"/>
  <c r="G71" i="472"/>
  <c r="F71" i="472"/>
  <c r="E71" i="472"/>
  <c r="D137" i="472" s="1"/>
  <c r="D71" i="472"/>
  <c r="O67" i="472"/>
  <c r="O93" i="472" s="1"/>
  <c r="N67" i="472"/>
  <c r="N93" i="472" s="1"/>
  <c r="M67" i="472"/>
  <c r="M93" i="472" s="1"/>
  <c r="L67" i="472"/>
  <c r="L168" i="472" s="1"/>
  <c r="L169" i="472" s="1"/>
  <c r="K67" i="472"/>
  <c r="J67" i="472"/>
  <c r="I67" i="472"/>
  <c r="H67" i="472"/>
  <c r="H93" i="472" s="1"/>
  <c r="G67" i="472"/>
  <c r="F67" i="472"/>
  <c r="F168" i="472" s="1"/>
  <c r="F169" i="472" s="1"/>
  <c r="E67" i="472"/>
  <c r="D67" i="472"/>
  <c r="P64" i="472"/>
  <c r="P62" i="472"/>
  <c r="P60" i="472"/>
  <c r="P58" i="472"/>
  <c r="P56" i="472"/>
  <c r="P54" i="472"/>
  <c r="P52" i="472"/>
  <c r="P50" i="472"/>
  <c r="P48" i="472"/>
  <c r="P46" i="472"/>
  <c r="P44" i="472"/>
  <c r="P42" i="472"/>
  <c r="P40" i="472"/>
  <c r="P38" i="472"/>
  <c r="P36" i="472"/>
  <c r="X32" i="472"/>
  <c r="W32" i="472"/>
  <c r="Y32" i="472" s="1"/>
  <c r="V32" i="472"/>
  <c r="T32" i="472"/>
  <c r="S32" i="472"/>
  <c r="R32" i="472"/>
  <c r="U32" i="472" s="1"/>
  <c r="P32" i="472"/>
  <c r="P26" i="472"/>
  <c r="P24" i="472"/>
  <c r="P22" i="472"/>
  <c r="B16" i="472"/>
  <c r="E12" i="472"/>
  <c r="H168" i="471"/>
  <c r="H169" i="471" s="1"/>
  <c r="G168" i="471"/>
  <c r="G169" i="471" s="1"/>
  <c r="O165" i="471"/>
  <c r="N165" i="471"/>
  <c r="J165" i="471"/>
  <c r="I165" i="471"/>
  <c r="H165" i="471"/>
  <c r="G165" i="471"/>
  <c r="F165" i="471"/>
  <c r="E165" i="471"/>
  <c r="D165" i="471"/>
  <c r="P164" i="471"/>
  <c r="O164" i="471"/>
  <c r="N164" i="471"/>
  <c r="M164" i="471"/>
  <c r="M165" i="471" s="1"/>
  <c r="L164" i="471"/>
  <c r="L165" i="471" s="1"/>
  <c r="K164" i="471"/>
  <c r="K165" i="471" s="1"/>
  <c r="J164" i="471"/>
  <c r="I164" i="471"/>
  <c r="H164" i="471"/>
  <c r="G164" i="471"/>
  <c r="F164" i="471"/>
  <c r="E164" i="471"/>
  <c r="D164" i="471"/>
  <c r="O163" i="471"/>
  <c r="N163" i="471"/>
  <c r="M163" i="471"/>
  <c r="L163" i="471"/>
  <c r="K163" i="471"/>
  <c r="J163" i="471"/>
  <c r="I163" i="471"/>
  <c r="H163" i="471"/>
  <c r="G163" i="471"/>
  <c r="F163" i="471"/>
  <c r="E163" i="471"/>
  <c r="D163" i="471"/>
  <c r="O162" i="471"/>
  <c r="N162" i="471"/>
  <c r="M162" i="471"/>
  <c r="L162" i="471"/>
  <c r="K162" i="471"/>
  <c r="J162" i="471"/>
  <c r="I162" i="471"/>
  <c r="H162" i="471"/>
  <c r="G162" i="471"/>
  <c r="F162" i="471"/>
  <c r="E162" i="471"/>
  <c r="D162" i="471"/>
  <c r="E146" i="471"/>
  <c r="F146" i="471" s="1"/>
  <c r="G146" i="471" s="1"/>
  <c r="D146" i="471"/>
  <c r="E131" i="471"/>
  <c r="E135" i="471" s="1"/>
  <c r="D131" i="471"/>
  <c r="O125" i="471"/>
  <c r="N125" i="471"/>
  <c r="M125" i="471"/>
  <c r="L125" i="471"/>
  <c r="K125" i="471"/>
  <c r="J125" i="471"/>
  <c r="I125" i="471"/>
  <c r="H125" i="471"/>
  <c r="G125" i="471"/>
  <c r="F125" i="471"/>
  <c r="E125" i="471"/>
  <c r="D125" i="471"/>
  <c r="E115" i="471"/>
  <c r="O113" i="471"/>
  <c r="N113" i="471"/>
  <c r="M113" i="471"/>
  <c r="L113" i="471"/>
  <c r="K113" i="471"/>
  <c r="J113" i="471"/>
  <c r="I113" i="471"/>
  <c r="H113" i="471"/>
  <c r="G113" i="471"/>
  <c r="F113" i="471"/>
  <c r="E113" i="471"/>
  <c r="D113" i="471"/>
  <c r="P111" i="471"/>
  <c r="O111" i="471"/>
  <c r="N111" i="471"/>
  <c r="M111" i="471"/>
  <c r="L111" i="471"/>
  <c r="K111" i="471"/>
  <c r="K115" i="471" s="1"/>
  <c r="J111" i="471"/>
  <c r="J115" i="471" s="1"/>
  <c r="I111" i="471"/>
  <c r="H111" i="471"/>
  <c r="H115" i="471" s="1"/>
  <c r="H129" i="471" s="1"/>
  <c r="G111" i="471"/>
  <c r="G115" i="471" s="1"/>
  <c r="F111" i="471"/>
  <c r="E111" i="471"/>
  <c r="D111" i="471"/>
  <c r="P109" i="471"/>
  <c r="D109" i="471"/>
  <c r="O107" i="471"/>
  <c r="N107" i="471"/>
  <c r="M107" i="471"/>
  <c r="L107" i="471"/>
  <c r="K107" i="471"/>
  <c r="J107" i="471"/>
  <c r="I107" i="471"/>
  <c r="H107" i="471"/>
  <c r="G107" i="471"/>
  <c r="F107" i="471"/>
  <c r="E107" i="471"/>
  <c r="D107" i="471"/>
  <c r="X105" i="471"/>
  <c r="Y105" i="471" s="1"/>
  <c r="W105" i="471"/>
  <c r="V105" i="471"/>
  <c r="T105" i="471"/>
  <c r="S105" i="471"/>
  <c r="R105" i="471"/>
  <c r="O105" i="471"/>
  <c r="N105" i="471"/>
  <c r="M105" i="471"/>
  <c r="L105" i="471"/>
  <c r="K105" i="471"/>
  <c r="J105" i="471"/>
  <c r="I105" i="471"/>
  <c r="H105" i="471"/>
  <c r="G105" i="471"/>
  <c r="F105" i="471"/>
  <c r="E105" i="471"/>
  <c r="D105" i="471"/>
  <c r="P101" i="471"/>
  <c r="O99" i="471"/>
  <c r="N99" i="471"/>
  <c r="M99" i="471"/>
  <c r="L99" i="471"/>
  <c r="K99" i="471"/>
  <c r="J99" i="471"/>
  <c r="I99" i="471"/>
  <c r="H99" i="471"/>
  <c r="G99" i="471"/>
  <c r="F99" i="471"/>
  <c r="E99" i="471"/>
  <c r="D99" i="471"/>
  <c r="C99" i="471"/>
  <c r="H93" i="471"/>
  <c r="P81" i="471"/>
  <c r="O81" i="471"/>
  <c r="N81" i="471"/>
  <c r="M81" i="471"/>
  <c r="M83" i="471" s="1"/>
  <c r="L81" i="471"/>
  <c r="K81" i="471"/>
  <c r="J81" i="471"/>
  <c r="I81" i="471"/>
  <c r="H81" i="471"/>
  <c r="G81" i="471"/>
  <c r="F81" i="471"/>
  <c r="E81" i="471"/>
  <c r="D81" i="471"/>
  <c r="P79" i="471"/>
  <c r="O79" i="471"/>
  <c r="N79" i="471"/>
  <c r="M79" i="471"/>
  <c r="L79" i="471"/>
  <c r="K79" i="471"/>
  <c r="J79" i="471"/>
  <c r="I79" i="471"/>
  <c r="H79" i="471"/>
  <c r="G79" i="471"/>
  <c r="F79" i="471"/>
  <c r="E79" i="471"/>
  <c r="D79" i="471"/>
  <c r="P77" i="471"/>
  <c r="D77" i="471"/>
  <c r="P75" i="471"/>
  <c r="O73" i="471"/>
  <c r="N73" i="471"/>
  <c r="M73" i="471"/>
  <c r="L73" i="471"/>
  <c r="K73" i="471"/>
  <c r="J73" i="471"/>
  <c r="I73" i="471"/>
  <c r="H73" i="471"/>
  <c r="G73" i="471"/>
  <c r="F73" i="471"/>
  <c r="E73" i="471"/>
  <c r="D73" i="471"/>
  <c r="O71" i="471"/>
  <c r="N71" i="471"/>
  <c r="M71" i="471"/>
  <c r="L71" i="471"/>
  <c r="K71" i="471"/>
  <c r="J71" i="471"/>
  <c r="I71" i="471"/>
  <c r="H71" i="471"/>
  <c r="G71" i="471"/>
  <c r="F71" i="471"/>
  <c r="E71" i="471"/>
  <c r="D71" i="471"/>
  <c r="O67" i="471"/>
  <c r="N67" i="471"/>
  <c r="M67" i="471"/>
  <c r="L67" i="471"/>
  <c r="K67" i="471"/>
  <c r="J67" i="471"/>
  <c r="I67" i="471"/>
  <c r="H67" i="471"/>
  <c r="G67" i="471"/>
  <c r="G93" i="471" s="1"/>
  <c r="F67" i="471"/>
  <c r="E67" i="471"/>
  <c r="D67" i="471"/>
  <c r="D168" i="471" s="1"/>
  <c r="D169" i="471" s="1"/>
  <c r="P64" i="471"/>
  <c r="P62" i="471"/>
  <c r="P60" i="471"/>
  <c r="P58" i="471"/>
  <c r="P56" i="471"/>
  <c r="P54" i="471"/>
  <c r="P52" i="471"/>
  <c r="P50" i="471"/>
  <c r="P48" i="471"/>
  <c r="P46" i="471"/>
  <c r="P44" i="471"/>
  <c r="P42" i="471"/>
  <c r="P40" i="471"/>
  <c r="P38" i="471"/>
  <c r="P36" i="471"/>
  <c r="X32" i="471"/>
  <c r="Y32" i="471" s="1"/>
  <c r="W32" i="471"/>
  <c r="V32" i="471"/>
  <c r="T32" i="471"/>
  <c r="S32" i="471"/>
  <c r="R32" i="471"/>
  <c r="P32" i="471"/>
  <c r="P26" i="471"/>
  <c r="P24" i="471"/>
  <c r="P22" i="471"/>
  <c r="P113" i="471" s="1"/>
  <c r="B16" i="471"/>
  <c r="E12" i="471"/>
  <c r="D169" i="470"/>
  <c r="O165" i="470"/>
  <c r="N165" i="470"/>
  <c r="M165" i="470"/>
  <c r="O164" i="470"/>
  <c r="N164" i="470"/>
  <c r="M164" i="470"/>
  <c r="L164" i="470"/>
  <c r="L165" i="470" s="1"/>
  <c r="K164" i="470"/>
  <c r="K165" i="470" s="1"/>
  <c r="J164" i="470"/>
  <c r="J165" i="470" s="1"/>
  <c r="I164" i="470"/>
  <c r="I165" i="470" s="1"/>
  <c r="H164" i="470"/>
  <c r="H165" i="470" s="1"/>
  <c r="G164" i="470"/>
  <c r="G165" i="470" s="1"/>
  <c r="F164" i="470"/>
  <c r="F165" i="470" s="1"/>
  <c r="E164" i="470"/>
  <c r="E165" i="470" s="1"/>
  <c r="D164" i="470"/>
  <c r="D165" i="470" s="1"/>
  <c r="O163" i="470"/>
  <c r="N163" i="470"/>
  <c r="M163" i="470"/>
  <c r="L163" i="470"/>
  <c r="K163" i="470"/>
  <c r="J163" i="470"/>
  <c r="I163" i="470"/>
  <c r="H163" i="470"/>
  <c r="G163" i="470"/>
  <c r="P163" i="470" s="1"/>
  <c r="F163" i="470"/>
  <c r="E163" i="470"/>
  <c r="D163" i="470"/>
  <c r="O162" i="470"/>
  <c r="N162" i="470"/>
  <c r="M162" i="470"/>
  <c r="L162" i="470"/>
  <c r="K162" i="470"/>
  <c r="J162" i="470"/>
  <c r="I162" i="470"/>
  <c r="H162" i="470"/>
  <c r="G162" i="470"/>
  <c r="F162" i="470"/>
  <c r="E162" i="470"/>
  <c r="D162" i="470"/>
  <c r="D146" i="470"/>
  <c r="E146" i="470" s="1"/>
  <c r="F146" i="470" s="1"/>
  <c r="G146" i="470" s="1"/>
  <c r="E131" i="470"/>
  <c r="D131" i="470"/>
  <c r="O125" i="470"/>
  <c r="N125" i="470"/>
  <c r="M125" i="470"/>
  <c r="L125" i="470"/>
  <c r="K125" i="470"/>
  <c r="J125" i="470"/>
  <c r="I125" i="470"/>
  <c r="H125" i="470"/>
  <c r="G125" i="470"/>
  <c r="F125" i="470"/>
  <c r="E125" i="470"/>
  <c r="D125" i="470"/>
  <c r="O113" i="470"/>
  <c r="N113" i="470"/>
  <c r="M113" i="470"/>
  <c r="L113" i="470"/>
  <c r="K113" i="470"/>
  <c r="J113" i="470"/>
  <c r="I113" i="470"/>
  <c r="H113" i="470"/>
  <c r="G113" i="470"/>
  <c r="F113" i="470"/>
  <c r="E113" i="470"/>
  <c r="D113" i="470"/>
  <c r="P111" i="470"/>
  <c r="O111" i="470"/>
  <c r="O115" i="470" s="1"/>
  <c r="N111" i="470"/>
  <c r="N115" i="470" s="1"/>
  <c r="M111" i="470"/>
  <c r="L111" i="470"/>
  <c r="K111" i="470"/>
  <c r="J111" i="470"/>
  <c r="I111" i="470"/>
  <c r="H111" i="470"/>
  <c r="G111" i="470"/>
  <c r="F111" i="470"/>
  <c r="E111" i="470"/>
  <c r="D111" i="470"/>
  <c r="P109" i="470"/>
  <c r="D109" i="470"/>
  <c r="O107" i="470"/>
  <c r="N107" i="470"/>
  <c r="M107" i="470"/>
  <c r="L107" i="470"/>
  <c r="K107" i="470"/>
  <c r="J107" i="470"/>
  <c r="I107" i="470"/>
  <c r="H107" i="470"/>
  <c r="G107" i="470"/>
  <c r="F107" i="470"/>
  <c r="E107" i="470"/>
  <c r="D107" i="470"/>
  <c r="X105" i="470"/>
  <c r="Y105" i="470" s="1"/>
  <c r="W105" i="470"/>
  <c r="V105" i="470"/>
  <c r="T105" i="470"/>
  <c r="S105" i="470"/>
  <c r="R105" i="470"/>
  <c r="U105" i="470" s="1"/>
  <c r="O105" i="470"/>
  <c r="N105" i="470"/>
  <c r="M105" i="470"/>
  <c r="L105" i="470"/>
  <c r="K105" i="470"/>
  <c r="J105" i="470"/>
  <c r="I105" i="470"/>
  <c r="H105" i="470"/>
  <c r="G105" i="470"/>
  <c r="F105" i="470"/>
  <c r="E105" i="470"/>
  <c r="D105" i="470"/>
  <c r="D150" i="470" s="1"/>
  <c r="P101" i="470"/>
  <c r="O99" i="470"/>
  <c r="N99" i="470"/>
  <c r="M99" i="470"/>
  <c r="L99" i="470"/>
  <c r="K99" i="470"/>
  <c r="J99" i="470"/>
  <c r="I99" i="470"/>
  <c r="H99" i="470"/>
  <c r="G99" i="470"/>
  <c r="F99" i="470"/>
  <c r="E99" i="470"/>
  <c r="D99" i="470"/>
  <c r="C99" i="470"/>
  <c r="P81" i="470"/>
  <c r="O81" i="470"/>
  <c r="N81" i="470"/>
  <c r="M81" i="470"/>
  <c r="L81" i="470"/>
  <c r="L83" i="470" s="1"/>
  <c r="L167" i="470" s="1"/>
  <c r="K81" i="470"/>
  <c r="K83" i="470" s="1"/>
  <c r="K167" i="470" s="1"/>
  <c r="J81" i="470"/>
  <c r="I81" i="470"/>
  <c r="H81" i="470"/>
  <c r="G81" i="470"/>
  <c r="F81" i="470"/>
  <c r="E81" i="470"/>
  <c r="D81" i="470"/>
  <c r="P79" i="470"/>
  <c r="O79" i="470"/>
  <c r="N79" i="470"/>
  <c r="M79" i="470"/>
  <c r="L79" i="470"/>
  <c r="K79" i="470"/>
  <c r="J79" i="470"/>
  <c r="I79" i="470"/>
  <c r="H79" i="470"/>
  <c r="G79" i="470"/>
  <c r="F79" i="470"/>
  <c r="E79" i="470"/>
  <c r="D79" i="470"/>
  <c r="P77" i="470"/>
  <c r="D77" i="470"/>
  <c r="P75" i="470"/>
  <c r="O73" i="470"/>
  <c r="N73" i="470"/>
  <c r="M73" i="470"/>
  <c r="L73" i="470"/>
  <c r="K73" i="470"/>
  <c r="J73" i="470"/>
  <c r="I73" i="470"/>
  <c r="H73" i="470"/>
  <c r="G73" i="470"/>
  <c r="F73" i="470"/>
  <c r="E73" i="470"/>
  <c r="D73" i="470"/>
  <c r="O71" i="470"/>
  <c r="N71" i="470"/>
  <c r="M71" i="470"/>
  <c r="L71" i="470"/>
  <c r="K71" i="470"/>
  <c r="J71" i="470"/>
  <c r="I71" i="470"/>
  <c r="H71" i="470"/>
  <c r="G71" i="470"/>
  <c r="F71" i="470"/>
  <c r="E71" i="470"/>
  <c r="D71" i="470"/>
  <c r="O67" i="470"/>
  <c r="O168" i="470" s="1"/>
  <c r="O169" i="470" s="1"/>
  <c r="N67" i="470"/>
  <c r="N168" i="470" s="1"/>
  <c r="N169" i="470" s="1"/>
  <c r="M67" i="470"/>
  <c r="M168" i="470" s="1"/>
  <c r="M169" i="470" s="1"/>
  <c r="L67" i="470"/>
  <c r="K67" i="470"/>
  <c r="J67" i="470"/>
  <c r="I67" i="470"/>
  <c r="H67" i="470"/>
  <c r="G67" i="470"/>
  <c r="F67" i="470"/>
  <c r="E67" i="470"/>
  <c r="D67" i="470"/>
  <c r="D168" i="470" s="1"/>
  <c r="P64" i="470"/>
  <c r="P62" i="470"/>
  <c r="P60" i="470"/>
  <c r="P58" i="470"/>
  <c r="P56" i="470"/>
  <c r="P54" i="470"/>
  <c r="P52" i="470"/>
  <c r="P50" i="470"/>
  <c r="P48" i="470"/>
  <c r="P46" i="470"/>
  <c r="P44" i="470"/>
  <c r="P42" i="470"/>
  <c r="P40" i="470"/>
  <c r="P38" i="470"/>
  <c r="P36" i="470"/>
  <c r="X32" i="470"/>
  <c r="W32" i="470"/>
  <c r="Y32" i="470" s="1"/>
  <c r="V32" i="470"/>
  <c r="T32" i="470"/>
  <c r="S32" i="470"/>
  <c r="R32" i="470"/>
  <c r="P32" i="470"/>
  <c r="P26" i="470"/>
  <c r="P24" i="470"/>
  <c r="P22" i="470"/>
  <c r="P113" i="470" s="1"/>
  <c r="B16" i="470"/>
  <c r="E12" i="470"/>
  <c r="D33" i="470" s="1"/>
  <c r="L171" i="469"/>
  <c r="K171" i="469"/>
  <c r="J171" i="469"/>
  <c r="I171" i="469"/>
  <c r="H171" i="469"/>
  <c r="G171" i="469"/>
  <c r="J170" i="469"/>
  <c r="I170" i="469"/>
  <c r="H170" i="469"/>
  <c r="G170" i="469"/>
  <c r="F170" i="469"/>
  <c r="E170" i="469"/>
  <c r="D170" i="469"/>
  <c r="O165" i="469"/>
  <c r="N165" i="469"/>
  <c r="M165" i="469"/>
  <c r="L165" i="469"/>
  <c r="K165" i="469"/>
  <c r="J165" i="469"/>
  <c r="I165" i="469"/>
  <c r="H165" i="469"/>
  <c r="G165" i="469"/>
  <c r="F165" i="469"/>
  <c r="E165" i="469"/>
  <c r="D165" i="469"/>
  <c r="P165" i="469" s="1"/>
  <c r="P164" i="469"/>
  <c r="O164" i="469"/>
  <c r="N164" i="469"/>
  <c r="M164" i="469"/>
  <c r="L164" i="469"/>
  <c r="K164" i="469"/>
  <c r="J164" i="469"/>
  <c r="I164" i="469"/>
  <c r="H164" i="469"/>
  <c r="G164" i="469"/>
  <c r="F164" i="469"/>
  <c r="E164" i="469"/>
  <c r="D164" i="469"/>
  <c r="O163" i="469"/>
  <c r="N163" i="469"/>
  <c r="M163" i="469"/>
  <c r="L163" i="469"/>
  <c r="K163" i="469"/>
  <c r="J163" i="469"/>
  <c r="I163" i="469"/>
  <c r="H163" i="469"/>
  <c r="G163" i="469"/>
  <c r="P163" i="469" s="1"/>
  <c r="F163" i="469"/>
  <c r="E163" i="469"/>
  <c r="D163" i="469"/>
  <c r="O162" i="469"/>
  <c r="N162" i="469"/>
  <c r="M162" i="469"/>
  <c r="L162" i="469"/>
  <c r="K162" i="469"/>
  <c r="J162" i="469"/>
  <c r="I162" i="469"/>
  <c r="H162" i="469"/>
  <c r="G162" i="469"/>
  <c r="F162" i="469"/>
  <c r="E162" i="469"/>
  <c r="D162" i="469"/>
  <c r="D146" i="469"/>
  <c r="E146" i="469" s="1"/>
  <c r="F146" i="469" s="1"/>
  <c r="G146" i="469" s="1"/>
  <c r="E131" i="469"/>
  <c r="D131" i="469"/>
  <c r="O125" i="469"/>
  <c r="N125" i="469"/>
  <c r="M125" i="469"/>
  <c r="L125" i="469"/>
  <c r="K125" i="469"/>
  <c r="J125" i="469"/>
  <c r="I125" i="469"/>
  <c r="H125" i="469"/>
  <c r="G125" i="469"/>
  <c r="F125" i="469"/>
  <c r="E125" i="469"/>
  <c r="D125" i="469"/>
  <c r="O113" i="469"/>
  <c r="N113" i="469"/>
  <c r="M113" i="469"/>
  <c r="L113" i="469"/>
  <c r="K113" i="469"/>
  <c r="J113" i="469"/>
  <c r="I113" i="469"/>
  <c r="H113" i="469"/>
  <c r="G113" i="469"/>
  <c r="F113" i="469"/>
  <c r="E113" i="469"/>
  <c r="D113" i="469"/>
  <c r="P111" i="469"/>
  <c r="O111" i="469"/>
  <c r="O115" i="469" s="1"/>
  <c r="N111" i="469"/>
  <c r="M111" i="469"/>
  <c r="L111" i="469"/>
  <c r="K111" i="469"/>
  <c r="J111" i="469"/>
  <c r="I111" i="469"/>
  <c r="H111" i="469"/>
  <c r="G111" i="469"/>
  <c r="F111" i="469"/>
  <c r="E111" i="469"/>
  <c r="D111" i="469"/>
  <c r="P109" i="469"/>
  <c r="D109" i="469"/>
  <c r="O107" i="469"/>
  <c r="N107" i="469"/>
  <c r="M107" i="469"/>
  <c r="L107" i="469"/>
  <c r="K107" i="469"/>
  <c r="J107" i="469"/>
  <c r="I107" i="469"/>
  <c r="H107" i="469"/>
  <c r="G107" i="469"/>
  <c r="F107" i="469"/>
  <c r="E107" i="469"/>
  <c r="D107" i="469"/>
  <c r="X105" i="469"/>
  <c r="W105" i="469"/>
  <c r="V105" i="469"/>
  <c r="Y105" i="469" s="1"/>
  <c r="T105" i="469"/>
  <c r="S105" i="469"/>
  <c r="R105" i="469"/>
  <c r="O105" i="469"/>
  <c r="N105" i="469"/>
  <c r="M105" i="469"/>
  <c r="L105" i="469"/>
  <c r="K105" i="469"/>
  <c r="J105" i="469"/>
  <c r="I105" i="469"/>
  <c r="H105" i="469"/>
  <c r="G105" i="469"/>
  <c r="F105" i="469"/>
  <c r="E105" i="469"/>
  <c r="D105" i="469"/>
  <c r="P101" i="469"/>
  <c r="O99" i="469"/>
  <c r="N99" i="469"/>
  <c r="M99" i="469"/>
  <c r="L99" i="469"/>
  <c r="K99" i="469"/>
  <c r="J99" i="469"/>
  <c r="I99" i="469"/>
  <c r="H99" i="469"/>
  <c r="G99" i="469"/>
  <c r="F99" i="469"/>
  <c r="E99" i="469"/>
  <c r="D99" i="469"/>
  <c r="C99" i="469"/>
  <c r="O81" i="469"/>
  <c r="N81" i="469"/>
  <c r="M81" i="469"/>
  <c r="L81" i="469"/>
  <c r="K81" i="469"/>
  <c r="J81" i="469"/>
  <c r="I81" i="469"/>
  <c r="H81" i="469"/>
  <c r="G81" i="469"/>
  <c r="F81" i="469"/>
  <c r="E81" i="469"/>
  <c r="D81" i="469"/>
  <c r="P79" i="469"/>
  <c r="O79" i="469"/>
  <c r="N79" i="469"/>
  <c r="M79" i="469"/>
  <c r="L79" i="469"/>
  <c r="K79" i="469"/>
  <c r="J79" i="469"/>
  <c r="I79" i="469"/>
  <c r="H79" i="469"/>
  <c r="G79" i="469"/>
  <c r="F79" i="469"/>
  <c r="E79" i="469"/>
  <c r="D79" i="469"/>
  <c r="P77" i="469"/>
  <c r="D77" i="469"/>
  <c r="P75" i="469"/>
  <c r="O73" i="469"/>
  <c r="N73" i="469"/>
  <c r="M73" i="469"/>
  <c r="L73" i="469"/>
  <c r="K73" i="469"/>
  <c r="J73" i="469"/>
  <c r="I73" i="469"/>
  <c r="H73" i="469"/>
  <c r="G73" i="469"/>
  <c r="F73" i="469"/>
  <c r="E73" i="469"/>
  <c r="D73" i="469"/>
  <c r="O71" i="469"/>
  <c r="N71" i="469"/>
  <c r="M71" i="469"/>
  <c r="D135" i="469" s="1"/>
  <c r="L71" i="469"/>
  <c r="K71" i="469"/>
  <c r="J71" i="469"/>
  <c r="I71" i="469"/>
  <c r="H71" i="469"/>
  <c r="G71" i="469"/>
  <c r="F71" i="469"/>
  <c r="E71" i="469"/>
  <c r="D71" i="469"/>
  <c r="O67" i="469"/>
  <c r="N67" i="469"/>
  <c r="M67" i="469"/>
  <c r="M93" i="469" s="1"/>
  <c r="L67" i="469"/>
  <c r="K67" i="469"/>
  <c r="J67" i="469"/>
  <c r="I67" i="469"/>
  <c r="I93" i="469" s="1"/>
  <c r="H67" i="469"/>
  <c r="H168" i="469" s="1"/>
  <c r="H169" i="469" s="1"/>
  <c r="G67" i="469"/>
  <c r="F67" i="469"/>
  <c r="E67" i="469"/>
  <c r="D67" i="469"/>
  <c r="P64" i="469"/>
  <c r="P62" i="469"/>
  <c r="P60" i="469"/>
  <c r="P58" i="469"/>
  <c r="P56" i="469"/>
  <c r="P54" i="469"/>
  <c r="P52" i="469"/>
  <c r="P50" i="469"/>
  <c r="P48" i="469"/>
  <c r="P46" i="469"/>
  <c r="P44" i="469"/>
  <c r="P42" i="469"/>
  <c r="P40" i="469"/>
  <c r="P38" i="469"/>
  <c r="P36" i="469"/>
  <c r="X32" i="469"/>
  <c r="W32" i="469"/>
  <c r="Y32" i="469" s="1"/>
  <c r="V32" i="469"/>
  <c r="T32" i="469"/>
  <c r="S32" i="469"/>
  <c r="R32" i="469"/>
  <c r="P32" i="469"/>
  <c r="P26" i="469"/>
  <c r="P24" i="469"/>
  <c r="P22" i="469"/>
  <c r="B16" i="469"/>
  <c r="E12" i="469"/>
  <c r="L171" i="468"/>
  <c r="K171" i="468"/>
  <c r="J171" i="468"/>
  <c r="I171" i="468"/>
  <c r="H171" i="468"/>
  <c r="G171" i="468"/>
  <c r="J170" i="468"/>
  <c r="I170" i="468"/>
  <c r="H170" i="468"/>
  <c r="G170" i="468"/>
  <c r="F170" i="468"/>
  <c r="E170" i="468"/>
  <c r="D170" i="468"/>
  <c r="O165" i="468"/>
  <c r="N165" i="468"/>
  <c r="M165" i="468"/>
  <c r="L165" i="468"/>
  <c r="K165" i="468"/>
  <c r="J165" i="468"/>
  <c r="I165" i="468"/>
  <c r="H165" i="468"/>
  <c r="G165" i="468"/>
  <c r="F165" i="468"/>
  <c r="E165" i="468"/>
  <c r="D165" i="468"/>
  <c r="P165" i="468" s="1"/>
  <c r="P164" i="468"/>
  <c r="O164" i="468"/>
  <c r="N164" i="468"/>
  <c r="M164" i="468"/>
  <c r="L164" i="468"/>
  <c r="K164" i="468"/>
  <c r="J164" i="468"/>
  <c r="I164" i="468"/>
  <c r="H164" i="468"/>
  <c r="G164" i="468"/>
  <c r="F164" i="468"/>
  <c r="E164" i="468"/>
  <c r="D164" i="468"/>
  <c r="O163" i="468"/>
  <c r="N163" i="468"/>
  <c r="M163" i="468"/>
  <c r="L163" i="468"/>
  <c r="K163" i="468"/>
  <c r="J163" i="468"/>
  <c r="I163" i="468"/>
  <c r="H163" i="468"/>
  <c r="G163" i="468"/>
  <c r="P163" i="468" s="1"/>
  <c r="F163" i="468"/>
  <c r="E163" i="468"/>
  <c r="D163" i="468"/>
  <c r="O162" i="468"/>
  <c r="N162" i="468"/>
  <c r="M162" i="468"/>
  <c r="L162" i="468"/>
  <c r="K162" i="468"/>
  <c r="J162" i="468"/>
  <c r="I162" i="468"/>
  <c r="H162" i="468"/>
  <c r="G162" i="468"/>
  <c r="F162" i="468"/>
  <c r="E162" i="468"/>
  <c r="D162" i="468"/>
  <c r="D146" i="468"/>
  <c r="E146" i="468" s="1"/>
  <c r="F146" i="468" s="1"/>
  <c r="G146" i="468" s="1"/>
  <c r="E131" i="468"/>
  <c r="D131" i="468"/>
  <c r="O125" i="468"/>
  <c r="N125" i="468"/>
  <c r="M125" i="468"/>
  <c r="L125" i="468"/>
  <c r="K125" i="468"/>
  <c r="J125" i="468"/>
  <c r="I125" i="468"/>
  <c r="H125" i="468"/>
  <c r="G125" i="468"/>
  <c r="F125" i="468"/>
  <c r="E125" i="468"/>
  <c r="D125" i="468"/>
  <c r="O113" i="468"/>
  <c r="N113" i="468"/>
  <c r="M113" i="468"/>
  <c r="L113" i="468"/>
  <c r="K113" i="468"/>
  <c r="J113" i="468"/>
  <c r="I113" i="468"/>
  <c r="H113" i="468"/>
  <c r="G113" i="468"/>
  <c r="F113" i="468"/>
  <c r="E113" i="468"/>
  <c r="D113" i="468"/>
  <c r="P111" i="468"/>
  <c r="O111" i="468"/>
  <c r="N111" i="468"/>
  <c r="M111" i="468"/>
  <c r="L111" i="468"/>
  <c r="K111" i="468"/>
  <c r="J111" i="468"/>
  <c r="I111" i="468"/>
  <c r="H111" i="468"/>
  <c r="G111" i="468"/>
  <c r="F111" i="468"/>
  <c r="E111" i="468"/>
  <c r="D111" i="468"/>
  <c r="P109" i="468"/>
  <c r="D109" i="468"/>
  <c r="O107" i="468"/>
  <c r="N107" i="468"/>
  <c r="M107" i="468"/>
  <c r="L107" i="468"/>
  <c r="K107" i="468"/>
  <c r="J107" i="468"/>
  <c r="I107" i="468"/>
  <c r="H107" i="468"/>
  <c r="G107" i="468"/>
  <c r="F107" i="468"/>
  <c r="E107" i="468"/>
  <c r="D107" i="468"/>
  <c r="X105" i="468"/>
  <c r="W105" i="468"/>
  <c r="V105" i="468"/>
  <c r="Y105" i="468" s="1"/>
  <c r="T105" i="468"/>
  <c r="S105" i="468"/>
  <c r="R105" i="468"/>
  <c r="O105" i="468"/>
  <c r="N105" i="468"/>
  <c r="M105" i="468"/>
  <c r="L105" i="468"/>
  <c r="K105" i="468"/>
  <c r="J105" i="468"/>
  <c r="I105" i="468"/>
  <c r="H105" i="468"/>
  <c r="G105" i="468"/>
  <c r="F105" i="468"/>
  <c r="E105" i="468"/>
  <c r="D105" i="468"/>
  <c r="P101" i="468"/>
  <c r="O99" i="468"/>
  <c r="N99" i="468"/>
  <c r="M99" i="468"/>
  <c r="L99" i="468"/>
  <c r="K99" i="468"/>
  <c r="J99" i="468"/>
  <c r="I99" i="468"/>
  <c r="H99" i="468"/>
  <c r="G99" i="468"/>
  <c r="F99" i="468"/>
  <c r="E99" i="468"/>
  <c r="D99" i="468"/>
  <c r="C99" i="468"/>
  <c r="O81" i="468"/>
  <c r="N81" i="468"/>
  <c r="M81" i="468"/>
  <c r="L81" i="468"/>
  <c r="K81" i="468"/>
  <c r="J81" i="468"/>
  <c r="I81" i="468"/>
  <c r="H81" i="468"/>
  <c r="G81" i="468"/>
  <c r="F81" i="468"/>
  <c r="E81" i="468"/>
  <c r="D81" i="468"/>
  <c r="P79" i="468"/>
  <c r="O79" i="468"/>
  <c r="N79" i="468"/>
  <c r="M79" i="468"/>
  <c r="L79" i="468"/>
  <c r="K79" i="468"/>
  <c r="J79" i="468"/>
  <c r="I79" i="468"/>
  <c r="H79" i="468"/>
  <c r="G79" i="468"/>
  <c r="F79" i="468"/>
  <c r="E79" i="468"/>
  <c r="D79" i="468"/>
  <c r="P77" i="468"/>
  <c r="D77" i="468"/>
  <c r="P75" i="468"/>
  <c r="P73" i="468"/>
  <c r="P30" i="468" s="1"/>
  <c r="O73" i="468"/>
  <c r="N73" i="468"/>
  <c r="M73" i="468"/>
  <c r="L73" i="468"/>
  <c r="K73" i="468"/>
  <c r="J73" i="468"/>
  <c r="I73" i="468"/>
  <c r="H73" i="468"/>
  <c r="G73" i="468"/>
  <c r="F73" i="468"/>
  <c r="E73" i="468"/>
  <c r="D73" i="468"/>
  <c r="O71" i="468"/>
  <c r="N71" i="468"/>
  <c r="M71" i="468"/>
  <c r="L71" i="468"/>
  <c r="K71" i="468"/>
  <c r="J71" i="468"/>
  <c r="I71" i="468"/>
  <c r="D135" i="468" s="1"/>
  <c r="H71" i="468"/>
  <c r="G71" i="468"/>
  <c r="F71" i="468"/>
  <c r="E71" i="468"/>
  <c r="D71" i="468"/>
  <c r="O67" i="468"/>
  <c r="O93" i="468" s="1"/>
  <c r="N67" i="468"/>
  <c r="N93" i="468" s="1"/>
  <c r="M67" i="468"/>
  <c r="M93" i="468" s="1"/>
  <c r="L67" i="468"/>
  <c r="K67" i="468"/>
  <c r="K93" i="468" s="1"/>
  <c r="J67" i="468"/>
  <c r="J93" i="468" s="1"/>
  <c r="I67" i="468"/>
  <c r="H67" i="468"/>
  <c r="H93" i="468" s="1"/>
  <c r="G67" i="468"/>
  <c r="G93" i="468" s="1"/>
  <c r="F67" i="468"/>
  <c r="E67" i="468"/>
  <c r="D67" i="468"/>
  <c r="P64" i="468"/>
  <c r="P62" i="468"/>
  <c r="P60" i="468"/>
  <c r="P58" i="468"/>
  <c r="P56" i="468"/>
  <c r="P54" i="468"/>
  <c r="P52" i="468"/>
  <c r="P50" i="468"/>
  <c r="P48" i="468"/>
  <c r="P46" i="468"/>
  <c r="P44" i="468"/>
  <c r="P42" i="468"/>
  <c r="P40" i="468"/>
  <c r="P38" i="468"/>
  <c r="P36" i="468"/>
  <c r="X32" i="468"/>
  <c r="W32" i="468"/>
  <c r="Y32" i="468" s="1"/>
  <c r="V32" i="468"/>
  <c r="T32" i="468"/>
  <c r="S32" i="468"/>
  <c r="R32" i="468"/>
  <c r="P32" i="468"/>
  <c r="P26" i="468"/>
  <c r="P24" i="468"/>
  <c r="P22" i="468"/>
  <c r="B16" i="468"/>
  <c r="E12" i="468"/>
  <c r="L171" i="467"/>
  <c r="K171" i="467"/>
  <c r="J171" i="467"/>
  <c r="I171" i="467"/>
  <c r="H171" i="467"/>
  <c r="G171" i="467"/>
  <c r="J170" i="467"/>
  <c r="I170" i="467"/>
  <c r="H170" i="467"/>
  <c r="G170" i="467"/>
  <c r="F170" i="467"/>
  <c r="E170" i="467"/>
  <c r="D170" i="467"/>
  <c r="O165" i="467"/>
  <c r="N165" i="467"/>
  <c r="M165" i="467"/>
  <c r="L165" i="467"/>
  <c r="K165" i="467"/>
  <c r="J165" i="467"/>
  <c r="I165" i="467"/>
  <c r="H165" i="467"/>
  <c r="G165" i="467"/>
  <c r="F165" i="467"/>
  <c r="E165" i="467"/>
  <c r="D165" i="467"/>
  <c r="P165" i="467" s="1"/>
  <c r="P164" i="467"/>
  <c r="O164" i="467"/>
  <c r="N164" i="467"/>
  <c r="M164" i="467"/>
  <c r="L164" i="467"/>
  <c r="K164" i="467"/>
  <c r="J164" i="467"/>
  <c r="I164" i="467"/>
  <c r="H164" i="467"/>
  <c r="G164" i="467"/>
  <c r="F164" i="467"/>
  <c r="E164" i="467"/>
  <c r="D164" i="467"/>
  <c r="O163" i="467"/>
  <c r="N163" i="467"/>
  <c r="M163" i="467"/>
  <c r="L163" i="467"/>
  <c r="K163" i="467"/>
  <c r="J163" i="467"/>
  <c r="I163" i="467"/>
  <c r="H163" i="467"/>
  <c r="G163" i="467"/>
  <c r="P163" i="467" s="1"/>
  <c r="F163" i="467"/>
  <c r="E163" i="467"/>
  <c r="D163" i="467"/>
  <c r="O162" i="467"/>
  <c r="N162" i="467"/>
  <c r="M162" i="467"/>
  <c r="L162" i="467"/>
  <c r="K162" i="467"/>
  <c r="J162" i="467"/>
  <c r="I162" i="467"/>
  <c r="H162" i="467"/>
  <c r="G162" i="467"/>
  <c r="F162" i="467"/>
  <c r="E162" i="467"/>
  <c r="D162" i="467"/>
  <c r="D146" i="467"/>
  <c r="E146" i="467" s="1"/>
  <c r="F146" i="467" s="1"/>
  <c r="G146" i="467" s="1"/>
  <c r="E131" i="467"/>
  <c r="D131" i="467"/>
  <c r="O125" i="467"/>
  <c r="N125" i="467"/>
  <c r="M125" i="467"/>
  <c r="L125" i="467"/>
  <c r="K125" i="467"/>
  <c r="J125" i="467"/>
  <c r="I125" i="467"/>
  <c r="H125" i="467"/>
  <c r="G125" i="467"/>
  <c r="F125" i="467"/>
  <c r="E125" i="467"/>
  <c r="D125" i="467"/>
  <c r="O113" i="467"/>
  <c r="N113" i="467"/>
  <c r="M113" i="467"/>
  <c r="L113" i="467"/>
  <c r="K113" i="467"/>
  <c r="J113" i="467"/>
  <c r="I113" i="467"/>
  <c r="H113" i="467"/>
  <c r="G113" i="467"/>
  <c r="F113" i="467"/>
  <c r="E113" i="467"/>
  <c r="D113" i="467"/>
  <c r="P111" i="467"/>
  <c r="O111" i="467"/>
  <c r="N111" i="467"/>
  <c r="M111" i="467"/>
  <c r="L111" i="467"/>
  <c r="K111" i="467"/>
  <c r="J111" i="467"/>
  <c r="I111" i="467"/>
  <c r="H111" i="467"/>
  <c r="G111" i="467"/>
  <c r="F111" i="467"/>
  <c r="E111" i="467"/>
  <c r="D111" i="467"/>
  <c r="P109" i="467"/>
  <c r="D109" i="467"/>
  <c r="O107" i="467"/>
  <c r="N107" i="467"/>
  <c r="M107" i="467"/>
  <c r="L107" i="467"/>
  <c r="K107" i="467"/>
  <c r="J107" i="467"/>
  <c r="I107" i="467"/>
  <c r="H107" i="467"/>
  <c r="G107" i="467"/>
  <c r="F107" i="467"/>
  <c r="E107" i="467"/>
  <c r="D107" i="467"/>
  <c r="X105" i="467"/>
  <c r="W105" i="467"/>
  <c r="V105" i="467"/>
  <c r="Y105" i="467" s="1"/>
  <c r="T105" i="467"/>
  <c r="S105" i="467"/>
  <c r="R105" i="467"/>
  <c r="O105" i="467"/>
  <c r="N105" i="467"/>
  <c r="M105" i="467"/>
  <c r="L105" i="467"/>
  <c r="K105" i="467"/>
  <c r="J105" i="467"/>
  <c r="I105" i="467"/>
  <c r="H105" i="467"/>
  <c r="G105" i="467"/>
  <c r="F105" i="467"/>
  <c r="E105" i="467"/>
  <c r="D105" i="467"/>
  <c r="P101" i="467"/>
  <c r="O99" i="467"/>
  <c r="N99" i="467"/>
  <c r="M99" i="467"/>
  <c r="L99" i="467"/>
  <c r="K99" i="467"/>
  <c r="J99" i="467"/>
  <c r="I99" i="467"/>
  <c r="H99" i="467"/>
  <c r="G99" i="467"/>
  <c r="F99" i="467"/>
  <c r="E99" i="467"/>
  <c r="D99" i="467"/>
  <c r="C99" i="467"/>
  <c r="O81" i="467"/>
  <c r="N81" i="467"/>
  <c r="M81" i="467"/>
  <c r="L81" i="467"/>
  <c r="K81" i="467"/>
  <c r="J81" i="467"/>
  <c r="I81" i="467"/>
  <c r="H81" i="467"/>
  <c r="G81" i="467"/>
  <c r="F81" i="467"/>
  <c r="E81" i="467"/>
  <c r="D81" i="467"/>
  <c r="P79" i="467"/>
  <c r="O79" i="467"/>
  <c r="N79" i="467"/>
  <c r="M79" i="467"/>
  <c r="L79" i="467"/>
  <c r="K79" i="467"/>
  <c r="J79" i="467"/>
  <c r="I79" i="467"/>
  <c r="H79" i="467"/>
  <c r="G79" i="467"/>
  <c r="F79" i="467"/>
  <c r="E79" i="467"/>
  <c r="D79" i="467"/>
  <c r="P77" i="467"/>
  <c r="D77" i="467"/>
  <c r="P75" i="467"/>
  <c r="O73" i="467"/>
  <c r="N73" i="467"/>
  <c r="M73" i="467"/>
  <c r="L73" i="467"/>
  <c r="K73" i="467"/>
  <c r="J73" i="467"/>
  <c r="I73" i="467"/>
  <c r="H73" i="467"/>
  <c r="G73" i="467"/>
  <c r="F73" i="467"/>
  <c r="E73" i="467"/>
  <c r="D73" i="467"/>
  <c r="O71" i="467"/>
  <c r="N71" i="467"/>
  <c r="M71" i="467"/>
  <c r="L71" i="467"/>
  <c r="K71" i="467"/>
  <c r="J71" i="467"/>
  <c r="I71" i="467"/>
  <c r="H71" i="467"/>
  <c r="G71" i="467"/>
  <c r="F71" i="467"/>
  <c r="E71" i="467"/>
  <c r="D135" i="467" s="1"/>
  <c r="D71" i="467"/>
  <c r="O67" i="467"/>
  <c r="N67" i="467"/>
  <c r="M67" i="467"/>
  <c r="L67" i="467"/>
  <c r="K67" i="467"/>
  <c r="J67" i="467"/>
  <c r="J93" i="467" s="1"/>
  <c r="I67" i="467"/>
  <c r="I93" i="467" s="1"/>
  <c r="H67" i="467"/>
  <c r="H93" i="467" s="1"/>
  <c r="G67" i="467"/>
  <c r="G168" i="467" s="1"/>
  <c r="G169" i="467" s="1"/>
  <c r="F67" i="467"/>
  <c r="E67" i="467"/>
  <c r="D67" i="467"/>
  <c r="D93" i="467" s="1"/>
  <c r="P64" i="467"/>
  <c r="P62" i="467"/>
  <c r="P60" i="467"/>
  <c r="P58" i="467"/>
  <c r="P56" i="467"/>
  <c r="P54" i="467"/>
  <c r="P52" i="467"/>
  <c r="P50" i="467"/>
  <c r="P48" i="467"/>
  <c r="P46" i="467"/>
  <c r="P44" i="467"/>
  <c r="P42" i="467"/>
  <c r="P40" i="467"/>
  <c r="P38" i="467"/>
  <c r="P36" i="467"/>
  <c r="X32" i="467"/>
  <c r="Y32" i="467" s="1"/>
  <c r="W32" i="467"/>
  <c r="V32" i="467"/>
  <c r="T32" i="467"/>
  <c r="S32" i="467"/>
  <c r="R32" i="467"/>
  <c r="U32" i="467" s="1"/>
  <c r="P32" i="467"/>
  <c r="P26" i="467"/>
  <c r="P24" i="467"/>
  <c r="P22" i="467"/>
  <c r="B16" i="467"/>
  <c r="E12" i="467"/>
  <c r="O165" i="466"/>
  <c r="N165" i="466"/>
  <c r="M165" i="466"/>
  <c r="L165" i="466"/>
  <c r="K165" i="466"/>
  <c r="J165" i="466"/>
  <c r="O164" i="466"/>
  <c r="N164" i="466"/>
  <c r="M164" i="466"/>
  <c r="L164" i="466"/>
  <c r="K164" i="466"/>
  <c r="J164" i="466"/>
  <c r="I164" i="466"/>
  <c r="I165" i="466" s="1"/>
  <c r="H164" i="466"/>
  <c r="H165" i="466" s="1"/>
  <c r="G164" i="466"/>
  <c r="G165" i="466" s="1"/>
  <c r="F164" i="466"/>
  <c r="F165" i="466" s="1"/>
  <c r="E164" i="466"/>
  <c r="E165" i="466" s="1"/>
  <c r="D164" i="466"/>
  <c r="O163" i="466"/>
  <c r="N163" i="466"/>
  <c r="M163" i="466"/>
  <c r="L163" i="466"/>
  <c r="K163" i="466"/>
  <c r="J163" i="466"/>
  <c r="I163" i="466"/>
  <c r="H163" i="466"/>
  <c r="G163" i="466"/>
  <c r="F163" i="466"/>
  <c r="E163" i="466"/>
  <c r="D163" i="466"/>
  <c r="O162" i="466"/>
  <c r="N162" i="466"/>
  <c r="M162" i="466"/>
  <c r="L162" i="466"/>
  <c r="K162" i="466"/>
  <c r="J162" i="466"/>
  <c r="I162" i="466"/>
  <c r="H162" i="466"/>
  <c r="G162" i="466"/>
  <c r="F162" i="466"/>
  <c r="E162" i="466"/>
  <c r="D162" i="466"/>
  <c r="D146" i="466"/>
  <c r="E146" i="466" s="1"/>
  <c r="F146" i="466" s="1"/>
  <c r="G146" i="466" s="1"/>
  <c r="E131" i="466"/>
  <c r="D131" i="466"/>
  <c r="O125" i="466"/>
  <c r="N125" i="466"/>
  <c r="M125" i="466"/>
  <c r="L125" i="466"/>
  <c r="K125" i="466"/>
  <c r="J125" i="466"/>
  <c r="I125" i="466"/>
  <c r="H125" i="466"/>
  <c r="G125" i="466"/>
  <c r="F125" i="466"/>
  <c r="E125" i="466"/>
  <c r="D125" i="466"/>
  <c r="O113" i="466"/>
  <c r="N113" i="466"/>
  <c r="M113" i="466"/>
  <c r="L113" i="466"/>
  <c r="K113" i="466"/>
  <c r="J113" i="466"/>
  <c r="I113" i="466"/>
  <c r="H113" i="466"/>
  <c r="G113" i="466"/>
  <c r="F113" i="466"/>
  <c r="E113" i="466"/>
  <c r="D113" i="466"/>
  <c r="P111" i="466"/>
  <c r="O111" i="466"/>
  <c r="N111" i="466"/>
  <c r="M111" i="466"/>
  <c r="L111" i="466"/>
  <c r="K111" i="466"/>
  <c r="J111" i="466"/>
  <c r="I111" i="466"/>
  <c r="H111" i="466"/>
  <c r="G111" i="466"/>
  <c r="F111" i="466"/>
  <c r="E111" i="466"/>
  <c r="D111" i="466"/>
  <c r="P109" i="466"/>
  <c r="D109" i="466"/>
  <c r="O107" i="466"/>
  <c r="N107" i="466"/>
  <c r="M107" i="466"/>
  <c r="L107" i="466"/>
  <c r="K107" i="466"/>
  <c r="J107" i="466"/>
  <c r="I107" i="466"/>
  <c r="H107" i="466"/>
  <c r="G107" i="466"/>
  <c r="F107" i="466"/>
  <c r="E107" i="466"/>
  <c r="D107" i="466"/>
  <c r="X105" i="466"/>
  <c r="W105" i="466"/>
  <c r="V105" i="466"/>
  <c r="Y105" i="466" s="1"/>
  <c r="T105" i="466"/>
  <c r="S105" i="466"/>
  <c r="R105" i="466"/>
  <c r="O105" i="466"/>
  <c r="N105" i="466"/>
  <c r="M105" i="466"/>
  <c r="L105" i="466"/>
  <c r="K105" i="466"/>
  <c r="J105" i="466"/>
  <c r="I105" i="466"/>
  <c r="H105" i="466"/>
  <c r="G105" i="466"/>
  <c r="F105" i="466"/>
  <c r="E105" i="466"/>
  <c r="D105" i="466"/>
  <c r="P101" i="466"/>
  <c r="O99" i="466"/>
  <c r="N99" i="466"/>
  <c r="M99" i="466"/>
  <c r="L99" i="466"/>
  <c r="K99" i="466"/>
  <c r="J99" i="466"/>
  <c r="I99" i="466"/>
  <c r="H99" i="466"/>
  <c r="G99" i="466"/>
  <c r="F99" i="466"/>
  <c r="E99" i="466"/>
  <c r="D99" i="466"/>
  <c r="C99" i="466"/>
  <c r="O81" i="466"/>
  <c r="N81" i="466"/>
  <c r="M81" i="466"/>
  <c r="L81" i="466"/>
  <c r="K81" i="466"/>
  <c r="J81" i="466"/>
  <c r="I81" i="466"/>
  <c r="H81" i="466"/>
  <c r="G81" i="466"/>
  <c r="F81" i="466"/>
  <c r="E81" i="466"/>
  <c r="D81" i="466"/>
  <c r="P79" i="466"/>
  <c r="O79" i="466"/>
  <c r="N79" i="466"/>
  <c r="M79" i="466"/>
  <c r="L79" i="466"/>
  <c r="K79" i="466"/>
  <c r="J79" i="466"/>
  <c r="I79" i="466"/>
  <c r="H79" i="466"/>
  <c r="G79" i="466"/>
  <c r="F79" i="466"/>
  <c r="E79" i="466"/>
  <c r="D79" i="466"/>
  <c r="P77" i="466"/>
  <c r="D77" i="466"/>
  <c r="P75" i="466"/>
  <c r="O73" i="466"/>
  <c r="N73" i="466"/>
  <c r="M73" i="466"/>
  <c r="L73" i="466"/>
  <c r="K73" i="466"/>
  <c r="J73" i="466"/>
  <c r="I73" i="466"/>
  <c r="H73" i="466"/>
  <c r="G73" i="466"/>
  <c r="F73" i="466"/>
  <c r="E73" i="466"/>
  <c r="D73" i="466"/>
  <c r="O71" i="466"/>
  <c r="N71" i="466"/>
  <c r="M71" i="466"/>
  <c r="L71" i="466"/>
  <c r="K71" i="466"/>
  <c r="J71" i="466"/>
  <c r="I71" i="466"/>
  <c r="H71" i="466"/>
  <c r="G71" i="466"/>
  <c r="F71" i="466"/>
  <c r="E71" i="466"/>
  <c r="D71" i="466"/>
  <c r="D137" i="466" s="1"/>
  <c r="O67" i="466"/>
  <c r="O168" i="466" s="1"/>
  <c r="O169" i="466" s="1"/>
  <c r="N67" i="466"/>
  <c r="M67" i="466"/>
  <c r="L67" i="466"/>
  <c r="L93" i="466" s="1"/>
  <c r="K67" i="466"/>
  <c r="J67" i="466"/>
  <c r="I67" i="466"/>
  <c r="H67" i="466"/>
  <c r="G67" i="466"/>
  <c r="G93" i="466" s="1"/>
  <c r="F67" i="466"/>
  <c r="F93" i="466" s="1"/>
  <c r="E67" i="466"/>
  <c r="E168" i="466" s="1"/>
  <c r="E169" i="466" s="1"/>
  <c r="D67" i="466"/>
  <c r="P64" i="466"/>
  <c r="P62" i="466"/>
  <c r="P60" i="466"/>
  <c r="P58" i="466"/>
  <c r="P56" i="466"/>
  <c r="P54" i="466"/>
  <c r="P52" i="466"/>
  <c r="P50" i="466"/>
  <c r="P48" i="466"/>
  <c r="P46" i="466"/>
  <c r="P44" i="466"/>
  <c r="P42" i="466"/>
  <c r="P40" i="466"/>
  <c r="P38" i="466"/>
  <c r="P36" i="466"/>
  <c r="X32" i="466"/>
  <c r="W32" i="466"/>
  <c r="Y32" i="466" s="1"/>
  <c r="V32" i="466"/>
  <c r="T32" i="466"/>
  <c r="S32" i="466"/>
  <c r="R32" i="466"/>
  <c r="U32" i="466" s="1"/>
  <c r="P32" i="466"/>
  <c r="P26" i="466"/>
  <c r="P24" i="466"/>
  <c r="P22" i="466"/>
  <c r="B16" i="466"/>
  <c r="E12" i="466"/>
  <c r="O165" i="465"/>
  <c r="N165" i="465"/>
  <c r="H165" i="465"/>
  <c r="G165" i="465"/>
  <c r="F165" i="465"/>
  <c r="E165" i="465"/>
  <c r="D165" i="465"/>
  <c r="P164" i="465"/>
  <c r="O164" i="465"/>
  <c r="N164" i="465"/>
  <c r="M164" i="465"/>
  <c r="M165" i="465" s="1"/>
  <c r="L164" i="465"/>
  <c r="L165" i="465" s="1"/>
  <c r="K164" i="465"/>
  <c r="K165" i="465" s="1"/>
  <c r="J164" i="465"/>
  <c r="J165" i="465" s="1"/>
  <c r="I164" i="465"/>
  <c r="I165" i="465" s="1"/>
  <c r="H164" i="465"/>
  <c r="G164" i="465"/>
  <c r="F164" i="465"/>
  <c r="E164" i="465"/>
  <c r="D164" i="465"/>
  <c r="O163" i="465"/>
  <c r="N163" i="465"/>
  <c r="M163" i="465"/>
  <c r="L163" i="465"/>
  <c r="K163" i="465"/>
  <c r="J163" i="465"/>
  <c r="I163" i="465"/>
  <c r="H163" i="465"/>
  <c r="G163" i="465"/>
  <c r="P163" i="465" s="1"/>
  <c r="F163" i="465"/>
  <c r="E163" i="465"/>
  <c r="D163" i="465"/>
  <c r="O162" i="465"/>
  <c r="N162" i="465"/>
  <c r="M162" i="465"/>
  <c r="L162" i="465"/>
  <c r="K162" i="465"/>
  <c r="J162" i="465"/>
  <c r="J171" i="465" s="1"/>
  <c r="I162" i="465"/>
  <c r="H162" i="465"/>
  <c r="G162" i="465"/>
  <c r="F162" i="465"/>
  <c r="E162" i="465"/>
  <c r="D162" i="465"/>
  <c r="D146" i="465"/>
  <c r="E146" i="465" s="1"/>
  <c r="F146" i="465" s="1"/>
  <c r="G146" i="465" s="1"/>
  <c r="E131" i="465"/>
  <c r="F131" i="465" s="1"/>
  <c r="D131" i="465"/>
  <c r="O125" i="465"/>
  <c r="N125" i="465"/>
  <c r="M125" i="465"/>
  <c r="L125" i="465"/>
  <c r="K125" i="465"/>
  <c r="J125" i="465"/>
  <c r="I125" i="465"/>
  <c r="H125" i="465"/>
  <c r="G125" i="465"/>
  <c r="F125" i="465"/>
  <c r="E125" i="465"/>
  <c r="D125" i="465"/>
  <c r="O113" i="465"/>
  <c r="N113" i="465"/>
  <c r="M113" i="465"/>
  <c r="L113" i="465"/>
  <c r="K113" i="465"/>
  <c r="J113" i="465"/>
  <c r="I113" i="465"/>
  <c r="H113" i="465"/>
  <c r="G113" i="465"/>
  <c r="F113" i="465"/>
  <c r="E113" i="465"/>
  <c r="D113" i="465"/>
  <c r="P111" i="465"/>
  <c r="O111" i="465"/>
  <c r="N111" i="465"/>
  <c r="M111" i="465"/>
  <c r="L111" i="465"/>
  <c r="K111" i="465"/>
  <c r="J111" i="465"/>
  <c r="I111" i="465"/>
  <c r="H111" i="465"/>
  <c r="G111" i="465"/>
  <c r="F111" i="465"/>
  <c r="E111" i="465"/>
  <c r="D111" i="465"/>
  <c r="P109" i="465"/>
  <c r="D109" i="465"/>
  <c r="O107" i="465"/>
  <c r="N107" i="465"/>
  <c r="M107" i="465"/>
  <c r="L107" i="465"/>
  <c r="K107" i="465"/>
  <c r="J107" i="465"/>
  <c r="I107" i="465"/>
  <c r="H107" i="465"/>
  <c r="G107" i="465"/>
  <c r="F107" i="465"/>
  <c r="E107" i="465"/>
  <c r="D107" i="465"/>
  <c r="X105" i="465"/>
  <c r="Y105" i="465" s="1"/>
  <c r="W105" i="465"/>
  <c r="V105" i="465"/>
  <c r="T105" i="465"/>
  <c r="S105" i="465"/>
  <c r="R105" i="465"/>
  <c r="O105" i="465"/>
  <c r="N105" i="465"/>
  <c r="M105" i="465"/>
  <c r="L105" i="465"/>
  <c r="K105" i="465"/>
  <c r="J105" i="465"/>
  <c r="I105" i="465"/>
  <c r="H105" i="465"/>
  <c r="G105" i="465"/>
  <c r="F105" i="465"/>
  <c r="E105" i="465"/>
  <c r="D105" i="465"/>
  <c r="P101" i="465"/>
  <c r="O99" i="465"/>
  <c r="N99" i="465"/>
  <c r="M99" i="465"/>
  <c r="L99" i="465"/>
  <c r="K99" i="465"/>
  <c r="J99" i="465"/>
  <c r="I99" i="465"/>
  <c r="H99" i="465"/>
  <c r="G99" i="465"/>
  <c r="F99" i="465"/>
  <c r="E99" i="465"/>
  <c r="D99" i="465"/>
  <c r="C99" i="465"/>
  <c r="P81" i="465"/>
  <c r="O81" i="465"/>
  <c r="N81" i="465"/>
  <c r="M81" i="465"/>
  <c r="L81" i="465"/>
  <c r="K81" i="465"/>
  <c r="J81" i="465"/>
  <c r="I81" i="465"/>
  <c r="H81" i="465"/>
  <c r="G81" i="465"/>
  <c r="F81" i="465"/>
  <c r="E81" i="465"/>
  <c r="D81" i="465"/>
  <c r="P79" i="465"/>
  <c r="O79" i="465"/>
  <c r="N79" i="465"/>
  <c r="M79" i="465"/>
  <c r="L79" i="465"/>
  <c r="K79" i="465"/>
  <c r="J79" i="465"/>
  <c r="I79" i="465"/>
  <c r="H79" i="465"/>
  <c r="G79" i="465"/>
  <c r="F79" i="465"/>
  <c r="E79" i="465"/>
  <c r="D79" i="465"/>
  <c r="P77" i="465"/>
  <c r="D77" i="465"/>
  <c r="P75" i="465"/>
  <c r="P73" i="465"/>
  <c r="P30" i="465" s="1"/>
  <c r="O73" i="465"/>
  <c r="N73" i="465"/>
  <c r="M73" i="465"/>
  <c r="L73" i="465"/>
  <c r="K73" i="465"/>
  <c r="J73" i="465"/>
  <c r="I73" i="465"/>
  <c r="H73" i="465"/>
  <c r="G73" i="465"/>
  <c r="F73" i="465"/>
  <c r="E73" i="465"/>
  <c r="D73" i="465"/>
  <c r="O71" i="465"/>
  <c r="N71" i="465"/>
  <c r="M71" i="465"/>
  <c r="L71" i="465"/>
  <c r="D135" i="465" s="1"/>
  <c r="K71" i="465"/>
  <c r="J71" i="465"/>
  <c r="I71" i="465"/>
  <c r="H71" i="465"/>
  <c r="F137" i="465" s="1"/>
  <c r="G71" i="465"/>
  <c r="F71" i="465"/>
  <c r="E71" i="465"/>
  <c r="D71" i="465"/>
  <c r="O67" i="465"/>
  <c r="N67" i="465"/>
  <c r="M67" i="465"/>
  <c r="L67" i="465"/>
  <c r="K67" i="465"/>
  <c r="J67" i="465"/>
  <c r="I67" i="465"/>
  <c r="I93" i="465" s="1"/>
  <c r="H67" i="465"/>
  <c r="G67" i="465"/>
  <c r="G93" i="465" s="1"/>
  <c r="F67" i="465"/>
  <c r="E67" i="465"/>
  <c r="D67" i="465"/>
  <c r="P64" i="465"/>
  <c r="P62" i="465"/>
  <c r="P60" i="465"/>
  <c r="P58" i="465"/>
  <c r="P56" i="465"/>
  <c r="P54" i="465"/>
  <c r="P52" i="465"/>
  <c r="P50" i="465"/>
  <c r="P48" i="465"/>
  <c r="P46" i="465"/>
  <c r="P44" i="465"/>
  <c r="P42" i="465"/>
  <c r="P40" i="465"/>
  <c r="P38" i="465"/>
  <c r="P36" i="465"/>
  <c r="X32" i="465"/>
  <c r="W32" i="465"/>
  <c r="Y32" i="465" s="1"/>
  <c r="V32" i="465"/>
  <c r="T32" i="465"/>
  <c r="S32" i="465"/>
  <c r="R32" i="465"/>
  <c r="P32" i="465"/>
  <c r="P26" i="465"/>
  <c r="P24" i="465"/>
  <c r="P22" i="465"/>
  <c r="P113" i="465" s="1"/>
  <c r="B16" i="465"/>
  <c r="E12" i="465"/>
  <c r="F170" i="464"/>
  <c r="E170" i="464"/>
  <c r="D170" i="464"/>
  <c r="O165" i="464"/>
  <c r="N165" i="464"/>
  <c r="M165" i="464"/>
  <c r="L165" i="464"/>
  <c r="K165" i="464"/>
  <c r="J165" i="464"/>
  <c r="I165" i="464"/>
  <c r="H165" i="464"/>
  <c r="G165" i="464"/>
  <c r="F165" i="464"/>
  <c r="O164" i="464"/>
  <c r="N164" i="464"/>
  <c r="M164" i="464"/>
  <c r="L164" i="464"/>
  <c r="K164" i="464"/>
  <c r="J164" i="464"/>
  <c r="I164" i="464"/>
  <c r="H164" i="464"/>
  <c r="G164" i="464"/>
  <c r="F164" i="464"/>
  <c r="E164" i="464"/>
  <c r="E165" i="464" s="1"/>
  <c r="D164" i="464"/>
  <c r="P163" i="464"/>
  <c r="O163" i="464"/>
  <c r="N163" i="464"/>
  <c r="M163" i="464"/>
  <c r="L163" i="464"/>
  <c r="K163" i="464"/>
  <c r="J163" i="464"/>
  <c r="I163" i="464"/>
  <c r="H163" i="464"/>
  <c r="G163" i="464"/>
  <c r="F163" i="464"/>
  <c r="E163" i="464"/>
  <c r="D163" i="464"/>
  <c r="O162" i="464"/>
  <c r="N162" i="464"/>
  <c r="M162" i="464"/>
  <c r="L162" i="464"/>
  <c r="K162" i="464"/>
  <c r="J162" i="464"/>
  <c r="I162" i="464"/>
  <c r="H162" i="464"/>
  <c r="G162" i="464"/>
  <c r="F162" i="464"/>
  <c r="H171" i="464" s="1"/>
  <c r="E162" i="464"/>
  <c r="D162" i="464"/>
  <c r="O171" i="464" s="1"/>
  <c r="D146" i="464"/>
  <c r="E146" i="464" s="1"/>
  <c r="F146" i="464" s="1"/>
  <c r="G146" i="464" s="1"/>
  <c r="E131" i="464"/>
  <c r="D131" i="464"/>
  <c r="D137" i="464" s="1"/>
  <c r="O125" i="464"/>
  <c r="N125" i="464"/>
  <c r="M125" i="464"/>
  <c r="L125" i="464"/>
  <c r="K125" i="464"/>
  <c r="J125" i="464"/>
  <c r="I125" i="464"/>
  <c r="H125" i="464"/>
  <c r="G125" i="464"/>
  <c r="F125" i="464"/>
  <c r="E125" i="464"/>
  <c r="D125" i="464"/>
  <c r="O113" i="464"/>
  <c r="N113" i="464"/>
  <c r="M113" i="464"/>
  <c r="L113" i="464"/>
  <c r="K113" i="464"/>
  <c r="J113" i="464"/>
  <c r="I113" i="464"/>
  <c r="H113" i="464"/>
  <c r="G113" i="464"/>
  <c r="F113" i="464"/>
  <c r="E113" i="464"/>
  <c r="D113" i="464"/>
  <c r="P111" i="464"/>
  <c r="O111" i="464"/>
  <c r="N111" i="464"/>
  <c r="M111" i="464"/>
  <c r="L111" i="464"/>
  <c r="K111" i="464"/>
  <c r="J111" i="464"/>
  <c r="I111" i="464"/>
  <c r="H111" i="464"/>
  <c r="G111" i="464"/>
  <c r="F111" i="464"/>
  <c r="E111" i="464"/>
  <c r="D111" i="464"/>
  <c r="P109" i="464"/>
  <c r="D109" i="464"/>
  <c r="O107" i="464"/>
  <c r="N107" i="464"/>
  <c r="M107" i="464"/>
  <c r="L107" i="464"/>
  <c r="K107" i="464"/>
  <c r="J107" i="464"/>
  <c r="I107" i="464"/>
  <c r="H107" i="464"/>
  <c r="G107" i="464"/>
  <c r="F107" i="464"/>
  <c r="E107" i="464"/>
  <c r="D107" i="464"/>
  <c r="X105" i="464"/>
  <c r="W105" i="464"/>
  <c r="V105" i="464"/>
  <c r="Y105" i="464" s="1"/>
  <c r="T105" i="464"/>
  <c r="S105" i="464"/>
  <c r="R105" i="464"/>
  <c r="O105" i="464"/>
  <c r="N105" i="464"/>
  <c r="M105" i="464"/>
  <c r="L105" i="464"/>
  <c r="K105" i="464"/>
  <c r="J105" i="464"/>
  <c r="I105" i="464"/>
  <c r="H105" i="464"/>
  <c r="G105" i="464"/>
  <c r="F105" i="464"/>
  <c r="E105" i="464"/>
  <c r="D105" i="464"/>
  <c r="P101" i="464"/>
  <c r="O99" i="464"/>
  <c r="N99" i="464"/>
  <c r="M99" i="464"/>
  <c r="L99" i="464"/>
  <c r="K99" i="464"/>
  <c r="J99" i="464"/>
  <c r="I99" i="464"/>
  <c r="H99" i="464"/>
  <c r="G99" i="464"/>
  <c r="F99" i="464"/>
  <c r="E99" i="464"/>
  <c r="D99" i="464"/>
  <c r="C99" i="464"/>
  <c r="O81" i="464"/>
  <c r="N81" i="464"/>
  <c r="M81" i="464"/>
  <c r="L81" i="464"/>
  <c r="K81" i="464"/>
  <c r="J81" i="464"/>
  <c r="I81" i="464"/>
  <c r="H81" i="464"/>
  <c r="G81" i="464"/>
  <c r="F81" i="464"/>
  <c r="E81" i="464"/>
  <c r="D81" i="464"/>
  <c r="P79" i="464"/>
  <c r="O79" i="464"/>
  <c r="N79" i="464"/>
  <c r="M79" i="464"/>
  <c r="L79" i="464"/>
  <c r="K79" i="464"/>
  <c r="J79" i="464"/>
  <c r="I79" i="464"/>
  <c r="H79" i="464"/>
  <c r="G79" i="464"/>
  <c r="F79" i="464"/>
  <c r="E79" i="464"/>
  <c r="D79" i="464"/>
  <c r="P77" i="464"/>
  <c r="D77" i="464"/>
  <c r="P75" i="464"/>
  <c r="O73" i="464"/>
  <c r="N73" i="464"/>
  <c r="M73" i="464"/>
  <c r="L73" i="464"/>
  <c r="P73" i="464" s="1"/>
  <c r="P30" i="464" s="1"/>
  <c r="K73" i="464"/>
  <c r="J73" i="464"/>
  <c r="I73" i="464"/>
  <c r="H73" i="464"/>
  <c r="G73" i="464"/>
  <c r="F73" i="464"/>
  <c r="E73" i="464"/>
  <c r="D73" i="464"/>
  <c r="O71" i="464"/>
  <c r="N71" i="464"/>
  <c r="M71" i="464"/>
  <c r="L71" i="464"/>
  <c r="K71" i="464"/>
  <c r="J71" i="464"/>
  <c r="I71" i="464"/>
  <c r="H71" i="464"/>
  <c r="G71" i="464"/>
  <c r="F71" i="464"/>
  <c r="E71" i="464"/>
  <c r="D71" i="464"/>
  <c r="O67" i="464"/>
  <c r="O93" i="464" s="1"/>
  <c r="N67" i="464"/>
  <c r="N168" i="464" s="1"/>
  <c r="N169" i="464" s="1"/>
  <c r="M67" i="464"/>
  <c r="L67" i="464"/>
  <c r="K67" i="464"/>
  <c r="J67" i="464"/>
  <c r="I67" i="464"/>
  <c r="H67" i="464"/>
  <c r="H93" i="464" s="1"/>
  <c r="G67" i="464"/>
  <c r="F67" i="464"/>
  <c r="E67" i="464"/>
  <c r="D67" i="464"/>
  <c r="P64" i="464"/>
  <c r="P62" i="464"/>
  <c r="P60" i="464"/>
  <c r="P58" i="464"/>
  <c r="P56" i="464"/>
  <c r="P54" i="464"/>
  <c r="P52" i="464"/>
  <c r="P50" i="464"/>
  <c r="P48" i="464"/>
  <c r="P46" i="464"/>
  <c r="P44" i="464"/>
  <c r="P42" i="464"/>
  <c r="P40" i="464"/>
  <c r="P38" i="464"/>
  <c r="P36" i="464"/>
  <c r="X32" i="464"/>
  <c r="W32" i="464"/>
  <c r="V32" i="464"/>
  <c r="Y32" i="464" s="1"/>
  <c r="T32" i="464"/>
  <c r="S32" i="464"/>
  <c r="R32" i="464"/>
  <c r="P32" i="464"/>
  <c r="P26" i="464"/>
  <c r="P24" i="464"/>
  <c r="P22" i="464"/>
  <c r="B16" i="464"/>
  <c r="E12" i="464"/>
  <c r="J171" i="463"/>
  <c r="I171" i="463"/>
  <c r="H171" i="463"/>
  <c r="G171" i="463"/>
  <c r="K170" i="463"/>
  <c r="J170" i="463"/>
  <c r="I170" i="463"/>
  <c r="H170" i="463"/>
  <c r="G170" i="463"/>
  <c r="F170" i="463"/>
  <c r="E170" i="463"/>
  <c r="O165" i="463"/>
  <c r="N165" i="463"/>
  <c r="M165" i="463"/>
  <c r="L165" i="463"/>
  <c r="K165" i="463"/>
  <c r="J165" i="463"/>
  <c r="I165" i="463"/>
  <c r="H165" i="463"/>
  <c r="G165" i="463"/>
  <c r="F165" i="463"/>
  <c r="E165" i="463"/>
  <c r="D165" i="463"/>
  <c r="P165" i="463" s="1"/>
  <c r="P164" i="463"/>
  <c r="O164" i="463"/>
  <c r="N164" i="463"/>
  <c r="M164" i="463"/>
  <c r="L164" i="463"/>
  <c r="K164" i="463"/>
  <c r="J164" i="463"/>
  <c r="I164" i="463"/>
  <c r="H164" i="463"/>
  <c r="G164" i="463"/>
  <c r="F164" i="463"/>
  <c r="E164" i="463"/>
  <c r="D164" i="463"/>
  <c r="O163" i="463"/>
  <c r="N163" i="463"/>
  <c r="M163" i="463"/>
  <c r="L163" i="463"/>
  <c r="K163" i="463"/>
  <c r="J163" i="463"/>
  <c r="I163" i="463"/>
  <c r="H163" i="463"/>
  <c r="G163" i="463"/>
  <c r="P163" i="463" s="1"/>
  <c r="F163" i="463"/>
  <c r="E163" i="463"/>
  <c r="D163" i="463"/>
  <c r="O162" i="463"/>
  <c r="N162" i="463"/>
  <c r="M162" i="463"/>
  <c r="L162" i="463"/>
  <c r="K162" i="463"/>
  <c r="J162" i="463"/>
  <c r="I162" i="463"/>
  <c r="H162" i="463"/>
  <c r="G162" i="463"/>
  <c r="F162" i="463"/>
  <c r="E162" i="463"/>
  <c r="D162" i="463"/>
  <c r="N171" i="463" s="1"/>
  <c r="D146" i="463"/>
  <c r="E146" i="463" s="1"/>
  <c r="F146" i="463" s="1"/>
  <c r="G146" i="463" s="1"/>
  <c r="D135" i="463"/>
  <c r="E131" i="463"/>
  <c r="D131" i="463"/>
  <c r="O125" i="463"/>
  <c r="N125" i="463"/>
  <c r="M125" i="463"/>
  <c r="L125" i="463"/>
  <c r="K125" i="463"/>
  <c r="J125" i="463"/>
  <c r="I125" i="463"/>
  <c r="H125" i="463"/>
  <c r="G125" i="463"/>
  <c r="F125" i="463"/>
  <c r="E125" i="463"/>
  <c r="D125" i="463"/>
  <c r="O113" i="463"/>
  <c r="N113" i="463"/>
  <c r="M113" i="463"/>
  <c r="L113" i="463"/>
  <c r="K113" i="463"/>
  <c r="J113" i="463"/>
  <c r="I113" i="463"/>
  <c r="H113" i="463"/>
  <c r="G113" i="463"/>
  <c r="F113" i="463"/>
  <c r="E113" i="463"/>
  <c r="D113" i="463"/>
  <c r="P111" i="463"/>
  <c r="O111" i="463"/>
  <c r="N111" i="463"/>
  <c r="M111" i="463"/>
  <c r="L111" i="463"/>
  <c r="K111" i="463"/>
  <c r="J111" i="463"/>
  <c r="I111" i="463"/>
  <c r="H111" i="463"/>
  <c r="G111" i="463"/>
  <c r="F111" i="463"/>
  <c r="E111" i="463"/>
  <c r="D111" i="463"/>
  <c r="P109" i="463"/>
  <c r="D109" i="463"/>
  <c r="O107" i="463"/>
  <c r="N107" i="463"/>
  <c r="M107" i="463"/>
  <c r="L107" i="463"/>
  <c r="K107" i="463"/>
  <c r="J107" i="463"/>
  <c r="I107" i="463"/>
  <c r="H107" i="463"/>
  <c r="G107" i="463"/>
  <c r="F107" i="463"/>
  <c r="E107" i="463"/>
  <c r="D107" i="463"/>
  <c r="X105" i="463"/>
  <c r="W105" i="463"/>
  <c r="V105" i="463"/>
  <c r="Y105" i="463" s="1"/>
  <c r="T105" i="463"/>
  <c r="S105" i="463"/>
  <c r="R105" i="463"/>
  <c r="O105" i="463"/>
  <c r="N105" i="463"/>
  <c r="M105" i="463"/>
  <c r="L105" i="463"/>
  <c r="K105" i="463"/>
  <c r="J105" i="463"/>
  <c r="I105" i="463"/>
  <c r="H105" i="463"/>
  <c r="G105" i="463"/>
  <c r="F105" i="463"/>
  <c r="E105" i="463"/>
  <c r="D105" i="463"/>
  <c r="D150" i="463" s="1"/>
  <c r="P101" i="463"/>
  <c r="O99" i="463"/>
  <c r="N99" i="463"/>
  <c r="M99" i="463"/>
  <c r="L99" i="463"/>
  <c r="K99" i="463"/>
  <c r="J99" i="463"/>
  <c r="I99" i="463"/>
  <c r="H99" i="463"/>
  <c r="G99" i="463"/>
  <c r="F99" i="463"/>
  <c r="E99" i="463"/>
  <c r="D99" i="463"/>
  <c r="C99" i="463"/>
  <c r="O81" i="463"/>
  <c r="N81" i="463"/>
  <c r="M81" i="463"/>
  <c r="L81" i="463"/>
  <c r="K81" i="463"/>
  <c r="J81" i="463"/>
  <c r="I81" i="463"/>
  <c r="H81" i="463"/>
  <c r="G81" i="463"/>
  <c r="F81" i="463"/>
  <c r="E81" i="463"/>
  <c r="D81" i="463"/>
  <c r="P79" i="463"/>
  <c r="O79" i="463"/>
  <c r="N79" i="463"/>
  <c r="M79" i="463"/>
  <c r="L79" i="463"/>
  <c r="K79" i="463"/>
  <c r="J79" i="463"/>
  <c r="I79" i="463"/>
  <c r="H79" i="463"/>
  <c r="G79" i="463"/>
  <c r="F79" i="463"/>
  <c r="E79" i="463"/>
  <c r="D79" i="463"/>
  <c r="P77" i="463"/>
  <c r="D77" i="463"/>
  <c r="P75" i="463"/>
  <c r="O73" i="463"/>
  <c r="N73" i="463"/>
  <c r="M73" i="463"/>
  <c r="P73" i="463" s="1"/>
  <c r="P30" i="463" s="1"/>
  <c r="L73" i="463"/>
  <c r="K73" i="463"/>
  <c r="J73" i="463"/>
  <c r="I73" i="463"/>
  <c r="H73" i="463"/>
  <c r="G73" i="463"/>
  <c r="F73" i="463"/>
  <c r="E73" i="463"/>
  <c r="D73" i="463"/>
  <c r="O71" i="463"/>
  <c r="N71" i="463"/>
  <c r="M71" i="463"/>
  <c r="L71" i="463"/>
  <c r="K71" i="463"/>
  <c r="J71" i="463"/>
  <c r="I71" i="463"/>
  <c r="H71" i="463"/>
  <c r="G71" i="463"/>
  <c r="F71" i="463"/>
  <c r="E71" i="463"/>
  <c r="D71" i="463"/>
  <c r="D137" i="463" s="1"/>
  <c r="O67" i="463"/>
  <c r="N67" i="463"/>
  <c r="M67" i="463"/>
  <c r="M93" i="463" s="1"/>
  <c r="L67" i="463"/>
  <c r="L168" i="463" s="1"/>
  <c r="L169" i="463" s="1"/>
  <c r="K67" i="463"/>
  <c r="K168" i="463" s="1"/>
  <c r="K169" i="463" s="1"/>
  <c r="J67" i="463"/>
  <c r="J168" i="463" s="1"/>
  <c r="J169" i="463" s="1"/>
  <c r="I67" i="463"/>
  <c r="I168" i="463" s="1"/>
  <c r="I169" i="463" s="1"/>
  <c r="H67" i="463"/>
  <c r="G67" i="463"/>
  <c r="G168" i="463" s="1"/>
  <c r="G169" i="463" s="1"/>
  <c r="F67" i="463"/>
  <c r="F168" i="463" s="1"/>
  <c r="F169" i="463" s="1"/>
  <c r="E67" i="463"/>
  <c r="E168" i="463" s="1"/>
  <c r="E169" i="463" s="1"/>
  <c r="D67" i="463"/>
  <c r="D168" i="463" s="1"/>
  <c r="D169" i="463" s="1"/>
  <c r="P64" i="463"/>
  <c r="P62" i="463"/>
  <c r="P60" i="463"/>
  <c r="P58" i="463"/>
  <c r="P56" i="463"/>
  <c r="P54" i="463"/>
  <c r="P52" i="463"/>
  <c r="P50" i="463"/>
  <c r="P48" i="463"/>
  <c r="P46" i="463"/>
  <c r="P44" i="463"/>
  <c r="P42" i="463"/>
  <c r="P40" i="463"/>
  <c r="P38" i="463"/>
  <c r="P36" i="463"/>
  <c r="X32" i="463"/>
  <c r="W32" i="463"/>
  <c r="Y32" i="463" s="1"/>
  <c r="V32" i="463"/>
  <c r="T32" i="463"/>
  <c r="S32" i="463"/>
  <c r="R32" i="463"/>
  <c r="P32" i="463"/>
  <c r="P26" i="463"/>
  <c r="P24" i="463"/>
  <c r="P22" i="463"/>
  <c r="B16" i="463"/>
  <c r="E12" i="463"/>
  <c r="O165" i="462"/>
  <c r="N165" i="462"/>
  <c r="M165" i="462"/>
  <c r="L165" i="462"/>
  <c r="K165" i="462"/>
  <c r="J165" i="462"/>
  <c r="I165" i="462"/>
  <c r="H165" i="462"/>
  <c r="O164" i="462"/>
  <c r="N164" i="462"/>
  <c r="M164" i="462"/>
  <c r="L164" i="462"/>
  <c r="K164" i="462"/>
  <c r="J164" i="462"/>
  <c r="I164" i="462"/>
  <c r="H164" i="462"/>
  <c r="G164" i="462"/>
  <c r="G165" i="462" s="1"/>
  <c r="F164" i="462"/>
  <c r="F165" i="462" s="1"/>
  <c r="E164" i="462"/>
  <c r="E165" i="462" s="1"/>
  <c r="D164" i="462"/>
  <c r="O163" i="462"/>
  <c r="P163" i="462" s="1"/>
  <c r="N163" i="462"/>
  <c r="M163" i="462"/>
  <c r="L163" i="462"/>
  <c r="K163" i="462"/>
  <c r="J163" i="462"/>
  <c r="I163" i="462"/>
  <c r="H163" i="462"/>
  <c r="G163" i="462"/>
  <c r="F163" i="462"/>
  <c r="E163" i="462"/>
  <c r="D163" i="462"/>
  <c r="O162" i="462"/>
  <c r="N162" i="462"/>
  <c r="M162" i="462"/>
  <c r="L162" i="462"/>
  <c r="K162" i="462"/>
  <c r="J162" i="462"/>
  <c r="I162" i="462"/>
  <c r="H162" i="462"/>
  <c r="G162" i="462"/>
  <c r="F162" i="462"/>
  <c r="E162" i="462"/>
  <c r="D162" i="462"/>
  <c r="E146" i="462"/>
  <c r="F146" i="462" s="1"/>
  <c r="G146" i="462" s="1"/>
  <c r="D146" i="462"/>
  <c r="E131" i="462"/>
  <c r="D131" i="462"/>
  <c r="O125" i="462"/>
  <c r="N125" i="462"/>
  <c r="M125" i="462"/>
  <c r="L125" i="462"/>
  <c r="K125" i="462"/>
  <c r="J125" i="462"/>
  <c r="I125" i="462"/>
  <c r="H125" i="462"/>
  <c r="G125" i="462"/>
  <c r="F125" i="462"/>
  <c r="E125" i="462"/>
  <c r="D125" i="462"/>
  <c r="O113" i="462"/>
  <c r="N113" i="462"/>
  <c r="M113" i="462"/>
  <c r="L113" i="462"/>
  <c r="K113" i="462"/>
  <c r="J113" i="462"/>
  <c r="I113" i="462"/>
  <c r="H113" i="462"/>
  <c r="G113" i="462"/>
  <c r="F113" i="462"/>
  <c r="E113" i="462"/>
  <c r="D113" i="462"/>
  <c r="P111" i="462"/>
  <c r="O111" i="462"/>
  <c r="N111" i="462"/>
  <c r="M111" i="462"/>
  <c r="L111" i="462"/>
  <c r="K111" i="462"/>
  <c r="J111" i="462"/>
  <c r="I111" i="462"/>
  <c r="H111" i="462"/>
  <c r="G111" i="462"/>
  <c r="F111" i="462"/>
  <c r="E111" i="462"/>
  <c r="D111" i="462"/>
  <c r="P109" i="462"/>
  <c r="D109" i="462"/>
  <c r="O107" i="462"/>
  <c r="N107" i="462"/>
  <c r="M107" i="462"/>
  <c r="L107" i="462"/>
  <c r="K107" i="462"/>
  <c r="J107" i="462"/>
  <c r="I107" i="462"/>
  <c r="H107" i="462"/>
  <c r="G107" i="462"/>
  <c r="F107" i="462"/>
  <c r="E107" i="462"/>
  <c r="D107" i="462"/>
  <c r="X105" i="462"/>
  <c r="W105" i="462"/>
  <c r="V105" i="462"/>
  <c r="Y105" i="462" s="1"/>
  <c r="T105" i="462"/>
  <c r="S105" i="462"/>
  <c r="R105" i="462"/>
  <c r="O105" i="462"/>
  <c r="N105" i="462"/>
  <c r="M105" i="462"/>
  <c r="L105" i="462"/>
  <c r="K105" i="462"/>
  <c r="J105" i="462"/>
  <c r="I105" i="462"/>
  <c r="H105" i="462"/>
  <c r="G105" i="462"/>
  <c r="F105" i="462"/>
  <c r="E105" i="462"/>
  <c r="D105" i="462"/>
  <c r="P101" i="462"/>
  <c r="O99" i="462"/>
  <c r="N99" i="462"/>
  <c r="M99" i="462"/>
  <c r="L99" i="462"/>
  <c r="K99" i="462"/>
  <c r="J99" i="462"/>
  <c r="I99" i="462"/>
  <c r="H99" i="462"/>
  <c r="G99" i="462"/>
  <c r="F99" i="462"/>
  <c r="E99" i="462"/>
  <c r="D99" i="462"/>
  <c r="C99" i="462"/>
  <c r="O81" i="462"/>
  <c r="N81" i="462"/>
  <c r="M81" i="462"/>
  <c r="L81" i="462"/>
  <c r="K81" i="462"/>
  <c r="J81" i="462"/>
  <c r="I81" i="462"/>
  <c r="H81" i="462"/>
  <c r="G81" i="462"/>
  <c r="F81" i="462"/>
  <c r="E81" i="462"/>
  <c r="D81" i="462"/>
  <c r="P79" i="462"/>
  <c r="O79" i="462"/>
  <c r="N79" i="462"/>
  <c r="M79" i="462"/>
  <c r="L79" i="462"/>
  <c r="K79" i="462"/>
  <c r="J79" i="462"/>
  <c r="I79" i="462"/>
  <c r="H79" i="462"/>
  <c r="G79" i="462"/>
  <c r="F79" i="462"/>
  <c r="E79" i="462"/>
  <c r="D79" i="462"/>
  <c r="P77" i="462"/>
  <c r="D77" i="462"/>
  <c r="P75" i="462"/>
  <c r="O73" i="462"/>
  <c r="N73" i="462"/>
  <c r="M73" i="462"/>
  <c r="L73" i="462"/>
  <c r="K73" i="462"/>
  <c r="J73" i="462"/>
  <c r="I73" i="462"/>
  <c r="H73" i="462"/>
  <c r="G73" i="462"/>
  <c r="F73" i="462"/>
  <c r="E73" i="462"/>
  <c r="D73" i="462"/>
  <c r="O71" i="462"/>
  <c r="N71" i="462"/>
  <c r="M71" i="462"/>
  <c r="L71" i="462"/>
  <c r="K71" i="462"/>
  <c r="J71" i="462"/>
  <c r="I71" i="462"/>
  <c r="H71" i="462"/>
  <c r="G71" i="462"/>
  <c r="F71" i="462"/>
  <c r="E71" i="462"/>
  <c r="D71" i="462"/>
  <c r="O67" i="462"/>
  <c r="N67" i="462"/>
  <c r="M67" i="462"/>
  <c r="L67" i="462"/>
  <c r="K67" i="462"/>
  <c r="J67" i="462"/>
  <c r="J93" i="462" s="1"/>
  <c r="I67" i="462"/>
  <c r="I93" i="462" s="1"/>
  <c r="H67" i="462"/>
  <c r="H93" i="462" s="1"/>
  <c r="G67" i="462"/>
  <c r="F67" i="462"/>
  <c r="E67" i="462"/>
  <c r="E93" i="462" s="1"/>
  <c r="D67" i="462"/>
  <c r="D168" i="462" s="1"/>
  <c r="D169" i="462" s="1"/>
  <c r="P64" i="462"/>
  <c r="P62" i="462"/>
  <c r="P60" i="462"/>
  <c r="P58" i="462"/>
  <c r="P56" i="462"/>
  <c r="P54" i="462"/>
  <c r="P52" i="462"/>
  <c r="P50" i="462"/>
  <c r="P48" i="462"/>
  <c r="P46" i="462"/>
  <c r="P44" i="462"/>
  <c r="P42" i="462"/>
  <c r="P40" i="462"/>
  <c r="P38" i="462"/>
  <c r="P36" i="462"/>
  <c r="X32" i="462"/>
  <c r="W32" i="462"/>
  <c r="Y32" i="462" s="1"/>
  <c r="V32" i="462"/>
  <c r="T32" i="462"/>
  <c r="S32" i="462"/>
  <c r="R32" i="462"/>
  <c r="P32" i="462"/>
  <c r="P26" i="462"/>
  <c r="P24" i="462"/>
  <c r="P22" i="462"/>
  <c r="B16" i="462"/>
  <c r="E12" i="462"/>
  <c r="O165" i="461"/>
  <c r="N165" i="461"/>
  <c r="M165" i="461"/>
  <c r="L165" i="461"/>
  <c r="K165" i="461"/>
  <c r="J165" i="461"/>
  <c r="I165" i="461"/>
  <c r="H165" i="461"/>
  <c r="G165" i="461"/>
  <c r="F165" i="461"/>
  <c r="P164" i="461"/>
  <c r="O164" i="461"/>
  <c r="N164" i="461"/>
  <c r="M164" i="461"/>
  <c r="L164" i="461"/>
  <c r="K164" i="461"/>
  <c r="J164" i="461"/>
  <c r="I164" i="461"/>
  <c r="H164" i="461"/>
  <c r="G164" i="461"/>
  <c r="F164" i="461"/>
  <c r="E164" i="461"/>
  <c r="E165" i="461" s="1"/>
  <c r="D164" i="461"/>
  <c r="D165" i="461" s="1"/>
  <c r="O163" i="461"/>
  <c r="N163" i="461"/>
  <c r="M163" i="461"/>
  <c r="L163" i="461"/>
  <c r="K163" i="461"/>
  <c r="J163" i="461"/>
  <c r="I163" i="461"/>
  <c r="H163" i="461"/>
  <c r="G163" i="461"/>
  <c r="F163" i="461"/>
  <c r="E163" i="461"/>
  <c r="D163" i="461"/>
  <c r="O162" i="461"/>
  <c r="N162" i="461"/>
  <c r="M162" i="461"/>
  <c r="L162" i="461"/>
  <c r="K162" i="461"/>
  <c r="J162" i="461"/>
  <c r="I162" i="461"/>
  <c r="H162" i="461"/>
  <c r="G162" i="461"/>
  <c r="F162" i="461"/>
  <c r="E162" i="461"/>
  <c r="D162" i="461"/>
  <c r="D146" i="461"/>
  <c r="E146" i="461" s="1"/>
  <c r="F146" i="461" s="1"/>
  <c r="G146" i="461" s="1"/>
  <c r="E131" i="461"/>
  <c r="D131" i="461"/>
  <c r="O125" i="461"/>
  <c r="N125" i="461"/>
  <c r="M125" i="461"/>
  <c r="L125" i="461"/>
  <c r="K125" i="461"/>
  <c r="J125" i="461"/>
  <c r="I125" i="461"/>
  <c r="H125" i="461"/>
  <c r="G125" i="461"/>
  <c r="F125" i="461"/>
  <c r="E125" i="461"/>
  <c r="D125" i="461"/>
  <c r="O113" i="461"/>
  <c r="N113" i="461"/>
  <c r="M113" i="461"/>
  <c r="L113" i="461"/>
  <c r="K113" i="461"/>
  <c r="J113" i="461"/>
  <c r="I113" i="461"/>
  <c r="H113" i="461"/>
  <c r="G113" i="461"/>
  <c r="F113" i="461"/>
  <c r="E113" i="461"/>
  <c r="D113" i="461"/>
  <c r="P111" i="461"/>
  <c r="O111" i="461"/>
  <c r="N111" i="461"/>
  <c r="M111" i="461"/>
  <c r="L111" i="461"/>
  <c r="K111" i="461"/>
  <c r="J111" i="461"/>
  <c r="I111" i="461"/>
  <c r="H111" i="461"/>
  <c r="G111" i="461"/>
  <c r="F111" i="461"/>
  <c r="E111" i="461"/>
  <c r="D111" i="461"/>
  <c r="P109" i="461"/>
  <c r="D109" i="461"/>
  <c r="O107" i="461"/>
  <c r="N107" i="461"/>
  <c r="M107" i="461"/>
  <c r="L107" i="461"/>
  <c r="K107" i="461"/>
  <c r="J107" i="461"/>
  <c r="I107" i="461"/>
  <c r="H107" i="461"/>
  <c r="G107" i="461"/>
  <c r="F107" i="461"/>
  <c r="E107" i="461"/>
  <c r="D107" i="461"/>
  <c r="X105" i="461"/>
  <c r="W105" i="461"/>
  <c r="V105" i="461"/>
  <c r="Y105" i="461" s="1"/>
  <c r="T105" i="461"/>
  <c r="S105" i="461"/>
  <c r="R105" i="461"/>
  <c r="O105" i="461"/>
  <c r="N105" i="461"/>
  <c r="M105" i="461"/>
  <c r="L105" i="461"/>
  <c r="K105" i="461"/>
  <c r="J105" i="461"/>
  <c r="I105" i="461"/>
  <c r="H105" i="461"/>
  <c r="G105" i="461"/>
  <c r="F105" i="461"/>
  <c r="E105" i="461"/>
  <c r="D105" i="461"/>
  <c r="P101" i="461"/>
  <c r="O99" i="461"/>
  <c r="N99" i="461"/>
  <c r="M99" i="461"/>
  <c r="L99" i="461"/>
  <c r="K99" i="461"/>
  <c r="J99" i="461"/>
  <c r="I99" i="461"/>
  <c r="H99" i="461"/>
  <c r="G99" i="461"/>
  <c r="F99" i="461"/>
  <c r="E99" i="461"/>
  <c r="D99" i="461"/>
  <c r="C99" i="461"/>
  <c r="O81" i="461"/>
  <c r="N81" i="461"/>
  <c r="M81" i="461"/>
  <c r="L81" i="461"/>
  <c r="K81" i="461"/>
  <c r="J81" i="461"/>
  <c r="I81" i="461"/>
  <c r="H81" i="461"/>
  <c r="G81" i="461"/>
  <c r="F81" i="461"/>
  <c r="E81" i="461"/>
  <c r="D81" i="461"/>
  <c r="P79" i="461"/>
  <c r="O79" i="461"/>
  <c r="N79" i="461"/>
  <c r="M79" i="461"/>
  <c r="L79" i="461"/>
  <c r="K79" i="461"/>
  <c r="J79" i="461"/>
  <c r="I79" i="461"/>
  <c r="H79" i="461"/>
  <c r="G79" i="461"/>
  <c r="F79" i="461"/>
  <c r="E79" i="461"/>
  <c r="D79" i="461"/>
  <c r="P77" i="461"/>
  <c r="D77" i="461"/>
  <c r="P75" i="461"/>
  <c r="P73" i="461"/>
  <c r="P30" i="461" s="1"/>
  <c r="O73" i="461"/>
  <c r="N73" i="461"/>
  <c r="M73" i="461"/>
  <c r="L73" i="461"/>
  <c r="K73" i="461"/>
  <c r="J73" i="461"/>
  <c r="I73" i="461"/>
  <c r="H73" i="461"/>
  <c r="G73" i="461"/>
  <c r="F73" i="461"/>
  <c r="E73" i="461"/>
  <c r="D73" i="461"/>
  <c r="O71" i="461"/>
  <c r="N71" i="461"/>
  <c r="M71" i="461"/>
  <c r="L71" i="461"/>
  <c r="K71" i="461"/>
  <c r="J71" i="461"/>
  <c r="I71" i="461"/>
  <c r="H71" i="461"/>
  <c r="G71" i="461"/>
  <c r="F71" i="461"/>
  <c r="E71" i="461"/>
  <c r="D71" i="461"/>
  <c r="O67" i="461"/>
  <c r="O93" i="461" s="1"/>
  <c r="N67" i="461"/>
  <c r="M67" i="461"/>
  <c r="L67" i="461"/>
  <c r="L93" i="461" s="1"/>
  <c r="K67" i="461"/>
  <c r="J67" i="461"/>
  <c r="I67" i="461"/>
  <c r="I168" i="461" s="1"/>
  <c r="I169" i="461" s="1"/>
  <c r="H67" i="461"/>
  <c r="H168" i="461" s="1"/>
  <c r="H169" i="461" s="1"/>
  <c r="G67" i="461"/>
  <c r="F67" i="461"/>
  <c r="E67" i="461"/>
  <c r="D67" i="461"/>
  <c r="D93" i="461" s="1"/>
  <c r="P64" i="461"/>
  <c r="P62" i="461"/>
  <c r="P60" i="461"/>
  <c r="P58" i="461"/>
  <c r="P56" i="461"/>
  <c r="P54" i="461"/>
  <c r="P52" i="461"/>
  <c r="P50" i="461"/>
  <c r="P48" i="461"/>
  <c r="P46" i="461"/>
  <c r="P44" i="461"/>
  <c r="P42" i="461"/>
  <c r="P40" i="461"/>
  <c r="P38" i="461"/>
  <c r="P36" i="461"/>
  <c r="Y32" i="461"/>
  <c r="X32" i="461"/>
  <c r="W32" i="461"/>
  <c r="V32" i="461"/>
  <c r="T32" i="461"/>
  <c r="S32" i="461"/>
  <c r="R32" i="461"/>
  <c r="P32" i="461"/>
  <c r="P26" i="461"/>
  <c r="P24" i="461"/>
  <c r="P22" i="461"/>
  <c r="B16" i="461"/>
  <c r="E12" i="461"/>
  <c r="O165" i="460"/>
  <c r="N165" i="460"/>
  <c r="M165" i="460"/>
  <c r="L165" i="460"/>
  <c r="K165" i="460"/>
  <c r="O164" i="460"/>
  <c r="N164" i="460"/>
  <c r="M164" i="460"/>
  <c r="L164" i="460"/>
  <c r="K164" i="460"/>
  <c r="J164" i="460"/>
  <c r="J165" i="460" s="1"/>
  <c r="I164" i="460"/>
  <c r="I165" i="460" s="1"/>
  <c r="H164" i="460"/>
  <c r="H165" i="460" s="1"/>
  <c r="G164" i="460"/>
  <c r="G165" i="460" s="1"/>
  <c r="F164" i="460"/>
  <c r="F165" i="460" s="1"/>
  <c r="E164" i="460"/>
  <c r="E165" i="460" s="1"/>
  <c r="D164" i="460"/>
  <c r="O163" i="460"/>
  <c r="N163" i="460"/>
  <c r="M163" i="460"/>
  <c r="P163" i="460" s="1"/>
  <c r="L163" i="460"/>
  <c r="K163" i="460"/>
  <c r="J163" i="460"/>
  <c r="I163" i="460"/>
  <c r="H163" i="460"/>
  <c r="G163" i="460"/>
  <c r="F163" i="460"/>
  <c r="E163" i="460"/>
  <c r="D163" i="460"/>
  <c r="O162" i="460"/>
  <c r="N162" i="460"/>
  <c r="M162" i="460"/>
  <c r="L162" i="460"/>
  <c r="K162" i="460"/>
  <c r="J162" i="460"/>
  <c r="I162" i="460"/>
  <c r="H162" i="460"/>
  <c r="G162" i="460"/>
  <c r="F162" i="460"/>
  <c r="E162" i="460"/>
  <c r="D162" i="460"/>
  <c r="D146" i="460"/>
  <c r="E146" i="460" s="1"/>
  <c r="F146" i="460" s="1"/>
  <c r="G146" i="460" s="1"/>
  <c r="E131" i="460"/>
  <c r="D131" i="460"/>
  <c r="O125" i="460"/>
  <c r="N125" i="460"/>
  <c r="M125" i="460"/>
  <c r="L125" i="460"/>
  <c r="K125" i="460"/>
  <c r="J125" i="460"/>
  <c r="I125" i="460"/>
  <c r="H125" i="460"/>
  <c r="G125" i="460"/>
  <c r="F125" i="460"/>
  <c r="E125" i="460"/>
  <c r="D125" i="460"/>
  <c r="O113" i="460"/>
  <c r="N113" i="460"/>
  <c r="M113" i="460"/>
  <c r="L113" i="460"/>
  <c r="K113" i="460"/>
  <c r="J113" i="460"/>
  <c r="I113" i="460"/>
  <c r="H113" i="460"/>
  <c r="G113" i="460"/>
  <c r="F113" i="460"/>
  <c r="E113" i="460"/>
  <c r="D113" i="460"/>
  <c r="P111" i="460"/>
  <c r="O111" i="460"/>
  <c r="N111" i="460"/>
  <c r="M111" i="460"/>
  <c r="L111" i="460"/>
  <c r="K111" i="460"/>
  <c r="J111" i="460"/>
  <c r="I111" i="460"/>
  <c r="H111" i="460"/>
  <c r="G111" i="460"/>
  <c r="F111" i="460"/>
  <c r="E111" i="460"/>
  <c r="D111" i="460"/>
  <c r="P109" i="460"/>
  <c r="D109" i="460"/>
  <c r="O107" i="460"/>
  <c r="N107" i="460"/>
  <c r="M107" i="460"/>
  <c r="L107" i="460"/>
  <c r="K107" i="460"/>
  <c r="J107" i="460"/>
  <c r="I107" i="460"/>
  <c r="H107" i="460"/>
  <c r="G107" i="460"/>
  <c r="F107" i="460"/>
  <c r="E107" i="460"/>
  <c r="D107" i="460"/>
  <c r="X105" i="460"/>
  <c r="W105" i="460"/>
  <c r="V105" i="460"/>
  <c r="Y105" i="460" s="1"/>
  <c r="T105" i="460"/>
  <c r="S105" i="460"/>
  <c r="R105" i="460"/>
  <c r="O105" i="460"/>
  <c r="N105" i="460"/>
  <c r="M105" i="460"/>
  <c r="L105" i="460"/>
  <c r="K105" i="460"/>
  <c r="J105" i="460"/>
  <c r="I105" i="460"/>
  <c r="H105" i="460"/>
  <c r="G105" i="460"/>
  <c r="F105" i="460"/>
  <c r="E105" i="460"/>
  <c r="D105" i="460"/>
  <c r="P101" i="460"/>
  <c r="O99" i="460"/>
  <c r="N99" i="460"/>
  <c r="M99" i="460"/>
  <c r="L99" i="460"/>
  <c r="K99" i="460"/>
  <c r="J99" i="460"/>
  <c r="I99" i="460"/>
  <c r="H99" i="460"/>
  <c r="G99" i="460"/>
  <c r="F99" i="460"/>
  <c r="E99" i="460"/>
  <c r="D99" i="460"/>
  <c r="C99" i="460"/>
  <c r="O81" i="460"/>
  <c r="N81" i="460"/>
  <c r="M81" i="460"/>
  <c r="L81" i="460"/>
  <c r="K81" i="460"/>
  <c r="J81" i="460"/>
  <c r="I81" i="460"/>
  <c r="H81" i="460"/>
  <c r="G81" i="460"/>
  <c r="F81" i="460"/>
  <c r="E81" i="460"/>
  <c r="D81" i="460"/>
  <c r="P79" i="460"/>
  <c r="O79" i="460"/>
  <c r="N79" i="460"/>
  <c r="M79" i="460"/>
  <c r="L79" i="460"/>
  <c r="K79" i="460"/>
  <c r="J79" i="460"/>
  <c r="I79" i="460"/>
  <c r="H79" i="460"/>
  <c r="G79" i="460"/>
  <c r="F79" i="460"/>
  <c r="E79" i="460"/>
  <c r="D79" i="460"/>
  <c r="P77" i="460"/>
  <c r="D77" i="460"/>
  <c r="P75" i="460"/>
  <c r="O73" i="460"/>
  <c r="N73" i="460"/>
  <c r="M73" i="460"/>
  <c r="L73" i="460"/>
  <c r="K73" i="460"/>
  <c r="J73" i="460"/>
  <c r="I73" i="460"/>
  <c r="H73" i="460"/>
  <c r="G73" i="460"/>
  <c r="F73" i="460"/>
  <c r="E73" i="460"/>
  <c r="D73" i="460"/>
  <c r="P73" i="460" s="1"/>
  <c r="P30" i="460" s="1"/>
  <c r="O71" i="460"/>
  <c r="N71" i="460"/>
  <c r="M71" i="460"/>
  <c r="L71" i="460"/>
  <c r="K71" i="460"/>
  <c r="J71" i="460"/>
  <c r="I71" i="460"/>
  <c r="H71" i="460"/>
  <c r="G71" i="460"/>
  <c r="F71" i="460"/>
  <c r="E71" i="460"/>
  <c r="D71" i="460"/>
  <c r="O67" i="460"/>
  <c r="N67" i="460"/>
  <c r="M67" i="460"/>
  <c r="L67" i="460"/>
  <c r="L93" i="460" s="1"/>
  <c r="K67" i="460"/>
  <c r="K93" i="460" s="1"/>
  <c r="J67" i="460"/>
  <c r="I67" i="460"/>
  <c r="I168" i="460" s="1"/>
  <c r="I169" i="460" s="1"/>
  <c r="H67" i="460"/>
  <c r="H168" i="460" s="1"/>
  <c r="H169" i="460" s="1"/>
  <c r="G67" i="460"/>
  <c r="F67" i="460"/>
  <c r="E67" i="460"/>
  <c r="D67" i="460"/>
  <c r="P64" i="460"/>
  <c r="P62" i="460"/>
  <c r="P60" i="460"/>
  <c r="P58" i="460"/>
  <c r="P56" i="460"/>
  <c r="P54" i="460"/>
  <c r="P52" i="460"/>
  <c r="P50" i="460"/>
  <c r="P48" i="460"/>
  <c r="P46" i="460"/>
  <c r="P44" i="460"/>
  <c r="P42" i="460"/>
  <c r="P40" i="460"/>
  <c r="P38" i="460"/>
  <c r="P36" i="460"/>
  <c r="X32" i="460"/>
  <c r="W32" i="460"/>
  <c r="Y32" i="460" s="1"/>
  <c r="V32" i="460"/>
  <c r="T32" i="460"/>
  <c r="S32" i="460"/>
  <c r="R32" i="460"/>
  <c r="P32" i="460"/>
  <c r="P26" i="460"/>
  <c r="P24" i="460"/>
  <c r="P22" i="460"/>
  <c r="P113" i="460" s="1"/>
  <c r="B16" i="460"/>
  <c r="E12" i="460"/>
  <c r="B17" i="46"/>
  <c r="C182" i="44"/>
  <c r="Q44" i="177" s="1"/>
  <c r="C163" i="44"/>
  <c r="C7" i="44"/>
  <c r="B6" i="46" s="1"/>
  <c r="C145" i="44"/>
  <c r="C22" i="176" s="1"/>
  <c r="D168" i="472" l="1"/>
  <c r="D169" i="472" s="1"/>
  <c r="D93" i="472"/>
  <c r="G129" i="473"/>
  <c r="M129" i="473"/>
  <c r="M117" i="473" s="1"/>
  <c r="M119" i="473" s="1"/>
  <c r="N129" i="473"/>
  <c r="N117" i="473" s="1"/>
  <c r="N119" i="473" s="1"/>
  <c r="D128" i="473"/>
  <c r="D150" i="473"/>
  <c r="P105" i="473"/>
  <c r="D167" i="473"/>
  <c r="D97" i="473"/>
  <c r="D172" i="473"/>
  <c r="E117" i="473"/>
  <c r="E119" i="473" s="1"/>
  <c r="E123" i="473" s="1"/>
  <c r="E127" i="473" s="1"/>
  <c r="F128" i="473"/>
  <c r="F117" i="473" s="1"/>
  <c r="F119" i="473" s="1"/>
  <c r="F123" i="473" s="1"/>
  <c r="F127" i="473" s="1"/>
  <c r="G128" i="473"/>
  <c r="D165" i="473"/>
  <c r="P165" i="473" s="1"/>
  <c r="P164" i="473"/>
  <c r="O171" i="473"/>
  <c r="D171" i="473"/>
  <c r="O170" i="473"/>
  <c r="N170" i="473"/>
  <c r="I170" i="473"/>
  <c r="D170" i="473"/>
  <c r="G172" i="473"/>
  <c r="G167" i="473"/>
  <c r="D152" i="472"/>
  <c r="M171" i="473"/>
  <c r="L171" i="473"/>
  <c r="K171" i="473"/>
  <c r="J171" i="473"/>
  <c r="I171" i="473"/>
  <c r="H171" i="473"/>
  <c r="G171" i="473"/>
  <c r="E171" i="473"/>
  <c r="E93" i="472"/>
  <c r="E168" i="472"/>
  <c r="E169" i="472" s="1"/>
  <c r="P172" i="473"/>
  <c r="Q8" i="473"/>
  <c r="Q8" i="469"/>
  <c r="G168" i="472"/>
  <c r="G169" i="472" s="1"/>
  <c r="G93" i="472"/>
  <c r="G96" i="472" s="1"/>
  <c r="G85" i="472" s="1"/>
  <c r="G87" i="472" s="1"/>
  <c r="F93" i="472"/>
  <c r="F96" i="472" s="1"/>
  <c r="D133" i="473"/>
  <c r="D93" i="473"/>
  <c r="D33" i="473"/>
  <c r="E93" i="473"/>
  <c r="E33" i="473"/>
  <c r="E167" i="473"/>
  <c r="E97" i="473"/>
  <c r="D83" i="470"/>
  <c r="F168" i="473"/>
  <c r="F169" i="473" s="1"/>
  <c r="F93" i="473"/>
  <c r="F96" i="473" s="1"/>
  <c r="F85" i="473" s="1"/>
  <c r="F87" i="473" s="1"/>
  <c r="F33" i="473"/>
  <c r="E133" i="473"/>
  <c r="E143" i="473" s="1"/>
  <c r="H168" i="473"/>
  <c r="H169" i="473" s="1"/>
  <c r="H33" i="473"/>
  <c r="I33" i="473"/>
  <c r="I168" i="473"/>
  <c r="I169" i="473" s="1"/>
  <c r="P73" i="473"/>
  <c r="P30" i="473" s="1"/>
  <c r="D96" i="473"/>
  <c r="I83" i="473"/>
  <c r="D135" i="473"/>
  <c r="F128" i="472"/>
  <c r="F117" i="472" s="1"/>
  <c r="F119" i="472" s="1"/>
  <c r="F123" i="472" s="1"/>
  <c r="F127" i="472" s="1"/>
  <c r="F129" i="472"/>
  <c r="J83" i="473"/>
  <c r="J33" i="473"/>
  <c r="K93" i="473"/>
  <c r="K168" i="473"/>
  <c r="K169" i="473" s="1"/>
  <c r="K83" i="473"/>
  <c r="F97" i="473"/>
  <c r="F172" i="473"/>
  <c r="K33" i="473"/>
  <c r="G96" i="473"/>
  <c r="L83" i="473"/>
  <c r="M85" i="473"/>
  <c r="H119" i="473"/>
  <c r="H121" i="473" s="1"/>
  <c r="F167" i="473"/>
  <c r="H96" i="473"/>
  <c r="H85" i="473" s="1"/>
  <c r="H172" i="473"/>
  <c r="H87" i="473"/>
  <c r="H89" i="473" s="1"/>
  <c r="H167" i="473"/>
  <c r="I119" i="473"/>
  <c r="I121" i="473" s="1"/>
  <c r="I129" i="473"/>
  <c r="D129" i="473"/>
  <c r="N97" i="473"/>
  <c r="N85" i="473" s="1"/>
  <c r="N87" i="473" s="1"/>
  <c r="N172" i="473"/>
  <c r="G97" i="473"/>
  <c r="J115" i="473"/>
  <c r="E121" i="473"/>
  <c r="L83" i="471"/>
  <c r="L172" i="471" s="1"/>
  <c r="O168" i="473"/>
  <c r="O169" i="473" s="1"/>
  <c r="O33" i="473"/>
  <c r="J96" i="473"/>
  <c r="O97" i="473"/>
  <c r="O172" i="473"/>
  <c r="E152" i="473"/>
  <c r="P107" i="473"/>
  <c r="F121" i="473"/>
  <c r="P67" i="473"/>
  <c r="L129" i="473"/>
  <c r="L128" i="473"/>
  <c r="L117" i="473" s="1"/>
  <c r="L119" i="473" s="1"/>
  <c r="E172" i="473"/>
  <c r="I128" i="473"/>
  <c r="I117" i="473" s="1"/>
  <c r="O115" i="473"/>
  <c r="I115" i="472"/>
  <c r="I128" i="472" s="1"/>
  <c r="M87" i="473"/>
  <c r="M172" i="473"/>
  <c r="L96" i="473"/>
  <c r="K129" i="473"/>
  <c r="K117" i="473" s="1"/>
  <c r="K119" i="473" s="1"/>
  <c r="D148" i="473"/>
  <c r="G33" i="473"/>
  <c r="O96" i="473"/>
  <c r="U32" i="471"/>
  <c r="J83" i="471"/>
  <c r="D93" i="471"/>
  <c r="E137" i="473"/>
  <c r="E135" i="473"/>
  <c r="E150" i="473"/>
  <c r="F93" i="471"/>
  <c r="F168" i="471"/>
  <c r="F169" i="471" s="1"/>
  <c r="K83" i="471"/>
  <c r="K97" i="471" s="1"/>
  <c r="U105" i="472"/>
  <c r="F131" i="473"/>
  <c r="F171" i="473"/>
  <c r="M170" i="473"/>
  <c r="L170" i="473"/>
  <c r="K170" i="473"/>
  <c r="J170" i="473"/>
  <c r="H170" i="473"/>
  <c r="G170" i="473"/>
  <c r="F170" i="473"/>
  <c r="E170" i="473"/>
  <c r="N171" i="473"/>
  <c r="H33" i="472"/>
  <c r="O33" i="472"/>
  <c r="N33" i="472"/>
  <c r="Y105" i="473"/>
  <c r="N83" i="472"/>
  <c r="N96" i="472" s="1"/>
  <c r="U105" i="461"/>
  <c r="H96" i="472"/>
  <c r="O83" i="472"/>
  <c r="O172" i="472" s="1"/>
  <c r="F115" i="470"/>
  <c r="F129" i="470" s="1"/>
  <c r="H33" i="471"/>
  <c r="J115" i="472"/>
  <c r="J119" i="472" s="1"/>
  <c r="E96" i="473"/>
  <c r="E85" i="473" s="1"/>
  <c r="E87" i="473" s="1"/>
  <c r="E91" i="473" s="1"/>
  <c r="E95" i="473" s="1"/>
  <c r="U32" i="469"/>
  <c r="G115" i="470"/>
  <c r="G128" i="470" s="1"/>
  <c r="D115" i="472"/>
  <c r="D128" i="472" s="1"/>
  <c r="K115" i="472"/>
  <c r="K129" i="472" s="1"/>
  <c r="E148" i="472"/>
  <c r="E158" i="472" s="1"/>
  <c r="U32" i="468"/>
  <c r="M115" i="470"/>
  <c r="I115" i="471"/>
  <c r="D148" i="472"/>
  <c r="N168" i="472"/>
  <c r="N169" i="472" s="1"/>
  <c r="I93" i="472"/>
  <c r="I33" i="472"/>
  <c r="I168" i="472"/>
  <c r="I169" i="472" s="1"/>
  <c r="D158" i="472"/>
  <c r="G128" i="472"/>
  <c r="G129" i="472"/>
  <c r="D165" i="472"/>
  <c r="P165" i="472" s="1"/>
  <c r="P164" i="472"/>
  <c r="I129" i="472"/>
  <c r="J129" i="472"/>
  <c r="J128" i="472"/>
  <c r="J117" i="472" s="1"/>
  <c r="F167" i="472"/>
  <c r="F172" i="472"/>
  <c r="F97" i="472"/>
  <c r="G167" i="472"/>
  <c r="G172" i="472"/>
  <c r="G97" i="472"/>
  <c r="H167" i="472"/>
  <c r="H172" i="472"/>
  <c r="H97" i="472"/>
  <c r="H85" i="472" s="1"/>
  <c r="H87" i="472" s="1"/>
  <c r="N172" i="472"/>
  <c r="N167" i="472"/>
  <c r="N97" i="472"/>
  <c r="J93" i="472"/>
  <c r="J33" i="472"/>
  <c r="J168" i="472"/>
  <c r="J169" i="472" s="1"/>
  <c r="K93" i="472"/>
  <c r="K33" i="472"/>
  <c r="K168" i="472"/>
  <c r="K169" i="472" s="1"/>
  <c r="L93" i="469"/>
  <c r="L168" i="469"/>
  <c r="L169" i="469" s="1"/>
  <c r="H129" i="472"/>
  <c r="K171" i="472"/>
  <c r="I171" i="472"/>
  <c r="L170" i="472"/>
  <c r="K170" i="472"/>
  <c r="I170" i="472"/>
  <c r="O171" i="472"/>
  <c r="N171" i="472"/>
  <c r="M171" i="472"/>
  <c r="L171" i="472"/>
  <c r="J171" i="472"/>
  <c r="H171" i="472"/>
  <c r="G171" i="472"/>
  <c r="J170" i="472"/>
  <c r="H170" i="472"/>
  <c r="G170" i="472"/>
  <c r="I167" i="472"/>
  <c r="I172" i="472"/>
  <c r="I97" i="472"/>
  <c r="E128" i="472"/>
  <c r="E129" i="472"/>
  <c r="L172" i="472"/>
  <c r="L167" i="472"/>
  <c r="J167" i="472"/>
  <c r="J172" i="472"/>
  <c r="K172" i="472"/>
  <c r="F131" i="472"/>
  <c r="M96" i="472"/>
  <c r="K167" i="472"/>
  <c r="P73" i="472"/>
  <c r="P30" i="472" s="1"/>
  <c r="L97" i="472"/>
  <c r="D133" i="472"/>
  <c r="H83" i="471"/>
  <c r="H96" i="471" s="1"/>
  <c r="K128" i="471"/>
  <c r="E33" i="472"/>
  <c r="I128" i="471"/>
  <c r="I117" i="471" s="1"/>
  <c r="I119" i="471" s="1"/>
  <c r="I123" i="471" s="1"/>
  <c r="I127" i="471" s="1"/>
  <c r="F33" i="472"/>
  <c r="H83" i="468"/>
  <c r="H97" i="468" s="1"/>
  <c r="G33" i="472"/>
  <c r="M129" i="472"/>
  <c r="D115" i="467"/>
  <c r="D129" i="467" s="1"/>
  <c r="N129" i="472"/>
  <c r="M128" i="472"/>
  <c r="D135" i="472"/>
  <c r="E135" i="472"/>
  <c r="F171" i="472"/>
  <c r="D171" i="472"/>
  <c r="O170" i="472"/>
  <c r="M170" i="472"/>
  <c r="E171" i="472"/>
  <c r="N170" i="472"/>
  <c r="F170" i="472"/>
  <c r="E170" i="472"/>
  <c r="D170" i="472"/>
  <c r="Q8" i="470"/>
  <c r="Q8" i="471"/>
  <c r="Q8" i="472"/>
  <c r="I168" i="468"/>
  <c r="I169" i="468" s="1"/>
  <c r="I93" i="468"/>
  <c r="L33" i="472"/>
  <c r="E137" i="472"/>
  <c r="E150" i="472"/>
  <c r="E152" i="472"/>
  <c r="M172" i="472"/>
  <c r="M167" i="472"/>
  <c r="L93" i="472"/>
  <c r="L96" i="472" s="1"/>
  <c r="J97" i="472"/>
  <c r="K97" i="472"/>
  <c r="M97" i="472"/>
  <c r="E133" i="472"/>
  <c r="E143" i="472" s="1"/>
  <c r="D33" i="472"/>
  <c r="D150" i="472"/>
  <c r="I83" i="471"/>
  <c r="I167" i="471" s="1"/>
  <c r="P81" i="472"/>
  <c r="P83" i="472" s="1"/>
  <c r="P113" i="472"/>
  <c r="D83" i="472"/>
  <c r="L115" i="472"/>
  <c r="J115" i="467"/>
  <c r="J129" i="467" s="1"/>
  <c r="J128" i="471"/>
  <c r="H128" i="472"/>
  <c r="H117" i="472" s="1"/>
  <c r="H119" i="472" s="1"/>
  <c r="P107" i="472"/>
  <c r="M168" i="472"/>
  <c r="M169" i="472" s="1"/>
  <c r="N115" i="468"/>
  <c r="N129" i="468" s="1"/>
  <c r="E83" i="472"/>
  <c r="O129" i="472"/>
  <c r="O117" i="472" s="1"/>
  <c r="O119" i="472" s="1"/>
  <c r="N128" i="472"/>
  <c r="I83" i="466"/>
  <c r="I167" i="466" s="1"/>
  <c r="G33" i="471"/>
  <c r="E115" i="466"/>
  <c r="E128" i="466" s="1"/>
  <c r="K168" i="469"/>
  <c r="K169" i="469" s="1"/>
  <c r="K93" i="469"/>
  <c r="U105" i="471"/>
  <c r="F115" i="471"/>
  <c r="F128" i="471" s="1"/>
  <c r="M33" i="472"/>
  <c r="G83" i="471"/>
  <c r="G167" i="471" s="1"/>
  <c r="O115" i="471"/>
  <c r="O128" i="471" s="1"/>
  <c r="P67" i="472"/>
  <c r="D115" i="471"/>
  <c r="D129" i="471" s="1"/>
  <c r="E93" i="471"/>
  <c r="E168" i="471"/>
  <c r="E169" i="471" s="1"/>
  <c r="L83" i="469"/>
  <c r="L167" i="469" s="1"/>
  <c r="F115" i="469"/>
  <c r="F128" i="469" s="1"/>
  <c r="E83" i="470"/>
  <c r="I96" i="472"/>
  <c r="I85" i="472" s="1"/>
  <c r="I87" i="472" s="1"/>
  <c r="O83" i="469"/>
  <c r="O172" i="469" s="1"/>
  <c r="I115" i="470"/>
  <c r="J115" i="469"/>
  <c r="J128" i="469" s="1"/>
  <c r="L115" i="471"/>
  <c r="K96" i="472"/>
  <c r="M83" i="470"/>
  <c r="M167" i="470" s="1"/>
  <c r="G83" i="468"/>
  <c r="G97" i="468" s="1"/>
  <c r="D115" i="469"/>
  <c r="D128" i="469" s="1"/>
  <c r="K115" i="469"/>
  <c r="F83" i="471"/>
  <c r="F96" i="471" s="1"/>
  <c r="F85" i="471" s="1"/>
  <c r="F87" i="471" s="1"/>
  <c r="F89" i="471" s="1"/>
  <c r="O93" i="471"/>
  <c r="O33" i="471"/>
  <c r="O168" i="471"/>
  <c r="O169" i="471" s="1"/>
  <c r="H123" i="471"/>
  <c r="H127" i="471" s="1"/>
  <c r="F97" i="471"/>
  <c r="F167" i="471"/>
  <c r="F172" i="471"/>
  <c r="L128" i="471"/>
  <c r="D148" i="471"/>
  <c r="P125" i="471"/>
  <c r="E148" i="471"/>
  <c r="E158" i="471" s="1"/>
  <c r="F171" i="471"/>
  <c r="E171" i="471"/>
  <c r="D171" i="471"/>
  <c r="O170" i="471"/>
  <c r="G170" i="471"/>
  <c r="F170" i="471"/>
  <c r="O171" i="471"/>
  <c r="E170" i="471"/>
  <c r="D170" i="471"/>
  <c r="N171" i="471"/>
  <c r="M171" i="471"/>
  <c r="J171" i="471"/>
  <c r="I171" i="471"/>
  <c r="H171" i="471"/>
  <c r="L171" i="471"/>
  <c r="G171" i="471"/>
  <c r="J170" i="471"/>
  <c r="H170" i="471"/>
  <c r="K171" i="471"/>
  <c r="N170" i="471"/>
  <c r="M170" i="471"/>
  <c r="L170" i="471"/>
  <c r="K170" i="471"/>
  <c r="I170" i="471"/>
  <c r="G128" i="471"/>
  <c r="G129" i="471"/>
  <c r="D172" i="470"/>
  <c r="D97" i="470"/>
  <c r="D167" i="470"/>
  <c r="I168" i="471"/>
  <c r="I169" i="471" s="1"/>
  <c r="I93" i="471"/>
  <c r="I96" i="471" s="1"/>
  <c r="I33" i="471"/>
  <c r="I129" i="471"/>
  <c r="P73" i="471"/>
  <c r="P30" i="471" s="1"/>
  <c r="J33" i="471"/>
  <c r="J93" i="471"/>
  <c r="J96" i="471" s="1"/>
  <c r="J129" i="471"/>
  <c r="J168" i="471"/>
  <c r="J169" i="471" s="1"/>
  <c r="M172" i="471"/>
  <c r="M167" i="471"/>
  <c r="M97" i="471"/>
  <c r="K33" i="471"/>
  <c r="K93" i="471"/>
  <c r="K168" i="471"/>
  <c r="K169" i="471" s="1"/>
  <c r="K129" i="471"/>
  <c r="L93" i="471"/>
  <c r="L33" i="471"/>
  <c r="L168" i="471"/>
  <c r="L169" i="471" s="1"/>
  <c r="L129" i="471"/>
  <c r="M93" i="471"/>
  <c r="M96" i="471" s="1"/>
  <c r="M33" i="471"/>
  <c r="M168" i="471"/>
  <c r="M169" i="471" s="1"/>
  <c r="N93" i="471"/>
  <c r="N33" i="471"/>
  <c r="N168" i="471"/>
  <c r="N169" i="471" s="1"/>
  <c r="F33" i="471"/>
  <c r="E33" i="471"/>
  <c r="D33" i="471"/>
  <c r="D152" i="471"/>
  <c r="F131" i="471"/>
  <c r="P163" i="471"/>
  <c r="D148" i="470"/>
  <c r="D158" i="470" s="1"/>
  <c r="D135" i="471"/>
  <c r="D150" i="471"/>
  <c r="P105" i="471"/>
  <c r="D133" i="471"/>
  <c r="E168" i="470"/>
  <c r="E169" i="470" s="1"/>
  <c r="E33" i="470"/>
  <c r="J83" i="470"/>
  <c r="F168" i="470"/>
  <c r="F169" i="470" s="1"/>
  <c r="F33" i="470"/>
  <c r="F93" i="470"/>
  <c r="E137" i="471"/>
  <c r="E150" i="471"/>
  <c r="E133" i="471"/>
  <c r="E143" i="471" s="1"/>
  <c r="E152" i="471"/>
  <c r="N83" i="469"/>
  <c r="N167" i="469" s="1"/>
  <c r="O83" i="467"/>
  <c r="O172" i="467" s="1"/>
  <c r="P165" i="471"/>
  <c r="D152" i="470"/>
  <c r="L115" i="470"/>
  <c r="L129" i="470" s="1"/>
  <c r="E129" i="471"/>
  <c r="E128" i="471"/>
  <c r="E117" i="471" s="1"/>
  <c r="E119" i="471" s="1"/>
  <c r="O128" i="470"/>
  <c r="O129" i="470"/>
  <c r="M115" i="471"/>
  <c r="M128" i="471" s="1"/>
  <c r="I97" i="466"/>
  <c r="D137" i="471"/>
  <c r="N83" i="471"/>
  <c r="J167" i="471"/>
  <c r="J97" i="471"/>
  <c r="H128" i="471"/>
  <c r="H117" i="471" s="1"/>
  <c r="H119" i="471" s="1"/>
  <c r="H121" i="471" s="1"/>
  <c r="P107" i="471"/>
  <c r="N115" i="471"/>
  <c r="N128" i="471" s="1"/>
  <c r="H83" i="470"/>
  <c r="H167" i="470" s="1"/>
  <c r="O83" i="471"/>
  <c r="G168" i="468"/>
  <c r="G169" i="468" s="1"/>
  <c r="I83" i="470"/>
  <c r="I167" i="470" s="1"/>
  <c r="J93" i="469"/>
  <c r="J168" i="469"/>
  <c r="J169" i="469" s="1"/>
  <c r="P83" i="471"/>
  <c r="G83" i="469"/>
  <c r="G167" i="469" s="1"/>
  <c r="J172" i="471"/>
  <c r="J115" i="470"/>
  <c r="J129" i="470" s="1"/>
  <c r="N83" i="470"/>
  <c r="N97" i="470" s="1"/>
  <c r="D83" i="471"/>
  <c r="M115" i="469"/>
  <c r="M129" i="469" s="1"/>
  <c r="P67" i="471"/>
  <c r="N115" i="469"/>
  <c r="N129" i="469" s="1"/>
  <c r="K115" i="470"/>
  <c r="K129" i="470" s="1"/>
  <c r="E83" i="471"/>
  <c r="U105" i="468"/>
  <c r="O115" i="468"/>
  <c r="O129" i="468" s="1"/>
  <c r="F83" i="470"/>
  <c r="F167" i="470" s="1"/>
  <c r="N83" i="467"/>
  <c r="N172" i="467" s="1"/>
  <c r="M83" i="468"/>
  <c r="M167" i="468" s="1"/>
  <c r="U32" i="470"/>
  <c r="G83" i="470"/>
  <c r="G96" i="470" s="1"/>
  <c r="P83" i="470"/>
  <c r="H83" i="469"/>
  <c r="H167" i="469" s="1"/>
  <c r="P107" i="469"/>
  <c r="K97" i="470"/>
  <c r="J83" i="469"/>
  <c r="J167" i="469" s="1"/>
  <c r="H115" i="470"/>
  <c r="H128" i="470" s="1"/>
  <c r="I83" i="469"/>
  <c r="I96" i="469" s="1"/>
  <c r="K83" i="469"/>
  <c r="K97" i="469" s="1"/>
  <c r="E115" i="469"/>
  <c r="E129" i="469" s="1"/>
  <c r="E137" i="470"/>
  <c r="E150" i="470"/>
  <c r="E152" i="470"/>
  <c r="E135" i="470"/>
  <c r="E148" i="470"/>
  <c r="E158" i="470" s="1"/>
  <c r="E133" i="470"/>
  <c r="E143" i="470" s="1"/>
  <c r="G168" i="470"/>
  <c r="G169" i="470" s="1"/>
  <c r="G93" i="470"/>
  <c r="G33" i="470"/>
  <c r="D133" i="470"/>
  <c r="J167" i="470"/>
  <c r="J172" i="470"/>
  <c r="J97" i="470"/>
  <c r="N33" i="469"/>
  <c r="M33" i="469"/>
  <c r="L33" i="469"/>
  <c r="K33" i="469"/>
  <c r="I168" i="470"/>
  <c r="I169" i="470" s="1"/>
  <c r="I93" i="470"/>
  <c r="P73" i="470"/>
  <c r="P30" i="470" s="1"/>
  <c r="D135" i="470"/>
  <c r="J168" i="470"/>
  <c r="J169" i="470" s="1"/>
  <c r="J93" i="470"/>
  <c r="J96" i="470" s="1"/>
  <c r="L93" i="470"/>
  <c r="L96" i="470" s="1"/>
  <c r="L168" i="470"/>
  <c r="L169" i="470" s="1"/>
  <c r="M129" i="470"/>
  <c r="H168" i="468"/>
  <c r="H169" i="468" s="1"/>
  <c r="M93" i="470"/>
  <c r="M96" i="470" s="1"/>
  <c r="M33" i="470"/>
  <c r="O83" i="470"/>
  <c r="N93" i="470"/>
  <c r="N96" i="470" s="1"/>
  <c r="N33" i="470"/>
  <c r="J33" i="470"/>
  <c r="K168" i="468"/>
  <c r="K169" i="468" s="1"/>
  <c r="K33" i="470"/>
  <c r="P67" i="470"/>
  <c r="L93" i="468"/>
  <c r="L168" i="468"/>
  <c r="L169" i="468" s="1"/>
  <c r="L33" i="470"/>
  <c r="L97" i="470"/>
  <c r="P125" i="470"/>
  <c r="F83" i="464"/>
  <c r="F167" i="464" s="1"/>
  <c r="M97" i="470"/>
  <c r="G83" i="464"/>
  <c r="G172" i="464" s="1"/>
  <c r="M128" i="470"/>
  <c r="F131" i="470"/>
  <c r="H168" i="470"/>
  <c r="H169" i="470" s="1"/>
  <c r="H93" i="470"/>
  <c r="H33" i="470"/>
  <c r="K168" i="470"/>
  <c r="K169" i="470" s="1"/>
  <c r="K93" i="470"/>
  <c r="K96" i="470" s="1"/>
  <c r="N129" i="470"/>
  <c r="I33" i="470"/>
  <c r="J168" i="468"/>
  <c r="J169" i="468" s="1"/>
  <c r="O93" i="470"/>
  <c r="O33" i="470"/>
  <c r="I171" i="470"/>
  <c r="H171" i="470"/>
  <c r="G171" i="470"/>
  <c r="O170" i="470"/>
  <c r="N170" i="470"/>
  <c r="M170" i="470"/>
  <c r="P165" i="470"/>
  <c r="P107" i="470"/>
  <c r="N128" i="470"/>
  <c r="N171" i="470"/>
  <c r="O171" i="470"/>
  <c r="P164" i="470"/>
  <c r="G33" i="469"/>
  <c r="I168" i="469"/>
  <c r="I169" i="469" s="1"/>
  <c r="P105" i="470"/>
  <c r="P125" i="469"/>
  <c r="D115" i="470"/>
  <c r="K33" i="468"/>
  <c r="L83" i="468"/>
  <c r="L167" i="468" s="1"/>
  <c r="E115" i="468"/>
  <c r="P107" i="468"/>
  <c r="F115" i="468"/>
  <c r="K172" i="470"/>
  <c r="I129" i="470"/>
  <c r="I170" i="470"/>
  <c r="H170" i="470"/>
  <c r="E170" i="470"/>
  <c r="D170" i="470"/>
  <c r="G170" i="470"/>
  <c r="F170" i="470"/>
  <c r="J171" i="470"/>
  <c r="G115" i="467"/>
  <c r="G129" i="467" s="1"/>
  <c r="G115" i="468"/>
  <c r="G129" i="468" s="1"/>
  <c r="M168" i="469"/>
  <c r="M169" i="469" s="1"/>
  <c r="L172" i="470"/>
  <c r="K171" i="470"/>
  <c r="U32" i="465"/>
  <c r="H115" i="467"/>
  <c r="H115" i="468"/>
  <c r="H128" i="468" s="1"/>
  <c r="N93" i="469"/>
  <c r="N168" i="469"/>
  <c r="N169" i="469" s="1"/>
  <c r="L115" i="469"/>
  <c r="L128" i="469" s="1"/>
  <c r="D93" i="470"/>
  <c r="L171" i="470"/>
  <c r="F93" i="465"/>
  <c r="F168" i="465"/>
  <c r="F169" i="465" s="1"/>
  <c r="I115" i="467"/>
  <c r="I128" i="467" s="1"/>
  <c r="O93" i="469"/>
  <c r="O33" i="469"/>
  <c r="O168" i="469"/>
  <c r="O169" i="469" s="1"/>
  <c r="E172" i="470"/>
  <c r="E93" i="470"/>
  <c r="E96" i="470" s="1"/>
  <c r="E115" i="470"/>
  <c r="M171" i="470"/>
  <c r="H83" i="464"/>
  <c r="F83" i="467"/>
  <c r="F167" i="467" s="1"/>
  <c r="M83" i="469"/>
  <c r="M172" i="469" s="1"/>
  <c r="M168" i="468"/>
  <c r="M169" i="468" s="1"/>
  <c r="D137" i="470"/>
  <c r="N168" i="468"/>
  <c r="N169" i="468" s="1"/>
  <c r="M33" i="466"/>
  <c r="O168" i="468"/>
  <c r="O169" i="468" s="1"/>
  <c r="O33" i="465"/>
  <c r="K33" i="461"/>
  <c r="G115" i="469"/>
  <c r="G128" i="469" s="1"/>
  <c r="I128" i="470"/>
  <c r="F171" i="470"/>
  <c r="E171" i="470"/>
  <c r="D171" i="470"/>
  <c r="J170" i="470"/>
  <c r="H115" i="469"/>
  <c r="K170" i="470"/>
  <c r="F33" i="469"/>
  <c r="I115" i="469"/>
  <c r="I129" i="469" s="1"/>
  <c r="L170" i="470"/>
  <c r="K115" i="467"/>
  <c r="K129" i="467" s="1"/>
  <c r="I83" i="468"/>
  <c r="I96" i="468" s="1"/>
  <c r="I115" i="468"/>
  <c r="I129" i="468" s="1"/>
  <c r="U105" i="466"/>
  <c r="J83" i="468"/>
  <c r="J97" i="468" s="1"/>
  <c r="J115" i="468"/>
  <c r="J129" i="468" s="1"/>
  <c r="U105" i="469"/>
  <c r="M83" i="467"/>
  <c r="M167" i="467" s="1"/>
  <c r="K83" i="468"/>
  <c r="K172" i="468" s="1"/>
  <c r="K115" i="468"/>
  <c r="K129" i="468" s="1"/>
  <c r="O128" i="469"/>
  <c r="P67" i="469"/>
  <c r="D93" i="469"/>
  <c r="D33" i="469"/>
  <c r="E133" i="469"/>
  <c r="E143" i="469" s="1"/>
  <c r="D133" i="469"/>
  <c r="D168" i="469"/>
  <c r="D169" i="469" s="1"/>
  <c r="E128" i="469"/>
  <c r="F168" i="462"/>
  <c r="F169" i="462" s="1"/>
  <c r="F93" i="462"/>
  <c r="E33" i="469"/>
  <c r="E168" i="469"/>
  <c r="E169" i="469" s="1"/>
  <c r="E93" i="469"/>
  <c r="P105" i="469"/>
  <c r="J129" i="469"/>
  <c r="K129" i="469"/>
  <c r="K128" i="469"/>
  <c r="K117" i="469" s="1"/>
  <c r="K119" i="469" s="1"/>
  <c r="D83" i="469"/>
  <c r="H172" i="469"/>
  <c r="H97" i="469"/>
  <c r="E168" i="467"/>
  <c r="E169" i="467" s="1"/>
  <c r="E93" i="467"/>
  <c r="F83" i="469"/>
  <c r="O129" i="469"/>
  <c r="E33" i="468"/>
  <c r="E168" i="468"/>
  <c r="E169" i="468" s="1"/>
  <c r="E93" i="468"/>
  <c r="H168" i="466"/>
  <c r="H169" i="466" s="1"/>
  <c r="H93" i="466"/>
  <c r="I33" i="469"/>
  <c r="U105" i="467"/>
  <c r="J33" i="469"/>
  <c r="F93" i="469"/>
  <c r="L129" i="469"/>
  <c r="E148" i="469"/>
  <c r="E158" i="469" s="1"/>
  <c r="D148" i="469"/>
  <c r="M128" i="468"/>
  <c r="G93" i="469"/>
  <c r="E83" i="469"/>
  <c r="F168" i="467"/>
  <c r="F169" i="467" s="1"/>
  <c r="F93" i="467"/>
  <c r="P73" i="469"/>
  <c r="P30" i="469" s="1"/>
  <c r="P67" i="468"/>
  <c r="D93" i="468"/>
  <c r="D33" i="468"/>
  <c r="D168" i="468"/>
  <c r="D169" i="468" s="1"/>
  <c r="F168" i="468"/>
  <c r="F169" i="468" s="1"/>
  <c r="F93" i="468"/>
  <c r="F33" i="468"/>
  <c r="H33" i="469"/>
  <c r="H93" i="469"/>
  <c r="F168" i="469"/>
  <c r="F169" i="469" s="1"/>
  <c r="I83" i="464"/>
  <c r="I167" i="464" s="1"/>
  <c r="G168" i="469"/>
  <c r="G169" i="469" s="1"/>
  <c r="U32" i="464"/>
  <c r="F83" i="468"/>
  <c r="F97" i="468" s="1"/>
  <c r="F171" i="469"/>
  <c r="L170" i="469"/>
  <c r="E171" i="469"/>
  <c r="M170" i="469"/>
  <c r="K170" i="469"/>
  <c r="D171" i="469"/>
  <c r="N170" i="469"/>
  <c r="O170" i="469"/>
  <c r="M171" i="469"/>
  <c r="N171" i="469"/>
  <c r="D150" i="469"/>
  <c r="O171" i="469"/>
  <c r="E133" i="468"/>
  <c r="E143" i="468" s="1"/>
  <c r="P81" i="469"/>
  <c r="P83" i="469" s="1"/>
  <c r="P113" i="469"/>
  <c r="E137" i="469"/>
  <c r="E135" i="469"/>
  <c r="E150" i="469"/>
  <c r="D137" i="469"/>
  <c r="F131" i="469"/>
  <c r="D152" i="469"/>
  <c r="D115" i="466"/>
  <c r="D83" i="468"/>
  <c r="E152" i="469"/>
  <c r="L83" i="467"/>
  <c r="O83" i="468"/>
  <c r="P125" i="468"/>
  <c r="M115" i="468"/>
  <c r="M129" i="468" s="1"/>
  <c r="N83" i="468"/>
  <c r="I115" i="466"/>
  <c r="I128" i="466" s="1"/>
  <c r="O33" i="467"/>
  <c r="L115" i="468"/>
  <c r="L128" i="468" s="1"/>
  <c r="H83" i="466"/>
  <c r="H167" i="466" s="1"/>
  <c r="N172" i="468"/>
  <c r="N97" i="468"/>
  <c r="N167" i="468"/>
  <c r="N96" i="468"/>
  <c r="N85" i="468" s="1"/>
  <c r="N87" i="468" s="1"/>
  <c r="P83" i="468"/>
  <c r="D93" i="466"/>
  <c r="D33" i="466"/>
  <c r="L33" i="464"/>
  <c r="K33" i="464"/>
  <c r="H167" i="468"/>
  <c r="H172" i="468"/>
  <c r="H33" i="467"/>
  <c r="I33" i="467"/>
  <c r="J33" i="467"/>
  <c r="J168" i="467"/>
  <c r="J169" i="467" s="1"/>
  <c r="M33" i="468"/>
  <c r="O33" i="468"/>
  <c r="N33" i="468"/>
  <c r="L33" i="468"/>
  <c r="G33" i="468"/>
  <c r="M33" i="464"/>
  <c r="K93" i="467"/>
  <c r="K33" i="467"/>
  <c r="K168" i="467"/>
  <c r="K169" i="467" s="1"/>
  <c r="H33" i="468"/>
  <c r="D133" i="468"/>
  <c r="L93" i="467"/>
  <c r="L33" i="467"/>
  <c r="L168" i="467"/>
  <c r="L169" i="467" s="1"/>
  <c r="P113" i="468"/>
  <c r="P81" i="468"/>
  <c r="I33" i="468"/>
  <c r="M93" i="467"/>
  <c r="M168" i="467"/>
  <c r="M169" i="467" s="1"/>
  <c r="J33" i="468"/>
  <c r="D148" i="468"/>
  <c r="D152" i="468"/>
  <c r="E148" i="468"/>
  <c r="E158" i="468" s="1"/>
  <c r="F33" i="467"/>
  <c r="E33" i="467"/>
  <c r="F168" i="460"/>
  <c r="F169" i="460" s="1"/>
  <c r="F93" i="460"/>
  <c r="G167" i="468"/>
  <c r="G172" i="468"/>
  <c r="I167" i="468"/>
  <c r="I97" i="468"/>
  <c r="M33" i="467"/>
  <c r="P107" i="467"/>
  <c r="N33" i="467"/>
  <c r="N93" i="467"/>
  <c r="N168" i="467"/>
  <c r="N169" i="467" s="1"/>
  <c r="Q8" i="468"/>
  <c r="Q8" i="465"/>
  <c r="O93" i="467"/>
  <c r="O168" i="467"/>
  <c r="O169" i="467" s="1"/>
  <c r="H168" i="467"/>
  <c r="H169" i="467" s="1"/>
  <c r="H129" i="468"/>
  <c r="I168" i="467"/>
  <c r="I169" i="467" s="1"/>
  <c r="P105" i="468"/>
  <c r="D115" i="468"/>
  <c r="F171" i="468"/>
  <c r="O170" i="468"/>
  <c r="E171" i="468"/>
  <c r="N170" i="468"/>
  <c r="M170" i="468"/>
  <c r="D171" i="468"/>
  <c r="L170" i="468"/>
  <c r="K170" i="468"/>
  <c r="D33" i="464"/>
  <c r="D137" i="468"/>
  <c r="O171" i="468"/>
  <c r="E33" i="464"/>
  <c r="J83" i="464"/>
  <c r="J97" i="464" s="1"/>
  <c r="O115" i="465"/>
  <c r="O129" i="465" s="1"/>
  <c r="H115" i="466"/>
  <c r="H129" i="466" s="1"/>
  <c r="H83" i="467"/>
  <c r="H96" i="467" s="1"/>
  <c r="O115" i="467"/>
  <c r="O128" i="467" s="1"/>
  <c r="E83" i="468"/>
  <c r="E137" i="468"/>
  <c r="E150" i="468"/>
  <c r="E135" i="468"/>
  <c r="K83" i="464"/>
  <c r="K167" i="464" s="1"/>
  <c r="U105" i="464"/>
  <c r="F115" i="464"/>
  <c r="F129" i="464" s="1"/>
  <c r="I83" i="467"/>
  <c r="I96" i="467" s="1"/>
  <c r="F131" i="468"/>
  <c r="N171" i="468"/>
  <c r="G115" i="466"/>
  <c r="G129" i="466" s="1"/>
  <c r="N115" i="467"/>
  <c r="L83" i="463"/>
  <c r="L172" i="463" s="1"/>
  <c r="G33" i="464"/>
  <c r="L83" i="464"/>
  <c r="M83" i="463"/>
  <c r="M96" i="463" s="1"/>
  <c r="K83" i="467"/>
  <c r="K97" i="467" s="1"/>
  <c r="E115" i="467"/>
  <c r="E129" i="467" s="1"/>
  <c r="M171" i="468"/>
  <c r="G83" i="467"/>
  <c r="G172" i="467" s="1"/>
  <c r="J83" i="467"/>
  <c r="J167" i="467" s="1"/>
  <c r="E152" i="468"/>
  <c r="G33" i="467"/>
  <c r="G93" i="467"/>
  <c r="G96" i="467" s="1"/>
  <c r="F115" i="467"/>
  <c r="F129" i="467" s="1"/>
  <c r="G96" i="468"/>
  <c r="G85" i="468" s="1"/>
  <c r="G87" i="468" s="1"/>
  <c r="P67" i="467"/>
  <c r="D168" i="467"/>
  <c r="D169" i="467" s="1"/>
  <c r="J83" i="466"/>
  <c r="J97" i="466" s="1"/>
  <c r="M83" i="466"/>
  <c r="M172" i="466" s="1"/>
  <c r="D150" i="468"/>
  <c r="O83" i="466"/>
  <c r="O172" i="466" s="1"/>
  <c r="L115" i="467"/>
  <c r="L128" i="467" s="1"/>
  <c r="K83" i="466"/>
  <c r="K172" i="466" s="1"/>
  <c r="L83" i="466"/>
  <c r="L167" i="466" s="1"/>
  <c r="M115" i="467"/>
  <c r="M129" i="467" s="1"/>
  <c r="M128" i="467"/>
  <c r="D128" i="467"/>
  <c r="P105" i="467"/>
  <c r="H129" i="467"/>
  <c r="P113" i="467"/>
  <c r="P81" i="467"/>
  <c r="P83" i="467" s="1"/>
  <c r="F115" i="466"/>
  <c r="F128" i="466" s="1"/>
  <c r="P125" i="467"/>
  <c r="E133" i="467"/>
  <c r="E143" i="467" s="1"/>
  <c r="D83" i="467"/>
  <c r="Q8" i="466"/>
  <c r="Q8" i="462"/>
  <c r="H33" i="465"/>
  <c r="G33" i="465"/>
  <c r="N93" i="466"/>
  <c r="N168" i="466"/>
  <c r="N169" i="466" s="1"/>
  <c r="N33" i="466"/>
  <c r="N83" i="464"/>
  <c r="N167" i="464" s="1"/>
  <c r="O93" i="466"/>
  <c r="O33" i="466"/>
  <c r="E152" i="467"/>
  <c r="D152" i="467"/>
  <c r="D133" i="467"/>
  <c r="N93" i="465"/>
  <c r="N168" i="465"/>
  <c r="N169" i="465" s="1"/>
  <c r="N33" i="465"/>
  <c r="P73" i="467"/>
  <c r="P30" i="467" s="1"/>
  <c r="O93" i="465"/>
  <c r="O168" i="465"/>
  <c r="O169" i="465" s="1"/>
  <c r="D148" i="467"/>
  <c r="E148" i="467"/>
  <c r="E158" i="467" s="1"/>
  <c r="J33" i="461"/>
  <c r="H33" i="461"/>
  <c r="I33" i="461"/>
  <c r="J115" i="466"/>
  <c r="J128" i="466" s="1"/>
  <c r="L115" i="464"/>
  <c r="L129" i="464" s="1"/>
  <c r="Q8" i="467"/>
  <c r="D33" i="467"/>
  <c r="F171" i="467"/>
  <c r="E171" i="467"/>
  <c r="M170" i="467"/>
  <c r="L170" i="467"/>
  <c r="D171" i="467"/>
  <c r="K170" i="467"/>
  <c r="O170" i="467"/>
  <c r="N170" i="467"/>
  <c r="M171" i="467"/>
  <c r="F115" i="462"/>
  <c r="F129" i="462" s="1"/>
  <c r="K115" i="466"/>
  <c r="K129" i="466" s="1"/>
  <c r="N171" i="467"/>
  <c r="E152" i="466"/>
  <c r="D137" i="467"/>
  <c r="O171" i="467"/>
  <c r="H33" i="466"/>
  <c r="G33" i="466"/>
  <c r="F33" i="466"/>
  <c r="E33" i="466"/>
  <c r="E83" i="467"/>
  <c r="E137" i="467"/>
  <c r="E150" i="467"/>
  <c r="E135" i="467"/>
  <c r="F131" i="467"/>
  <c r="E115" i="465"/>
  <c r="E129" i="465" s="1"/>
  <c r="H168" i="465"/>
  <c r="H169" i="465" s="1"/>
  <c r="H93" i="465"/>
  <c r="U105" i="465"/>
  <c r="F83" i="466"/>
  <c r="F172" i="466" s="1"/>
  <c r="G83" i="466"/>
  <c r="G172" i="466" s="1"/>
  <c r="G115" i="462"/>
  <c r="G129" i="462" s="1"/>
  <c r="H115" i="462"/>
  <c r="H129" i="462" s="1"/>
  <c r="M115" i="466"/>
  <c r="M129" i="466" s="1"/>
  <c r="D168" i="466"/>
  <c r="D169" i="466" s="1"/>
  <c r="I115" i="465"/>
  <c r="I128" i="465" s="1"/>
  <c r="N115" i="466"/>
  <c r="N129" i="466" s="1"/>
  <c r="J115" i="462"/>
  <c r="J128" i="462" s="1"/>
  <c r="J115" i="465"/>
  <c r="J128" i="465" s="1"/>
  <c r="O115" i="466"/>
  <c r="O129" i="466" s="1"/>
  <c r="F168" i="466"/>
  <c r="F169" i="466" s="1"/>
  <c r="D150" i="467"/>
  <c r="G83" i="463"/>
  <c r="G167" i="463" s="1"/>
  <c r="H115" i="465"/>
  <c r="H129" i="465" s="1"/>
  <c r="I115" i="462"/>
  <c r="I128" i="462" s="1"/>
  <c r="P125" i="466"/>
  <c r="L33" i="461"/>
  <c r="E168" i="462"/>
  <c r="E169" i="462" s="1"/>
  <c r="I83" i="465"/>
  <c r="I167" i="465" s="1"/>
  <c r="K115" i="465"/>
  <c r="K128" i="465" s="1"/>
  <c r="G168" i="465"/>
  <c r="G169" i="465" s="1"/>
  <c r="N83" i="466"/>
  <c r="N167" i="466" s="1"/>
  <c r="E93" i="466"/>
  <c r="G168" i="466"/>
  <c r="G169" i="466" s="1"/>
  <c r="M115" i="464"/>
  <c r="M129" i="464" s="1"/>
  <c r="L115" i="466"/>
  <c r="L129" i="466" s="1"/>
  <c r="N115" i="464"/>
  <c r="N129" i="464" s="1"/>
  <c r="H128" i="467"/>
  <c r="P73" i="466"/>
  <c r="P30" i="466" s="1"/>
  <c r="F171" i="466"/>
  <c r="M170" i="466"/>
  <c r="E171" i="466"/>
  <c r="D171" i="466"/>
  <c r="O170" i="466"/>
  <c r="N170" i="466"/>
  <c r="F170" i="466"/>
  <c r="E170" i="466"/>
  <c r="D170" i="466"/>
  <c r="K171" i="466"/>
  <c r="J171" i="466"/>
  <c r="L171" i="466"/>
  <c r="K170" i="466"/>
  <c r="O171" i="466"/>
  <c r="N171" i="466"/>
  <c r="M171" i="466"/>
  <c r="I171" i="466"/>
  <c r="H171" i="466"/>
  <c r="G171" i="466"/>
  <c r="L170" i="466"/>
  <c r="J170" i="466"/>
  <c r="I170" i="466"/>
  <c r="H170" i="466"/>
  <c r="I93" i="466"/>
  <c r="I33" i="466"/>
  <c r="I168" i="466"/>
  <c r="I169" i="466" s="1"/>
  <c r="D165" i="466"/>
  <c r="P165" i="466" s="1"/>
  <c r="P164" i="466"/>
  <c r="J93" i="466"/>
  <c r="J33" i="466"/>
  <c r="J168" i="466"/>
  <c r="J169" i="466" s="1"/>
  <c r="K93" i="466"/>
  <c r="K168" i="466"/>
  <c r="K169" i="466" s="1"/>
  <c r="E129" i="466"/>
  <c r="K33" i="466"/>
  <c r="D148" i="466"/>
  <c r="L168" i="466"/>
  <c r="L169" i="466" s="1"/>
  <c r="D135" i="466"/>
  <c r="J33" i="465"/>
  <c r="J168" i="465"/>
  <c r="J169" i="465" s="1"/>
  <c r="J93" i="465"/>
  <c r="E135" i="466"/>
  <c r="K33" i="465"/>
  <c r="K168" i="465"/>
  <c r="K169" i="465" s="1"/>
  <c r="K93" i="465"/>
  <c r="L168" i="465"/>
  <c r="L169" i="465" s="1"/>
  <c r="L93" i="465"/>
  <c r="L33" i="465"/>
  <c r="M168" i="465"/>
  <c r="M169" i="465" s="1"/>
  <c r="M33" i="465"/>
  <c r="M93" i="465"/>
  <c r="L33" i="466"/>
  <c r="E148" i="466"/>
  <c r="E158" i="466" s="1"/>
  <c r="G170" i="466"/>
  <c r="M93" i="466"/>
  <c r="M168" i="466"/>
  <c r="M169" i="466" s="1"/>
  <c r="P107" i="466"/>
  <c r="K93" i="464"/>
  <c r="K168" i="464"/>
  <c r="K169" i="464" s="1"/>
  <c r="L93" i="464"/>
  <c r="L168" i="464"/>
  <c r="L169" i="464" s="1"/>
  <c r="M93" i="464"/>
  <c r="M168" i="464"/>
  <c r="M169" i="464" s="1"/>
  <c r="D152" i="466"/>
  <c r="P105" i="466"/>
  <c r="E137" i="466"/>
  <c r="E150" i="466"/>
  <c r="E133" i="466"/>
  <c r="E143" i="466" s="1"/>
  <c r="F131" i="466"/>
  <c r="P163" i="466"/>
  <c r="P113" i="466"/>
  <c r="P81" i="466"/>
  <c r="P83" i="466" s="1"/>
  <c r="H83" i="465"/>
  <c r="D83" i="466"/>
  <c r="G83" i="465"/>
  <c r="G97" i="465" s="1"/>
  <c r="O83" i="464"/>
  <c r="O167" i="464" s="1"/>
  <c r="I115" i="464"/>
  <c r="K115" i="462"/>
  <c r="K83" i="463"/>
  <c r="K167" i="463" s="1"/>
  <c r="F33" i="465"/>
  <c r="P67" i="466"/>
  <c r="D133" i="466"/>
  <c r="O115" i="464"/>
  <c r="O128" i="464" s="1"/>
  <c r="D150" i="466"/>
  <c r="K83" i="462"/>
  <c r="K172" i="462" s="1"/>
  <c r="E83" i="466"/>
  <c r="K83" i="460"/>
  <c r="K97" i="460" s="1"/>
  <c r="O33" i="464"/>
  <c r="F115" i="465"/>
  <c r="F128" i="465" s="1"/>
  <c r="J83" i="465"/>
  <c r="J167" i="465" s="1"/>
  <c r="D83" i="465"/>
  <c r="D172" i="465" s="1"/>
  <c r="K83" i="465"/>
  <c r="K167" i="465" s="1"/>
  <c r="G115" i="465"/>
  <c r="G128" i="465" s="1"/>
  <c r="P83" i="465"/>
  <c r="P85" i="465" s="1"/>
  <c r="L83" i="465"/>
  <c r="P125" i="465"/>
  <c r="U32" i="463"/>
  <c r="E83" i="464"/>
  <c r="E97" i="464" s="1"/>
  <c r="M83" i="465"/>
  <c r="M97" i="465" s="1"/>
  <c r="E93" i="465"/>
  <c r="E33" i="465"/>
  <c r="E168" i="465"/>
  <c r="E169" i="465" s="1"/>
  <c r="M168" i="463"/>
  <c r="M169" i="463" s="1"/>
  <c r="P165" i="465"/>
  <c r="O93" i="463"/>
  <c r="O168" i="463"/>
  <c r="O169" i="463" s="1"/>
  <c r="E135" i="465"/>
  <c r="D152" i="464"/>
  <c r="P107" i="464"/>
  <c r="F135" i="465"/>
  <c r="F152" i="465"/>
  <c r="I171" i="465"/>
  <c r="H171" i="465"/>
  <c r="L170" i="465"/>
  <c r="K170" i="465"/>
  <c r="J170" i="465"/>
  <c r="G171" i="465"/>
  <c r="M170" i="465"/>
  <c r="I170" i="465"/>
  <c r="H170" i="465"/>
  <c r="D170" i="465"/>
  <c r="P67" i="465"/>
  <c r="D33" i="465"/>
  <c r="E133" i="465"/>
  <c r="E143" i="465" s="1"/>
  <c r="D168" i="465"/>
  <c r="D169" i="465" s="1"/>
  <c r="D133" i="465"/>
  <c r="N93" i="463"/>
  <c r="N168" i="463"/>
  <c r="N169" i="463" s="1"/>
  <c r="D93" i="464"/>
  <c r="D168" i="464"/>
  <c r="D169" i="464" s="1"/>
  <c r="P125" i="463"/>
  <c r="E93" i="464"/>
  <c r="E168" i="464"/>
  <c r="E169" i="464" s="1"/>
  <c r="F93" i="464"/>
  <c r="F33" i="464"/>
  <c r="F168" i="464"/>
  <c r="F169" i="464" s="1"/>
  <c r="M168" i="460"/>
  <c r="M169" i="460" s="1"/>
  <c r="M93" i="460"/>
  <c r="D93" i="465"/>
  <c r="E83" i="465"/>
  <c r="M83" i="464"/>
  <c r="I168" i="465"/>
  <c r="I169" i="465" s="1"/>
  <c r="I33" i="465"/>
  <c r="D115" i="464"/>
  <c r="D129" i="464" s="1"/>
  <c r="F150" i="465"/>
  <c r="F133" i="465"/>
  <c r="F143" i="465" s="1"/>
  <c r="G131" i="465"/>
  <c r="D148" i="464"/>
  <c r="D158" i="464" s="1"/>
  <c r="D152" i="465"/>
  <c r="D115" i="465"/>
  <c r="D148" i="465"/>
  <c r="E152" i="464"/>
  <c r="E148" i="465"/>
  <c r="E158" i="465" s="1"/>
  <c r="N171" i="465"/>
  <c r="M171" i="465"/>
  <c r="K171" i="465"/>
  <c r="F83" i="465"/>
  <c r="Q8" i="461"/>
  <c r="Q8" i="464"/>
  <c r="F83" i="463"/>
  <c r="F167" i="463" s="1"/>
  <c r="H83" i="463"/>
  <c r="H167" i="463" s="1"/>
  <c r="E115" i="464"/>
  <c r="E129" i="464" s="1"/>
  <c r="P105" i="465"/>
  <c r="U105" i="463"/>
  <c r="F148" i="465"/>
  <c r="F158" i="465" s="1"/>
  <c r="L171" i="465"/>
  <c r="D150" i="465"/>
  <c r="D33" i="463"/>
  <c r="I83" i="463"/>
  <c r="I97" i="463" s="1"/>
  <c r="E33" i="463"/>
  <c r="J83" i="463"/>
  <c r="J97" i="463" s="1"/>
  <c r="F171" i="465"/>
  <c r="E171" i="465"/>
  <c r="D171" i="465"/>
  <c r="O170" i="465"/>
  <c r="N170" i="465"/>
  <c r="G170" i="465"/>
  <c r="F170" i="465"/>
  <c r="O171" i="465"/>
  <c r="E170" i="465"/>
  <c r="F33" i="463"/>
  <c r="F93" i="463"/>
  <c r="E93" i="463"/>
  <c r="N93" i="464"/>
  <c r="N33" i="464"/>
  <c r="N115" i="465"/>
  <c r="D93" i="463"/>
  <c r="L115" i="465"/>
  <c r="M115" i="465"/>
  <c r="D137" i="465"/>
  <c r="N83" i="465"/>
  <c r="P107" i="465"/>
  <c r="E137" i="465"/>
  <c r="E150" i="465"/>
  <c r="O83" i="465"/>
  <c r="J115" i="464"/>
  <c r="J129" i="464" s="1"/>
  <c r="E152" i="465"/>
  <c r="N115" i="463"/>
  <c r="N128" i="463" s="1"/>
  <c r="U105" i="462"/>
  <c r="O115" i="463"/>
  <c r="O128" i="463" s="1"/>
  <c r="K115" i="464"/>
  <c r="K128" i="464" s="1"/>
  <c r="H33" i="463"/>
  <c r="K115" i="463"/>
  <c r="K129" i="463" s="1"/>
  <c r="G115" i="464"/>
  <c r="G129" i="464" s="1"/>
  <c r="N83" i="463"/>
  <c r="H115" i="464"/>
  <c r="H128" i="464" s="1"/>
  <c r="O83" i="463"/>
  <c r="O172" i="463" s="1"/>
  <c r="P125" i="464"/>
  <c r="E168" i="460"/>
  <c r="E169" i="460" s="1"/>
  <c r="E93" i="460"/>
  <c r="I93" i="464"/>
  <c r="I168" i="464"/>
  <c r="I169" i="464" s="1"/>
  <c r="I33" i="464"/>
  <c r="F131" i="464"/>
  <c r="G33" i="463"/>
  <c r="I93" i="463"/>
  <c r="D168" i="460"/>
  <c r="D169" i="460" s="1"/>
  <c r="D93" i="460"/>
  <c r="J93" i="464"/>
  <c r="J168" i="464"/>
  <c r="J169" i="464" s="1"/>
  <c r="J33" i="464"/>
  <c r="P105" i="464"/>
  <c r="G93" i="463"/>
  <c r="D165" i="464"/>
  <c r="P165" i="464" s="1"/>
  <c r="P164" i="464"/>
  <c r="G171" i="464"/>
  <c r="D133" i="464"/>
  <c r="H168" i="463"/>
  <c r="H169" i="463" s="1"/>
  <c r="H33" i="464"/>
  <c r="H168" i="464"/>
  <c r="H169" i="464" s="1"/>
  <c r="G168" i="464"/>
  <c r="G169" i="464" s="1"/>
  <c r="G93" i="464"/>
  <c r="E137" i="464"/>
  <c r="E150" i="464"/>
  <c r="E135" i="464"/>
  <c r="E148" i="464"/>
  <c r="E158" i="464" s="1"/>
  <c r="E133" i="464"/>
  <c r="E143" i="464" s="1"/>
  <c r="H93" i="463"/>
  <c r="P81" i="464"/>
  <c r="P83" i="464" s="1"/>
  <c r="P113" i="464"/>
  <c r="N168" i="460"/>
  <c r="N169" i="460" s="1"/>
  <c r="N93" i="460"/>
  <c r="N171" i="464"/>
  <c r="M171" i="464"/>
  <c r="L171" i="464"/>
  <c r="K171" i="464"/>
  <c r="J171" i="464"/>
  <c r="G170" i="464"/>
  <c r="H170" i="464"/>
  <c r="I171" i="464"/>
  <c r="Q8" i="463"/>
  <c r="F115" i="463"/>
  <c r="F129" i="463" s="1"/>
  <c r="L83" i="462"/>
  <c r="L97" i="462" s="1"/>
  <c r="G115" i="463"/>
  <c r="D83" i="464"/>
  <c r="D115" i="463"/>
  <c r="D128" i="463" s="1"/>
  <c r="E115" i="463"/>
  <c r="E128" i="463" s="1"/>
  <c r="M83" i="462"/>
  <c r="M97" i="462" s="1"/>
  <c r="H115" i="463"/>
  <c r="H129" i="463" s="1"/>
  <c r="D148" i="463"/>
  <c r="D158" i="463" s="1"/>
  <c r="P67" i="464"/>
  <c r="N115" i="461"/>
  <c r="N129" i="461" s="1"/>
  <c r="N83" i="462"/>
  <c r="N167" i="462" s="1"/>
  <c r="I115" i="463"/>
  <c r="I129" i="463" s="1"/>
  <c r="F171" i="464"/>
  <c r="E171" i="464"/>
  <c r="O170" i="464"/>
  <c r="N170" i="464"/>
  <c r="D171" i="464"/>
  <c r="K170" i="464"/>
  <c r="M170" i="464"/>
  <c r="L170" i="464"/>
  <c r="J170" i="464"/>
  <c r="I170" i="464"/>
  <c r="O83" i="462"/>
  <c r="O167" i="462" s="1"/>
  <c r="J115" i="463"/>
  <c r="J128" i="463" s="1"/>
  <c r="M115" i="462"/>
  <c r="M128" i="462" s="1"/>
  <c r="O168" i="464"/>
  <c r="O169" i="464" s="1"/>
  <c r="D135" i="464"/>
  <c r="H115" i="461"/>
  <c r="H129" i="461" s="1"/>
  <c r="N115" i="462"/>
  <c r="N128" i="462" s="1"/>
  <c r="I83" i="462"/>
  <c r="I96" i="462" s="1"/>
  <c r="O115" i="462"/>
  <c r="O128" i="462" s="1"/>
  <c r="D150" i="464"/>
  <c r="J115" i="461"/>
  <c r="J129" i="461" s="1"/>
  <c r="L115" i="463"/>
  <c r="L129" i="463" s="1"/>
  <c r="I115" i="460"/>
  <c r="I128" i="460" s="1"/>
  <c r="I115" i="461"/>
  <c r="K115" i="461"/>
  <c r="K129" i="461" s="1"/>
  <c r="P107" i="462"/>
  <c r="M115" i="463"/>
  <c r="M128" i="463" s="1"/>
  <c r="E137" i="463"/>
  <c r="E150" i="463"/>
  <c r="E133" i="463"/>
  <c r="E143" i="463" s="1"/>
  <c r="F131" i="463"/>
  <c r="E152" i="463"/>
  <c r="M93" i="461"/>
  <c r="M33" i="461"/>
  <c r="G168" i="462"/>
  <c r="G169" i="462" s="1"/>
  <c r="G93" i="462"/>
  <c r="N93" i="461"/>
  <c r="N33" i="461"/>
  <c r="E135" i="463"/>
  <c r="G168" i="460"/>
  <c r="G169" i="460" s="1"/>
  <c r="G93" i="460"/>
  <c r="D115" i="462"/>
  <c r="D128" i="462" s="1"/>
  <c r="O93" i="462"/>
  <c r="O168" i="462"/>
  <c r="O169" i="462" s="1"/>
  <c r="U32" i="461"/>
  <c r="O33" i="463"/>
  <c r="N33" i="463"/>
  <c r="M33" i="463"/>
  <c r="I33" i="463"/>
  <c r="J93" i="463"/>
  <c r="J33" i="463"/>
  <c r="K93" i="463"/>
  <c r="K33" i="463"/>
  <c r="D83" i="461"/>
  <c r="D167" i="461" s="1"/>
  <c r="N93" i="462"/>
  <c r="N168" i="462"/>
  <c r="N169" i="462" s="1"/>
  <c r="L93" i="463"/>
  <c r="L33" i="463"/>
  <c r="P105" i="463"/>
  <c r="D152" i="463"/>
  <c r="P107" i="463"/>
  <c r="P113" i="463"/>
  <c r="P81" i="463"/>
  <c r="P83" i="463" s="1"/>
  <c r="E148" i="463"/>
  <c r="E158" i="463" s="1"/>
  <c r="L171" i="463"/>
  <c r="D115" i="461"/>
  <c r="D129" i="461" s="1"/>
  <c r="D83" i="462"/>
  <c r="M171" i="463"/>
  <c r="F171" i="463"/>
  <c r="O170" i="463"/>
  <c r="M170" i="463"/>
  <c r="L170" i="463"/>
  <c r="E171" i="463"/>
  <c r="D171" i="463"/>
  <c r="N170" i="463"/>
  <c r="K171" i="463"/>
  <c r="H115" i="460"/>
  <c r="H129" i="460" s="1"/>
  <c r="F83" i="461"/>
  <c r="F167" i="461" s="1"/>
  <c r="G83" i="461"/>
  <c r="G97" i="461" s="1"/>
  <c r="H83" i="461"/>
  <c r="H97" i="461" s="1"/>
  <c r="D33" i="461"/>
  <c r="I83" i="461"/>
  <c r="I97" i="461" s="1"/>
  <c r="M115" i="461"/>
  <c r="M129" i="461" s="1"/>
  <c r="O33" i="462"/>
  <c r="D83" i="463"/>
  <c r="O171" i="463"/>
  <c r="J83" i="461"/>
  <c r="J172" i="461" s="1"/>
  <c r="E115" i="461"/>
  <c r="E128" i="461" s="1"/>
  <c r="P67" i="463"/>
  <c r="D133" i="463"/>
  <c r="Q8" i="460"/>
  <c r="L83" i="460"/>
  <c r="L96" i="460" s="1"/>
  <c r="G83" i="462"/>
  <c r="G97" i="462" s="1"/>
  <c r="M83" i="460"/>
  <c r="H83" i="462"/>
  <c r="H97" i="462" s="1"/>
  <c r="E83" i="460"/>
  <c r="E97" i="460" s="1"/>
  <c r="E83" i="463"/>
  <c r="J83" i="462"/>
  <c r="J97" i="462" s="1"/>
  <c r="D170" i="463"/>
  <c r="E83" i="462"/>
  <c r="E97" i="462" s="1"/>
  <c r="L115" i="462"/>
  <c r="L129" i="462" s="1"/>
  <c r="F83" i="460"/>
  <c r="F167" i="460" s="1"/>
  <c r="K83" i="461"/>
  <c r="K172" i="461" s="1"/>
  <c r="O115" i="461"/>
  <c r="O129" i="461" s="1"/>
  <c r="L83" i="461"/>
  <c r="G115" i="461"/>
  <c r="E115" i="462"/>
  <c r="F115" i="461"/>
  <c r="U32" i="462"/>
  <c r="M83" i="461"/>
  <c r="M97" i="461" s="1"/>
  <c r="U32" i="460"/>
  <c r="O33" i="461"/>
  <c r="P125" i="462"/>
  <c r="L33" i="462"/>
  <c r="L168" i="462"/>
  <c r="L169" i="462" s="1"/>
  <c r="M93" i="462"/>
  <c r="M33" i="462"/>
  <c r="M168" i="462"/>
  <c r="M169" i="462" s="1"/>
  <c r="P105" i="462"/>
  <c r="D133" i="462"/>
  <c r="K33" i="462"/>
  <c r="K168" i="462"/>
  <c r="K169" i="462" s="1"/>
  <c r="O171" i="462"/>
  <c r="N171" i="462"/>
  <c r="M171" i="462"/>
  <c r="K171" i="462"/>
  <c r="J171" i="462"/>
  <c r="I171" i="462"/>
  <c r="H171" i="462"/>
  <c r="G171" i="462"/>
  <c r="L171" i="462"/>
  <c r="D165" i="462"/>
  <c r="P165" i="462" s="1"/>
  <c r="P164" i="462"/>
  <c r="E33" i="461"/>
  <c r="E93" i="461"/>
  <c r="F33" i="461"/>
  <c r="F93" i="461"/>
  <c r="F83" i="462"/>
  <c r="E170" i="462"/>
  <c r="F170" i="462"/>
  <c r="P73" i="462"/>
  <c r="P30" i="462" s="1"/>
  <c r="D135" i="462"/>
  <c r="D137" i="462"/>
  <c r="G170" i="462"/>
  <c r="F168" i="461"/>
  <c r="F169" i="461" s="1"/>
  <c r="E137" i="462"/>
  <c r="E150" i="462"/>
  <c r="E148" i="462"/>
  <c r="E158" i="462" s="1"/>
  <c r="E135" i="462"/>
  <c r="E133" i="462"/>
  <c r="E143" i="462" s="1"/>
  <c r="D152" i="462"/>
  <c r="H170" i="462"/>
  <c r="H33" i="462"/>
  <c r="H168" i="462"/>
  <c r="H169" i="462" s="1"/>
  <c r="K93" i="462"/>
  <c r="F131" i="462"/>
  <c r="E152" i="462"/>
  <c r="I170" i="462"/>
  <c r="I33" i="462"/>
  <c r="I168" i="462"/>
  <c r="I169" i="462" s="1"/>
  <c r="L93" i="462"/>
  <c r="J170" i="462"/>
  <c r="J33" i="462"/>
  <c r="J168" i="462"/>
  <c r="J169" i="462" s="1"/>
  <c r="K170" i="462"/>
  <c r="D150" i="462"/>
  <c r="D33" i="462"/>
  <c r="P81" i="462"/>
  <c r="P83" i="462" s="1"/>
  <c r="P113" i="462"/>
  <c r="E33" i="462"/>
  <c r="F33" i="462"/>
  <c r="G33" i="462"/>
  <c r="P67" i="462"/>
  <c r="D93" i="462"/>
  <c r="P125" i="460"/>
  <c r="L115" i="461"/>
  <c r="L129" i="461" s="1"/>
  <c r="N33" i="462"/>
  <c r="D148" i="462"/>
  <c r="J83" i="460"/>
  <c r="J167" i="460" s="1"/>
  <c r="F171" i="462"/>
  <c r="N170" i="462"/>
  <c r="M170" i="462"/>
  <c r="L170" i="462"/>
  <c r="E171" i="462"/>
  <c r="D171" i="462"/>
  <c r="O170" i="462"/>
  <c r="D170" i="462"/>
  <c r="J93" i="461"/>
  <c r="J168" i="461"/>
  <c r="J169" i="461" s="1"/>
  <c r="N83" i="461"/>
  <c r="K93" i="461"/>
  <c r="K168" i="461"/>
  <c r="K169" i="461" s="1"/>
  <c r="O83" i="461"/>
  <c r="O96" i="461" s="1"/>
  <c r="P107" i="461"/>
  <c r="L168" i="461"/>
  <c r="L169" i="461" s="1"/>
  <c r="F115" i="460"/>
  <c r="F128" i="460" s="1"/>
  <c r="N168" i="461"/>
  <c r="N169" i="461" s="1"/>
  <c r="P125" i="461"/>
  <c r="E115" i="460"/>
  <c r="E129" i="460" s="1"/>
  <c r="M168" i="461"/>
  <c r="M169" i="461" s="1"/>
  <c r="G115" i="460"/>
  <c r="G129" i="460" s="1"/>
  <c r="O168" i="461"/>
  <c r="O169" i="461" s="1"/>
  <c r="D135" i="461"/>
  <c r="F171" i="461"/>
  <c r="E171" i="461"/>
  <c r="D171" i="461"/>
  <c r="N170" i="461"/>
  <c r="M170" i="461"/>
  <c r="K170" i="461"/>
  <c r="O170" i="461"/>
  <c r="L170" i="461"/>
  <c r="J170" i="461"/>
  <c r="I171" i="461"/>
  <c r="H171" i="461"/>
  <c r="G171" i="461"/>
  <c r="O171" i="461"/>
  <c r="N171" i="461"/>
  <c r="M171" i="461"/>
  <c r="L171" i="461"/>
  <c r="K171" i="461"/>
  <c r="J171" i="461"/>
  <c r="I170" i="461"/>
  <c r="H170" i="461"/>
  <c r="G170" i="461"/>
  <c r="F33" i="460"/>
  <c r="G33" i="460"/>
  <c r="M33" i="460"/>
  <c r="N33" i="460"/>
  <c r="E33" i="460"/>
  <c r="D33" i="460"/>
  <c r="G168" i="461"/>
  <c r="G169" i="461" s="1"/>
  <c r="G93" i="461"/>
  <c r="P105" i="461"/>
  <c r="G33" i="461"/>
  <c r="D170" i="461"/>
  <c r="E170" i="461"/>
  <c r="P113" i="461"/>
  <c r="P81" i="461"/>
  <c r="P83" i="461" s="1"/>
  <c r="D152" i="461"/>
  <c r="E148" i="461"/>
  <c r="E158" i="461" s="1"/>
  <c r="D148" i="461"/>
  <c r="E133" i="461"/>
  <c r="E143" i="461" s="1"/>
  <c r="D133" i="461"/>
  <c r="P163" i="461"/>
  <c r="F170" i="461"/>
  <c r="P165" i="461"/>
  <c r="J115" i="460"/>
  <c r="J128" i="460" s="1"/>
  <c r="J168" i="460"/>
  <c r="J169" i="460" s="1"/>
  <c r="J93" i="460"/>
  <c r="J33" i="460"/>
  <c r="K115" i="460"/>
  <c r="K129" i="460" s="1"/>
  <c r="P67" i="461"/>
  <c r="D168" i="461"/>
  <c r="D169" i="461" s="1"/>
  <c r="E168" i="461"/>
  <c r="E169" i="461" s="1"/>
  <c r="H93" i="461"/>
  <c r="I93" i="461"/>
  <c r="D137" i="461"/>
  <c r="K168" i="460"/>
  <c r="K169" i="460" s="1"/>
  <c r="K33" i="460"/>
  <c r="E83" i="461"/>
  <c r="E137" i="461"/>
  <c r="E150" i="461"/>
  <c r="E135" i="461"/>
  <c r="L168" i="460"/>
  <c r="L169" i="460" s="1"/>
  <c r="L33" i="460"/>
  <c r="D115" i="460"/>
  <c r="D129" i="460" s="1"/>
  <c r="F131" i="461"/>
  <c r="E152" i="461"/>
  <c r="U105" i="460"/>
  <c r="G83" i="460"/>
  <c r="G172" i="460" s="1"/>
  <c r="H83" i="460"/>
  <c r="D152" i="460"/>
  <c r="D150" i="461"/>
  <c r="H33" i="460"/>
  <c r="I83" i="460"/>
  <c r="I167" i="460" s="1"/>
  <c r="I33" i="460"/>
  <c r="O115" i="460"/>
  <c r="O128" i="460" s="1"/>
  <c r="H93" i="460"/>
  <c r="I93" i="460"/>
  <c r="P81" i="460"/>
  <c r="P83" i="460" s="1"/>
  <c r="E135" i="460"/>
  <c r="F171" i="460"/>
  <c r="D171" i="460"/>
  <c r="O170" i="460"/>
  <c r="E171" i="460"/>
  <c r="J170" i="460"/>
  <c r="I170" i="460"/>
  <c r="H170" i="460"/>
  <c r="G170" i="460"/>
  <c r="F170" i="460"/>
  <c r="E170" i="460"/>
  <c r="D170" i="460"/>
  <c r="D135" i="460"/>
  <c r="K170" i="460"/>
  <c r="D165" i="460"/>
  <c r="P165" i="460" s="1"/>
  <c r="P164" i="460"/>
  <c r="L170" i="460"/>
  <c r="D148" i="460"/>
  <c r="M170" i="460"/>
  <c r="D150" i="460"/>
  <c r="P105" i="460"/>
  <c r="E148" i="460"/>
  <c r="E158" i="460" s="1"/>
  <c r="N170" i="460"/>
  <c r="L115" i="460"/>
  <c r="G171" i="460"/>
  <c r="N83" i="460"/>
  <c r="M115" i="460"/>
  <c r="H171" i="460"/>
  <c r="O83" i="460"/>
  <c r="P107" i="460"/>
  <c r="N115" i="460"/>
  <c r="E152" i="460"/>
  <c r="I171" i="460"/>
  <c r="O93" i="460"/>
  <c r="O33" i="460"/>
  <c r="J171" i="460"/>
  <c r="K171" i="460"/>
  <c r="D137" i="460"/>
  <c r="D133" i="460"/>
  <c r="L171" i="460"/>
  <c r="M171" i="460"/>
  <c r="N171" i="460"/>
  <c r="O171" i="460"/>
  <c r="E137" i="460"/>
  <c r="E150" i="460"/>
  <c r="E133" i="460"/>
  <c r="E143" i="460" s="1"/>
  <c r="O168" i="460"/>
  <c r="O169" i="460" s="1"/>
  <c r="F131" i="460"/>
  <c r="D83" i="460"/>
  <c r="P67" i="460"/>
  <c r="Q8" i="194"/>
  <c r="C157" i="44"/>
  <c r="C155" i="44"/>
  <c r="C153" i="44"/>
  <c r="C151" i="44"/>
  <c r="C5" i="44"/>
  <c r="B8" i="46" s="1"/>
  <c r="C174" i="44"/>
  <c r="C175" i="44"/>
  <c r="C176" i="44"/>
  <c r="C177" i="44"/>
  <c r="C178" i="44"/>
  <c r="C167" i="44"/>
  <c r="C160" i="44"/>
  <c r="C161" i="44"/>
  <c r="C162" i="44"/>
  <c r="C164" i="44"/>
  <c r="C165" i="44"/>
  <c r="C166" i="44"/>
  <c r="C168" i="44"/>
  <c r="C169" i="44"/>
  <c r="C170" i="44"/>
  <c r="C171" i="44"/>
  <c r="C172" i="44"/>
  <c r="C173" i="44"/>
  <c r="C158" i="44"/>
  <c r="D5" i="46" s="1"/>
  <c r="C159" i="44"/>
  <c r="D6" i="46" s="1"/>
  <c r="C149" i="44"/>
  <c r="D9" i="46" s="1"/>
  <c r="C150" i="44"/>
  <c r="C152" i="44"/>
  <c r="C154" i="44"/>
  <c r="C156" i="44"/>
  <c r="C147" i="44"/>
  <c r="D7" i="46" s="1"/>
  <c r="C148" i="44"/>
  <c r="D8" i="46" s="1"/>
  <c r="D79" i="194"/>
  <c r="X105" i="194"/>
  <c r="W105" i="194"/>
  <c r="V105" i="194"/>
  <c r="T105" i="194"/>
  <c r="S105" i="194"/>
  <c r="R105" i="194"/>
  <c r="N79" i="194"/>
  <c r="M79" i="194"/>
  <c r="L79" i="194"/>
  <c r="L111" i="194" s="1"/>
  <c r="I79" i="194"/>
  <c r="H79" i="194"/>
  <c r="G79" i="194"/>
  <c r="F79" i="194"/>
  <c r="E79" i="194"/>
  <c r="O111" i="194"/>
  <c r="N111" i="194"/>
  <c r="M111" i="194"/>
  <c r="K111" i="194"/>
  <c r="J111" i="194"/>
  <c r="I111" i="194"/>
  <c r="H111" i="194"/>
  <c r="G111" i="194"/>
  <c r="F111" i="194"/>
  <c r="E111" i="194"/>
  <c r="D111" i="194"/>
  <c r="N125" i="194"/>
  <c r="M125" i="194"/>
  <c r="L125" i="194"/>
  <c r="K125" i="194"/>
  <c r="J125" i="194"/>
  <c r="I125" i="194"/>
  <c r="H125" i="194"/>
  <c r="G125" i="194"/>
  <c r="F125" i="194"/>
  <c r="E125" i="194"/>
  <c r="P111" i="194"/>
  <c r="P109" i="194"/>
  <c r="P79" i="194"/>
  <c r="P77" i="194"/>
  <c r="D77" i="194" s="1"/>
  <c r="D109" i="194" s="1"/>
  <c r="O67" i="194"/>
  <c r="O125" i="194" s="1"/>
  <c r="N67" i="194"/>
  <c r="M67" i="194"/>
  <c r="L67" i="194"/>
  <c r="K67" i="194"/>
  <c r="J67" i="194"/>
  <c r="I67" i="194"/>
  <c r="H67" i="194"/>
  <c r="G67" i="194"/>
  <c r="F67" i="194"/>
  <c r="E67" i="194"/>
  <c r="D67" i="194"/>
  <c r="D125" i="194" s="1"/>
  <c r="P38" i="194"/>
  <c r="P36" i="194"/>
  <c r="C99" i="194"/>
  <c r="R4" i="4"/>
  <c r="R3" i="4"/>
  <c r="R2" i="4"/>
  <c r="O3" i="4"/>
  <c r="O2" i="4"/>
  <c r="N123" i="473" l="1"/>
  <c r="N127" i="473" s="1"/>
  <c r="N121" i="473"/>
  <c r="M123" i="473"/>
  <c r="M127" i="473" s="1"/>
  <c r="M121" i="473"/>
  <c r="K121" i="473"/>
  <c r="K123" i="473"/>
  <c r="K127" i="473" s="1"/>
  <c r="N89" i="473"/>
  <c r="N91" i="473"/>
  <c r="N95" i="473" s="1"/>
  <c r="L121" i="473"/>
  <c r="L123" i="473"/>
  <c r="L127" i="473" s="1"/>
  <c r="F91" i="473"/>
  <c r="F95" i="473" s="1"/>
  <c r="F89" i="473"/>
  <c r="D143" i="473"/>
  <c r="P93" i="472"/>
  <c r="I172" i="473"/>
  <c r="I97" i="473"/>
  <c r="I167" i="473"/>
  <c r="C101" i="473"/>
  <c r="C26" i="473"/>
  <c r="J85" i="473"/>
  <c r="J87" i="473" s="1"/>
  <c r="P96" i="473"/>
  <c r="D85" i="473"/>
  <c r="D87" i="473" s="1"/>
  <c r="I172" i="468"/>
  <c r="Q101" i="472"/>
  <c r="Q101" i="473"/>
  <c r="I128" i="468"/>
  <c r="I97" i="470"/>
  <c r="I85" i="471"/>
  <c r="I87" i="471" s="1"/>
  <c r="F135" i="473"/>
  <c r="F150" i="473"/>
  <c r="F133" i="473"/>
  <c r="F143" i="473" s="1"/>
  <c r="F152" i="473"/>
  <c r="F148" i="473"/>
  <c r="F158" i="473" s="1"/>
  <c r="F137" i="473"/>
  <c r="G131" i="473"/>
  <c r="D117" i="473"/>
  <c r="D119" i="473" s="1"/>
  <c r="Q119" i="473"/>
  <c r="Q87" i="473"/>
  <c r="J96" i="468"/>
  <c r="I172" i="470"/>
  <c r="M89" i="473"/>
  <c r="M91" i="473"/>
  <c r="M95" i="473" s="1"/>
  <c r="Q32" i="472"/>
  <c r="Q32" i="473"/>
  <c r="O128" i="468"/>
  <c r="M85" i="471"/>
  <c r="M87" i="471" s="1"/>
  <c r="M91" i="471" s="1"/>
  <c r="M95" i="471" s="1"/>
  <c r="C22" i="473"/>
  <c r="C24" i="473"/>
  <c r="J129" i="473"/>
  <c r="P129" i="473" s="1"/>
  <c r="L172" i="473"/>
  <c r="L167" i="473"/>
  <c r="L97" i="473"/>
  <c r="L85" i="473" s="1"/>
  <c r="L87" i="473" s="1"/>
  <c r="Q24" i="472"/>
  <c r="Q24" i="473"/>
  <c r="M97" i="468"/>
  <c r="L97" i="471"/>
  <c r="O96" i="472"/>
  <c r="O97" i="472"/>
  <c r="I123" i="473"/>
  <c r="I127" i="473" s="1"/>
  <c r="G85" i="473"/>
  <c r="G87" i="473" s="1"/>
  <c r="H123" i="473"/>
  <c r="H127" i="473" s="1"/>
  <c r="B39" i="472"/>
  <c r="B39" i="473"/>
  <c r="M172" i="468"/>
  <c r="G129" i="470"/>
  <c r="O167" i="472"/>
  <c r="O129" i="473"/>
  <c r="H91" i="473"/>
  <c r="H95" i="473" s="1"/>
  <c r="Q4" i="472"/>
  <c r="Q4" i="473"/>
  <c r="L96" i="471"/>
  <c r="K128" i="472"/>
  <c r="K117" i="472" s="1"/>
  <c r="K119" i="472" s="1"/>
  <c r="J128" i="473"/>
  <c r="L85" i="472"/>
  <c r="L87" i="472" s="1"/>
  <c r="P115" i="472"/>
  <c r="P117" i="472" s="1"/>
  <c r="G117" i="473"/>
  <c r="G119" i="473" s="1"/>
  <c r="C32" i="473"/>
  <c r="C25" i="473"/>
  <c r="D96" i="469"/>
  <c r="I117" i="470"/>
  <c r="I119" i="470" s="1"/>
  <c r="K172" i="471"/>
  <c r="D128" i="471"/>
  <c r="P128" i="471" s="1"/>
  <c r="F129" i="471"/>
  <c r="F117" i="471" s="1"/>
  <c r="F119" i="471" s="1"/>
  <c r="D129" i="472"/>
  <c r="O128" i="473"/>
  <c r="O117" i="473" s="1"/>
  <c r="O119" i="473" s="1"/>
  <c r="K172" i="473"/>
  <c r="K96" i="473"/>
  <c r="K85" i="473" s="1"/>
  <c r="K87" i="473"/>
  <c r="K91" i="473" s="1"/>
  <c r="K95" i="473" s="1"/>
  <c r="K167" i="473"/>
  <c r="K97" i="473"/>
  <c r="M97" i="469"/>
  <c r="L167" i="471"/>
  <c r="K96" i="471"/>
  <c r="K85" i="471" s="1"/>
  <c r="K87" i="471" s="1"/>
  <c r="K89" i="471" s="1"/>
  <c r="N117" i="472"/>
  <c r="N119" i="472" s="1"/>
  <c r="N121" i="472" s="1"/>
  <c r="I96" i="473"/>
  <c r="E89" i="473"/>
  <c r="I129" i="466"/>
  <c r="M172" i="470"/>
  <c r="I172" i="471"/>
  <c r="F85" i="472"/>
  <c r="F87" i="472" s="1"/>
  <c r="F89" i="472" s="1"/>
  <c r="Q115" i="473"/>
  <c r="Q109" i="473"/>
  <c r="Q79" i="473"/>
  <c r="Q83" i="473"/>
  <c r="Q111" i="473"/>
  <c r="Q113" i="473"/>
  <c r="Q81" i="473"/>
  <c r="Q77" i="473"/>
  <c r="Q103" i="472"/>
  <c r="Q103" i="473"/>
  <c r="Q38" i="472"/>
  <c r="Q38" i="473"/>
  <c r="J128" i="467"/>
  <c r="I97" i="471"/>
  <c r="Q36" i="472"/>
  <c r="Q36" i="473"/>
  <c r="K128" i="461"/>
  <c r="L97" i="469"/>
  <c r="K167" i="471"/>
  <c r="O85" i="473"/>
  <c r="O87" i="473" s="1"/>
  <c r="Q121" i="472"/>
  <c r="Q121" i="473"/>
  <c r="I97" i="464"/>
  <c r="L172" i="469"/>
  <c r="J121" i="472"/>
  <c r="P115" i="473"/>
  <c r="P117" i="473" s="1"/>
  <c r="J167" i="473"/>
  <c r="J172" i="473"/>
  <c r="J97" i="473"/>
  <c r="F128" i="470"/>
  <c r="F117" i="470" s="1"/>
  <c r="F119" i="470" s="1"/>
  <c r="F123" i="470" s="1"/>
  <c r="F127" i="470" s="1"/>
  <c r="J123" i="472"/>
  <c r="J127" i="472" s="1"/>
  <c r="D158" i="473"/>
  <c r="O128" i="465"/>
  <c r="O117" i="465" s="1"/>
  <c r="O119" i="465" s="1"/>
  <c r="G96" i="469"/>
  <c r="P172" i="470"/>
  <c r="P93" i="473"/>
  <c r="P97" i="473"/>
  <c r="F91" i="472"/>
  <c r="F95" i="472" s="1"/>
  <c r="G89" i="472"/>
  <c r="G91" i="472"/>
  <c r="G95" i="472" s="1"/>
  <c r="H123" i="472"/>
  <c r="H127" i="472" s="1"/>
  <c r="H121" i="472"/>
  <c r="O121" i="472"/>
  <c r="O123" i="472"/>
  <c r="O127" i="472" s="1"/>
  <c r="I91" i="472"/>
  <c r="I95" i="472" s="1"/>
  <c r="I89" i="472"/>
  <c r="H89" i="472"/>
  <c r="H91" i="472"/>
  <c r="H95" i="472" s="1"/>
  <c r="K123" i="472"/>
  <c r="K127" i="472" s="1"/>
  <c r="K121" i="472"/>
  <c r="L91" i="472"/>
  <c r="L95" i="472" s="1"/>
  <c r="L89" i="472"/>
  <c r="C32" i="472"/>
  <c r="C25" i="472"/>
  <c r="L117" i="471"/>
  <c r="L119" i="471" s="1"/>
  <c r="L123" i="471" s="1"/>
  <c r="L127" i="471" s="1"/>
  <c r="I172" i="466"/>
  <c r="I172" i="469"/>
  <c r="O96" i="469"/>
  <c r="N85" i="472"/>
  <c r="N87" i="472" s="1"/>
  <c r="J128" i="470"/>
  <c r="J117" i="470" s="1"/>
  <c r="J119" i="470" s="1"/>
  <c r="N167" i="467"/>
  <c r="D129" i="469"/>
  <c r="D117" i="469" s="1"/>
  <c r="D119" i="469" s="1"/>
  <c r="H172" i="471"/>
  <c r="I117" i="472"/>
  <c r="I119" i="472" s="1"/>
  <c r="C22" i="472"/>
  <c r="C24" i="472"/>
  <c r="H97" i="471"/>
  <c r="H85" i="471" s="1"/>
  <c r="H87" i="471" s="1"/>
  <c r="J96" i="472"/>
  <c r="J85" i="472" s="1"/>
  <c r="J87" i="472" s="1"/>
  <c r="H167" i="471"/>
  <c r="M117" i="472"/>
  <c r="M119" i="472" s="1"/>
  <c r="M85" i="472"/>
  <c r="M87" i="472" s="1"/>
  <c r="I97" i="469"/>
  <c r="I85" i="469" s="1"/>
  <c r="I87" i="469" s="1"/>
  <c r="I167" i="469"/>
  <c r="E167" i="470"/>
  <c r="E97" i="470"/>
  <c r="E85" i="470" s="1"/>
  <c r="E87" i="470" s="1"/>
  <c r="E89" i="470" s="1"/>
  <c r="E167" i="472"/>
  <c r="E97" i="472"/>
  <c r="E172" i="472"/>
  <c r="E96" i="472"/>
  <c r="I172" i="464"/>
  <c r="G117" i="472"/>
  <c r="G119" i="472" s="1"/>
  <c r="I129" i="467"/>
  <c r="I117" i="467" s="1"/>
  <c r="I119" i="467" s="1"/>
  <c r="I121" i="467" s="1"/>
  <c r="D117" i="472"/>
  <c r="D119" i="472" s="1"/>
  <c r="L96" i="469"/>
  <c r="F129" i="469"/>
  <c r="F117" i="469" s="1"/>
  <c r="F119" i="469" s="1"/>
  <c r="O167" i="469"/>
  <c r="I97" i="467"/>
  <c r="I85" i="467" s="1"/>
  <c r="I87" i="467" s="1"/>
  <c r="G97" i="469"/>
  <c r="H129" i="470"/>
  <c r="E117" i="472"/>
  <c r="E119" i="472" s="1"/>
  <c r="Q113" i="472"/>
  <c r="Q81" i="472"/>
  <c r="Q77" i="472"/>
  <c r="Q111" i="472"/>
  <c r="Q115" i="472"/>
  <c r="Q79" i="472"/>
  <c r="Q83" i="472"/>
  <c r="Q109" i="472"/>
  <c r="I172" i="467"/>
  <c r="N128" i="468"/>
  <c r="N117" i="468" s="1"/>
  <c r="N119" i="468" s="1"/>
  <c r="N123" i="468" s="1"/>
  <c r="N127" i="468" s="1"/>
  <c r="G172" i="469"/>
  <c r="C101" i="472"/>
  <c r="C26" i="472"/>
  <c r="J117" i="467"/>
  <c r="J119" i="467" s="1"/>
  <c r="J123" i="467" s="1"/>
  <c r="J127" i="467" s="1"/>
  <c r="D143" i="472"/>
  <c r="P172" i="472"/>
  <c r="P85" i="472"/>
  <c r="O97" i="469"/>
  <c r="F121" i="472"/>
  <c r="L128" i="472"/>
  <c r="L129" i="472"/>
  <c r="Q119" i="472"/>
  <c r="Q87" i="472"/>
  <c r="O85" i="472"/>
  <c r="O87" i="472" s="1"/>
  <c r="O129" i="471"/>
  <c r="O117" i="471" s="1"/>
  <c r="O119" i="471" s="1"/>
  <c r="O121" i="471" s="1"/>
  <c r="D167" i="472"/>
  <c r="D172" i="472"/>
  <c r="D97" i="472"/>
  <c r="N97" i="467"/>
  <c r="M117" i="468"/>
  <c r="M119" i="468" s="1"/>
  <c r="M121" i="468" s="1"/>
  <c r="J117" i="471"/>
  <c r="J119" i="471" s="1"/>
  <c r="J123" i="471" s="1"/>
  <c r="J127" i="471" s="1"/>
  <c r="M96" i="468"/>
  <c r="M85" i="468" s="1"/>
  <c r="M87" i="468" s="1"/>
  <c r="M91" i="468" s="1"/>
  <c r="M95" i="468" s="1"/>
  <c r="K85" i="472"/>
  <c r="K87" i="472" s="1"/>
  <c r="G172" i="471"/>
  <c r="F150" i="472"/>
  <c r="F137" i="472"/>
  <c r="F135" i="472"/>
  <c r="F148" i="472"/>
  <c r="F133" i="472"/>
  <c r="F143" i="472" s="1"/>
  <c r="F152" i="472"/>
  <c r="G131" i="472"/>
  <c r="I96" i="466"/>
  <c r="I85" i="466" s="1"/>
  <c r="I87" i="466" s="1"/>
  <c r="I89" i="466" s="1"/>
  <c r="H96" i="468"/>
  <c r="H85" i="468" s="1"/>
  <c r="H87" i="468" s="1"/>
  <c r="N96" i="467"/>
  <c r="F97" i="470"/>
  <c r="G96" i="471"/>
  <c r="G97" i="471"/>
  <c r="O129" i="467"/>
  <c r="O117" i="467" s="1"/>
  <c r="O119" i="467" s="1"/>
  <c r="O121" i="467" s="1"/>
  <c r="N96" i="469"/>
  <c r="N85" i="469" s="1"/>
  <c r="N87" i="469" s="1"/>
  <c r="F96" i="470"/>
  <c r="I96" i="470"/>
  <c r="I85" i="470" s="1"/>
  <c r="I87" i="470" s="1"/>
  <c r="F172" i="470"/>
  <c r="K85" i="470"/>
  <c r="K87" i="470" s="1"/>
  <c r="K89" i="470" s="1"/>
  <c r="D96" i="472"/>
  <c r="I91" i="471"/>
  <c r="I95" i="471" s="1"/>
  <c r="I89" i="471"/>
  <c r="E121" i="471"/>
  <c r="E123" i="471"/>
  <c r="E127" i="471" s="1"/>
  <c r="K91" i="471"/>
  <c r="K95" i="471" s="1"/>
  <c r="C32" i="471"/>
  <c r="C25" i="471"/>
  <c r="O172" i="471"/>
  <c r="O167" i="471"/>
  <c r="O97" i="471"/>
  <c r="K128" i="467"/>
  <c r="K117" i="467" s="1"/>
  <c r="K119" i="467" s="1"/>
  <c r="K123" i="467" s="1"/>
  <c r="K127" i="467" s="1"/>
  <c r="K117" i="471"/>
  <c r="K119" i="471" s="1"/>
  <c r="Q36" i="470"/>
  <c r="Q36" i="471"/>
  <c r="H96" i="470"/>
  <c r="P93" i="471"/>
  <c r="Q121" i="470"/>
  <c r="Q121" i="471"/>
  <c r="J85" i="471"/>
  <c r="J87" i="471" s="1"/>
  <c r="G117" i="471"/>
  <c r="G119" i="471" s="1"/>
  <c r="F97" i="467"/>
  <c r="N128" i="469"/>
  <c r="N172" i="471"/>
  <c r="N96" i="471"/>
  <c r="N97" i="471"/>
  <c r="N167" i="471"/>
  <c r="O167" i="467"/>
  <c r="F96" i="467"/>
  <c r="F85" i="467" s="1"/>
  <c r="F87" i="467" s="1"/>
  <c r="K128" i="470"/>
  <c r="K117" i="470" s="1"/>
  <c r="K119" i="470" s="1"/>
  <c r="K121" i="470" s="1"/>
  <c r="E96" i="471"/>
  <c r="Q113" i="471"/>
  <c r="Q81" i="471"/>
  <c r="Q77" i="471"/>
  <c r="Q109" i="471"/>
  <c r="Q79" i="471"/>
  <c r="Q83" i="471"/>
  <c r="Q111" i="471"/>
  <c r="Q115" i="471"/>
  <c r="O97" i="467"/>
  <c r="C101" i="471"/>
  <c r="C26" i="471"/>
  <c r="F172" i="467"/>
  <c r="I128" i="469"/>
  <c r="I117" i="469" s="1"/>
  <c r="I119" i="469" s="1"/>
  <c r="N97" i="469"/>
  <c r="D158" i="471"/>
  <c r="Q103" i="470"/>
  <c r="Q103" i="471"/>
  <c r="G128" i="467"/>
  <c r="N172" i="469"/>
  <c r="M128" i="469"/>
  <c r="M117" i="469" s="1"/>
  <c r="M119" i="469" s="1"/>
  <c r="Q101" i="470"/>
  <c r="Q101" i="471"/>
  <c r="J96" i="467"/>
  <c r="O96" i="467"/>
  <c r="O85" i="467" s="1"/>
  <c r="O87" i="467" s="1"/>
  <c r="O91" i="467" s="1"/>
  <c r="O95" i="467" s="1"/>
  <c r="K96" i="469"/>
  <c r="K85" i="469" s="1"/>
  <c r="K87" i="469" s="1"/>
  <c r="L128" i="470"/>
  <c r="L117" i="470" s="1"/>
  <c r="L119" i="470" s="1"/>
  <c r="L121" i="470" s="1"/>
  <c r="M129" i="471"/>
  <c r="M117" i="471" s="1"/>
  <c r="M119" i="471" s="1"/>
  <c r="P115" i="471"/>
  <c r="P117" i="471" s="1"/>
  <c r="Q119" i="471"/>
  <c r="Q87" i="471"/>
  <c r="F150" i="471"/>
  <c r="F133" i="471"/>
  <c r="F143" i="471" s="1"/>
  <c r="F152" i="471"/>
  <c r="G131" i="471"/>
  <c r="F137" i="471"/>
  <c r="F135" i="471"/>
  <c r="F148" i="471"/>
  <c r="F158" i="471" s="1"/>
  <c r="F91" i="471"/>
  <c r="F95" i="471" s="1"/>
  <c r="Q32" i="470"/>
  <c r="Q32" i="471"/>
  <c r="G129" i="469"/>
  <c r="C22" i="471"/>
  <c r="C24" i="471"/>
  <c r="H96" i="469"/>
  <c r="H85" i="469" s="1"/>
  <c r="H87" i="469" s="1"/>
  <c r="H97" i="470"/>
  <c r="M85" i="470"/>
  <c r="M87" i="470" s="1"/>
  <c r="M91" i="470" s="1"/>
  <c r="M95" i="470" s="1"/>
  <c r="P85" i="470"/>
  <c r="P172" i="471"/>
  <c r="P85" i="471"/>
  <c r="Q24" i="470"/>
  <c r="Q24" i="471"/>
  <c r="L128" i="464"/>
  <c r="L117" i="464" s="1"/>
  <c r="L119" i="464" s="1"/>
  <c r="L123" i="464" s="1"/>
  <c r="L127" i="464" s="1"/>
  <c r="K97" i="463"/>
  <c r="K167" i="467"/>
  <c r="H172" i="470"/>
  <c r="B39" i="470"/>
  <c r="B39" i="471"/>
  <c r="K97" i="464"/>
  <c r="K172" i="467"/>
  <c r="M96" i="467"/>
  <c r="K96" i="468"/>
  <c r="K167" i="469"/>
  <c r="G167" i="470"/>
  <c r="O117" i="470"/>
  <c r="O119" i="470" s="1"/>
  <c r="O121" i="470" s="1"/>
  <c r="Q4" i="470"/>
  <c r="Q4" i="471"/>
  <c r="K172" i="464"/>
  <c r="J96" i="469"/>
  <c r="K172" i="469"/>
  <c r="J97" i="469"/>
  <c r="M117" i="470"/>
  <c r="M119" i="470" s="1"/>
  <c r="M121" i="470" s="1"/>
  <c r="N167" i="470"/>
  <c r="G97" i="470"/>
  <c r="G85" i="470" s="1"/>
  <c r="G87" i="470" s="1"/>
  <c r="G91" i="470" s="1"/>
  <c r="G95" i="470" s="1"/>
  <c r="J172" i="464"/>
  <c r="J172" i="469"/>
  <c r="N172" i="470"/>
  <c r="G172" i="470"/>
  <c r="I121" i="471"/>
  <c r="J167" i="464"/>
  <c r="D143" i="471"/>
  <c r="O96" i="471"/>
  <c r="E172" i="471"/>
  <c r="E167" i="471"/>
  <c r="E97" i="471"/>
  <c r="N129" i="471"/>
  <c r="N117" i="471" s="1"/>
  <c r="N119" i="471" s="1"/>
  <c r="Q38" i="470"/>
  <c r="Q38" i="471"/>
  <c r="I167" i="467"/>
  <c r="J85" i="470"/>
  <c r="J87" i="470" s="1"/>
  <c r="J89" i="470" s="1"/>
  <c r="F97" i="464"/>
  <c r="D117" i="471"/>
  <c r="D119" i="471" s="1"/>
  <c r="D172" i="471"/>
  <c r="D167" i="471"/>
  <c r="D97" i="471"/>
  <c r="D96" i="471"/>
  <c r="F128" i="468"/>
  <c r="F129" i="468"/>
  <c r="O172" i="468"/>
  <c r="O97" i="468"/>
  <c r="O96" i="468"/>
  <c r="O85" i="468" s="1"/>
  <c r="O87" i="468" s="1"/>
  <c r="O89" i="468" s="1"/>
  <c r="O167" i="468"/>
  <c r="E129" i="468"/>
  <c r="E128" i="468"/>
  <c r="E117" i="468" s="1"/>
  <c r="E119" i="468" s="1"/>
  <c r="E123" i="468" s="1"/>
  <c r="E127" i="468" s="1"/>
  <c r="O172" i="470"/>
  <c r="O167" i="470"/>
  <c r="O97" i="470"/>
  <c r="O96" i="470"/>
  <c r="O85" i="470" s="1"/>
  <c r="O87" i="470" s="1"/>
  <c r="I85" i="468"/>
  <c r="I87" i="468" s="1"/>
  <c r="I89" i="468" s="1"/>
  <c r="I123" i="470"/>
  <c r="I127" i="470" s="1"/>
  <c r="I121" i="470"/>
  <c r="H172" i="464"/>
  <c r="H96" i="464"/>
  <c r="H167" i="464"/>
  <c r="H97" i="464"/>
  <c r="E128" i="470"/>
  <c r="E129" i="470"/>
  <c r="H128" i="469"/>
  <c r="P115" i="469"/>
  <c r="P117" i="469" s="1"/>
  <c r="O117" i="469"/>
  <c r="O119" i="469" s="1"/>
  <c r="O121" i="469" s="1"/>
  <c r="H129" i="469"/>
  <c r="N117" i="469"/>
  <c r="N119" i="469" s="1"/>
  <c r="N121" i="469" s="1"/>
  <c r="N117" i="470"/>
  <c r="N119" i="470" s="1"/>
  <c r="P93" i="468"/>
  <c r="L97" i="468"/>
  <c r="H117" i="470"/>
  <c r="H119" i="470" s="1"/>
  <c r="D128" i="470"/>
  <c r="P115" i="470"/>
  <c r="P117" i="470" s="1"/>
  <c r="D129" i="470"/>
  <c r="L172" i="468"/>
  <c r="G97" i="464"/>
  <c r="F96" i="464"/>
  <c r="F85" i="464" s="1"/>
  <c r="F87" i="464" s="1"/>
  <c r="Q119" i="470"/>
  <c r="Q87" i="470"/>
  <c r="K97" i="468"/>
  <c r="C22" i="470"/>
  <c r="C24" i="470"/>
  <c r="K167" i="468"/>
  <c r="L117" i="469"/>
  <c r="L119" i="469" s="1"/>
  <c r="L121" i="469" s="1"/>
  <c r="D143" i="470"/>
  <c r="F128" i="464"/>
  <c r="F117" i="464" s="1"/>
  <c r="F119" i="464" s="1"/>
  <c r="F123" i="464" s="1"/>
  <c r="F127" i="464" s="1"/>
  <c r="P93" i="470"/>
  <c r="F150" i="470"/>
  <c r="F137" i="470"/>
  <c r="F152" i="470"/>
  <c r="F135" i="470"/>
  <c r="F148" i="470"/>
  <c r="F133" i="470"/>
  <c r="F143" i="470" s="1"/>
  <c r="G131" i="470"/>
  <c r="L85" i="470"/>
  <c r="L87" i="470" s="1"/>
  <c r="G117" i="470"/>
  <c r="G119" i="470" s="1"/>
  <c r="K128" i="468"/>
  <c r="K117" i="468" s="1"/>
  <c r="K119" i="468" s="1"/>
  <c r="D96" i="470"/>
  <c r="H97" i="467"/>
  <c r="H85" i="467" s="1"/>
  <c r="H87" i="467" s="1"/>
  <c r="K96" i="467"/>
  <c r="K85" i="467" s="1"/>
  <c r="K87" i="467" s="1"/>
  <c r="J172" i="468"/>
  <c r="F172" i="464"/>
  <c r="F128" i="467"/>
  <c r="F117" i="467" s="1"/>
  <c r="F119" i="467" s="1"/>
  <c r="F121" i="467" s="1"/>
  <c r="M172" i="467"/>
  <c r="J167" i="468"/>
  <c r="N85" i="470"/>
  <c r="N87" i="470" s="1"/>
  <c r="G167" i="467"/>
  <c r="M96" i="464"/>
  <c r="H128" i="466"/>
  <c r="H117" i="466" s="1"/>
  <c r="H119" i="466" s="1"/>
  <c r="H121" i="466" s="1"/>
  <c r="L97" i="466"/>
  <c r="L96" i="468"/>
  <c r="M167" i="469"/>
  <c r="M96" i="469"/>
  <c r="M85" i="469" s="1"/>
  <c r="M87" i="469" s="1"/>
  <c r="M89" i="469" s="1"/>
  <c r="Q113" i="470"/>
  <c r="Q79" i="470"/>
  <c r="Q109" i="470"/>
  <c r="Q77" i="470"/>
  <c r="Q111" i="470"/>
  <c r="Q115" i="470"/>
  <c r="Q81" i="470"/>
  <c r="Q83" i="470"/>
  <c r="F121" i="470"/>
  <c r="C101" i="470"/>
  <c r="C26" i="470"/>
  <c r="G167" i="464"/>
  <c r="N172" i="466"/>
  <c r="G128" i="468"/>
  <c r="G117" i="468" s="1"/>
  <c r="G119" i="468" s="1"/>
  <c r="J128" i="468"/>
  <c r="J117" i="468" s="1"/>
  <c r="J119" i="468" s="1"/>
  <c r="J121" i="468" s="1"/>
  <c r="O129" i="464"/>
  <c r="O117" i="464" s="1"/>
  <c r="O119" i="464" s="1"/>
  <c r="O123" i="464" s="1"/>
  <c r="O127" i="464" s="1"/>
  <c r="M97" i="467"/>
  <c r="H172" i="467"/>
  <c r="C32" i="470"/>
  <c r="C25" i="470"/>
  <c r="K96" i="464"/>
  <c r="F96" i="468"/>
  <c r="F85" i="468" s="1"/>
  <c r="F87" i="468" s="1"/>
  <c r="F89" i="468" s="1"/>
  <c r="L129" i="468"/>
  <c r="L117" i="468" s="1"/>
  <c r="L119" i="468" s="1"/>
  <c r="L96" i="466"/>
  <c r="J117" i="469"/>
  <c r="J119" i="469" s="1"/>
  <c r="L97" i="465"/>
  <c r="L172" i="465"/>
  <c r="L167" i="467"/>
  <c r="L172" i="467"/>
  <c r="L97" i="467"/>
  <c r="L167" i="463"/>
  <c r="K121" i="469"/>
  <c r="K123" i="469"/>
  <c r="K127" i="469" s="1"/>
  <c r="C25" i="469"/>
  <c r="C32" i="469"/>
  <c r="N128" i="467"/>
  <c r="N129" i="467"/>
  <c r="P172" i="469"/>
  <c r="P85" i="469"/>
  <c r="I128" i="461"/>
  <c r="I129" i="461"/>
  <c r="L96" i="463"/>
  <c r="L97" i="463"/>
  <c r="D129" i="466"/>
  <c r="D128" i="466"/>
  <c r="P172" i="465"/>
  <c r="K128" i="462"/>
  <c r="K129" i="462"/>
  <c r="L172" i="464"/>
  <c r="L167" i="464"/>
  <c r="L96" i="467"/>
  <c r="D167" i="468"/>
  <c r="D172" i="468"/>
  <c r="D97" i="468"/>
  <c r="D96" i="468"/>
  <c r="D85" i="468" s="1"/>
  <c r="D87" i="468" s="1"/>
  <c r="O123" i="469"/>
  <c r="O127" i="469" s="1"/>
  <c r="Q38" i="468"/>
  <c r="Q38" i="469"/>
  <c r="Q36" i="468"/>
  <c r="Q36" i="469"/>
  <c r="Q121" i="468"/>
  <c r="Q121" i="469"/>
  <c r="I128" i="464"/>
  <c r="I129" i="464"/>
  <c r="G129" i="465"/>
  <c r="G117" i="465" s="1"/>
  <c r="G119" i="465" s="1"/>
  <c r="K97" i="465"/>
  <c r="H96" i="466"/>
  <c r="H85" i="466" s="1"/>
  <c r="H87" i="466" s="1"/>
  <c r="H91" i="466" s="1"/>
  <c r="H95" i="466" s="1"/>
  <c r="L128" i="466"/>
  <c r="L117" i="466" s="1"/>
  <c r="L119" i="466" s="1"/>
  <c r="D158" i="469"/>
  <c r="Q113" i="469"/>
  <c r="Q81" i="469"/>
  <c r="Q79" i="469"/>
  <c r="Q111" i="469"/>
  <c r="Q115" i="469"/>
  <c r="Q83" i="469"/>
  <c r="Q77" i="469"/>
  <c r="Q109" i="469"/>
  <c r="N128" i="464"/>
  <c r="N117" i="464" s="1"/>
  <c r="N119" i="464" s="1"/>
  <c r="N123" i="464" s="1"/>
  <c r="N127" i="464" s="1"/>
  <c r="Q103" i="468"/>
  <c r="Q103" i="469"/>
  <c r="F96" i="462"/>
  <c r="H97" i="466"/>
  <c r="O96" i="466"/>
  <c r="H167" i="467"/>
  <c r="D143" i="469"/>
  <c r="Q101" i="468"/>
  <c r="Q101" i="469"/>
  <c r="H172" i="466"/>
  <c r="O128" i="466"/>
  <c r="O117" i="466" s="1"/>
  <c r="O119" i="466" s="1"/>
  <c r="Q119" i="469"/>
  <c r="Q87" i="469"/>
  <c r="H128" i="462"/>
  <c r="H117" i="462" s="1"/>
  <c r="H119" i="462" s="1"/>
  <c r="E167" i="469"/>
  <c r="E172" i="469"/>
  <c r="E97" i="469"/>
  <c r="Q32" i="468"/>
  <c r="Q32" i="469"/>
  <c r="G97" i="467"/>
  <c r="G85" i="467" s="1"/>
  <c r="G87" i="467" s="1"/>
  <c r="F172" i="468"/>
  <c r="P93" i="469"/>
  <c r="C22" i="469"/>
  <c r="C24" i="469"/>
  <c r="M129" i="463"/>
  <c r="M117" i="463" s="1"/>
  <c r="M119" i="463" s="1"/>
  <c r="M123" i="463" s="1"/>
  <c r="M127" i="463" s="1"/>
  <c r="L172" i="466"/>
  <c r="K96" i="466"/>
  <c r="F167" i="468"/>
  <c r="O117" i="468"/>
  <c r="O119" i="468" s="1"/>
  <c r="F150" i="469"/>
  <c r="F135" i="469"/>
  <c r="F152" i="469"/>
  <c r="G131" i="469"/>
  <c r="F148" i="469"/>
  <c r="F158" i="469" s="1"/>
  <c r="F133" i="469"/>
  <c r="F143" i="469" s="1"/>
  <c r="F137" i="469"/>
  <c r="F167" i="469"/>
  <c r="F172" i="469"/>
  <c r="F97" i="469"/>
  <c r="D167" i="469"/>
  <c r="D172" i="469"/>
  <c r="D97" i="469"/>
  <c r="I96" i="464"/>
  <c r="E117" i="469"/>
  <c r="E119" i="469" s="1"/>
  <c r="C101" i="469"/>
  <c r="C26" i="469"/>
  <c r="J129" i="462"/>
  <c r="J117" i="462" s="1"/>
  <c r="J119" i="462" s="1"/>
  <c r="Q24" i="468"/>
  <c r="Q24" i="469"/>
  <c r="F96" i="469"/>
  <c r="B39" i="468"/>
  <c r="B39" i="469"/>
  <c r="N128" i="466"/>
  <c r="N117" i="466" s="1"/>
  <c r="N119" i="466" s="1"/>
  <c r="N123" i="466" s="1"/>
  <c r="N127" i="466" s="1"/>
  <c r="G117" i="469"/>
  <c r="G119" i="469" s="1"/>
  <c r="Q4" i="468"/>
  <c r="Q4" i="469"/>
  <c r="I96" i="460"/>
  <c r="M128" i="464"/>
  <c r="M117" i="464" s="1"/>
  <c r="M119" i="464" s="1"/>
  <c r="M123" i="464" s="1"/>
  <c r="M127" i="464" s="1"/>
  <c r="E96" i="469"/>
  <c r="O121" i="468"/>
  <c r="O123" i="468"/>
  <c r="O127" i="468" s="1"/>
  <c r="N121" i="468"/>
  <c r="N89" i="468"/>
  <c r="N91" i="468"/>
  <c r="N95" i="468" s="1"/>
  <c r="G89" i="468"/>
  <c r="G91" i="468"/>
  <c r="G95" i="468" s="1"/>
  <c r="K128" i="466"/>
  <c r="K117" i="466" s="1"/>
  <c r="K119" i="466" s="1"/>
  <c r="K121" i="466" s="1"/>
  <c r="E167" i="468"/>
  <c r="E172" i="468"/>
  <c r="E97" i="468"/>
  <c r="P115" i="467"/>
  <c r="P117" i="467" s="1"/>
  <c r="G96" i="466"/>
  <c r="E96" i="468"/>
  <c r="M117" i="467"/>
  <c r="M119" i="467" s="1"/>
  <c r="M121" i="467" s="1"/>
  <c r="M97" i="466"/>
  <c r="D96" i="460"/>
  <c r="M167" i="463"/>
  <c r="M167" i="466"/>
  <c r="F96" i="466"/>
  <c r="Q119" i="468"/>
  <c r="Q87" i="468"/>
  <c r="I129" i="462"/>
  <c r="I117" i="462" s="1"/>
  <c r="I119" i="462" s="1"/>
  <c r="I121" i="462" s="1"/>
  <c r="M97" i="463"/>
  <c r="M85" i="463" s="1"/>
  <c r="M87" i="463" s="1"/>
  <c r="M91" i="463" s="1"/>
  <c r="M95" i="463" s="1"/>
  <c r="L129" i="467"/>
  <c r="I96" i="465"/>
  <c r="C22" i="468"/>
  <c r="C24" i="468"/>
  <c r="K97" i="462"/>
  <c r="O97" i="466"/>
  <c r="O85" i="466" s="1"/>
  <c r="O87" i="466" s="1"/>
  <c r="N97" i="464"/>
  <c r="O167" i="466"/>
  <c r="H172" i="463"/>
  <c r="L96" i="465"/>
  <c r="G128" i="466"/>
  <c r="G117" i="466" s="1"/>
  <c r="G119" i="466" s="1"/>
  <c r="K96" i="465"/>
  <c r="G117" i="467"/>
  <c r="G119" i="467" s="1"/>
  <c r="F128" i="462"/>
  <c r="F117" i="462" s="1"/>
  <c r="F119" i="462" s="1"/>
  <c r="K172" i="463"/>
  <c r="K172" i="465"/>
  <c r="C32" i="468"/>
  <c r="C25" i="468"/>
  <c r="E128" i="465"/>
  <c r="E117" i="465" s="1"/>
  <c r="E119" i="465" s="1"/>
  <c r="E121" i="465" s="1"/>
  <c r="H96" i="465"/>
  <c r="L167" i="465"/>
  <c r="J172" i="467"/>
  <c r="K167" i="466"/>
  <c r="K97" i="466"/>
  <c r="P93" i="467"/>
  <c r="M96" i="466"/>
  <c r="J172" i="466"/>
  <c r="Q113" i="468"/>
  <c r="Q81" i="468"/>
  <c r="Q111" i="468"/>
  <c r="Q77" i="468"/>
  <c r="Q83" i="468"/>
  <c r="Q115" i="468"/>
  <c r="Q109" i="468"/>
  <c r="Q79" i="468"/>
  <c r="G128" i="462"/>
  <c r="G117" i="462" s="1"/>
  <c r="G119" i="462" s="1"/>
  <c r="J167" i="466"/>
  <c r="J85" i="468"/>
  <c r="J87" i="468" s="1"/>
  <c r="D128" i="468"/>
  <c r="P115" i="468"/>
  <c r="P117" i="468" s="1"/>
  <c r="D129" i="468"/>
  <c r="P172" i="468"/>
  <c r="P85" i="468"/>
  <c r="C101" i="468"/>
  <c r="C26" i="468"/>
  <c r="M172" i="463"/>
  <c r="L97" i="464"/>
  <c r="H97" i="463"/>
  <c r="F135" i="468"/>
  <c r="F150" i="468"/>
  <c r="F148" i="468"/>
  <c r="F158" i="468" s="1"/>
  <c r="F152" i="468"/>
  <c r="G131" i="468"/>
  <c r="F137" i="468"/>
  <c r="F133" i="468"/>
  <c r="F143" i="468" s="1"/>
  <c r="D143" i="468"/>
  <c r="N172" i="464"/>
  <c r="I117" i="468"/>
  <c r="I119" i="468" s="1"/>
  <c r="N96" i="463"/>
  <c r="J129" i="465"/>
  <c r="J117" i="465" s="1"/>
  <c r="J119" i="465" s="1"/>
  <c r="J121" i="465" s="1"/>
  <c r="L96" i="464"/>
  <c r="J96" i="464"/>
  <c r="J85" i="464" s="1"/>
  <c r="J87" i="464" s="1"/>
  <c r="E128" i="467"/>
  <c r="E117" i="467" s="1"/>
  <c r="E119" i="467" s="1"/>
  <c r="E123" i="467" s="1"/>
  <c r="E127" i="467" s="1"/>
  <c r="J97" i="467"/>
  <c r="J167" i="463"/>
  <c r="H117" i="468"/>
  <c r="H119" i="468" s="1"/>
  <c r="D158" i="468"/>
  <c r="P172" i="467"/>
  <c r="P85" i="467"/>
  <c r="Q119" i="467"/>
  <c r="Q87" i="467"/>
  <c r="Q32" i="466"/>
  <c r="Q32" i="467"/>
  <c r="Q24" i="466"/>
  <c r="Q24" i="467"/>
  <c r="E167" i="467"/>
  <c r="E172" i="467"/>
  <c r="E97" i="467"/>
  <c r="D158" i="467"/>
  <c r="D96" i="465"/>
  <c r="J172" i="465"/>
  <c r="M97" i="464"/>
  <c r="M85" i="464" s="1"/>
  <c r="M87" i="464" s="1"/>
  <c r="M89" i="464" s="1"/>
  <c r="E96" i="467"/>
  <c r="H129" i="464"/>
  <c r="H117" i="464" s="1"/>
  <c r="H119" i="464" s="1"/>
  <c r="H121" i="464" s="1"/>
  <c r="C32" i="467"/>
  <c r="C25" i="467"/>
  <c r="D97" i="465"/>
  <c r="D167" i="465"/>
  <c r="J96" i="465"/>
  <c r="G97" i="466"/>
  <c r="G167" i="466"/>
  <c r="Q121" i="466"/>
  <c r="Q121" i="467"/>
  <c r="F97" i="466"/>
  <c r="O129" i="460"/>
  <c r="O117" i="460" s="1"/>
  <c r="O119" i="460" s="1"/>
  <c r="O123" i="460" s="1"/>
  <c r="O127" i="460" s="1"/>
  <c r="G97" i="463"/>
  <c r="I172" i="465"/>
  <c r="E96" i="464"/>
  <c r="E85" i="464" s="1"/>
  <c r="E87" i="464" s="1"/>
  <c r="E89" i="464" s="1"/>
  <c r="G172" i="463"/>
  <c r="E172" i="464"/>
  <c r="I97" i="465"/>
  <c r="P93" i="466"/>
  <c r="F167" i="466"/>
  <c r="K96" i="463"/>
  <c r="E167" i="464"/>
  <c r="H117" i="467"/>
  <c r="H119" i="467" s="1"/>
  <c r="J172" i="463"/>
  <c r="G96" i="463"/>
  <c r="H128" i="465"/>
  <c r="H117" i="465" s="1"/>
  <c r="H119" i="465" s="1"/>
  <c r="H123" i="465" s="1"/>
  <c r="H127" i="465" s="1"/>
  <c r="D167" i="467"/>
  <c r="D172" i="467"/>
  <c r="D97" i="467"/>
  <c r="D96" i="467"/>
  <c r="Q101" i="466"/>
  <c r="Q101" i="467"/>
  <c r="C22" i="467"/>
  <c r="C24" i="467"/>
  <c r="B39" i="466"/>
  <c r="B39" i="467"/>
  <c r="P115" i="466"/>
  <c r="P117" i="466" s="1"/>
  <c r="Q4" i="466"/>
  <c r="Q4" i="467"/>
  <c r="N96" i="464"/>
  <c r="J97" i="465"/>
  <c r="M128" i="466"/>
  <c r="M117" i="466" s="1"/>
  <c r="M119" i="466" s="1"/>
  <c r="M121" i="466" s="1"/>
  <c r="M172" i="464"/>
  <c r="O128" i="461"/>
  <c r="O117" i="461" s="1"/>
  <c r="O119" i="461" s="1"/>
  <c r="O121" i="461" s="1"/>
  <c r="K129" i="465"/>
  <c r="K117" i="465" s="1"/>
  <c r="K119" i="465" s="1"/>
  <c r="K123" i="465" s="1"/>
  <c r="K127" i="465" s="1"/>
  <c r="Q38" i="466"/>
  <c r="Q38" i="467"/>
  <c r="M96" i="462"/>
  <c r="M85" i="462" s="1"/>
  <c r="M87" i="462" s="1"/>
  <c r="M89" i="462" s="1"/>
  <c r="D143" i="467"/>
  <c r="Q36" i="466"/>
  <c r="Q36" i="467"/>
  <c r="E96" i="461"/>
  <c r="G128" i="464"/>
  <c r="G117" i="464" s="1"/>
  <c r="G119" i="464" s="1"/>
  <c r="I129" i="465"/>
  <c r="I117" i="465" s="1"/>
  <c r="I119" i="465" s="1"/>
  <c r="J129" i="466"/>
  <c r="J117" i="466" s="1"/>
  <c r="J119" i="466" s="1"/>
  <c r="J123" i="466" s="1"/>
  <c r="J127" i="466" s="1"/>
  <c r="Q113" i="467"/>
  <c r="Q81" i="467"/>
  <c r="Q111" i="467"/>
  <c r="Q79" i="467"/>
  <c r="Q115" i="467"/>
  <c r="Q77" i="467"/>
  <c r="Q83" i="467"/>
  <c r="Q109" i="467"/>
  <c r="K167" i="462"/>
  <c r="H172" i="465"/>
  <c r="N97" i="466"/>
  <c r="F150" i="467"/>
  <c r="F135" i="467"/>
  <c r="F152" i="467"/>
  <c r="G131" i="467"/>
  <c r="F148" i="467"/>
  <c r="F158" i="467" s="1"/>
  <c r="F137" i="467"/>
  <c r="F133" i="467"/>
  <c r="F143" i="467" s="1"/>
  <c r="C26" i="467"/>
  <c r="C101" i="467"/>
  <c r="H97" i="465"/>
  <c r="F129" i="466"/>
  <c r="F117" i="466" s="1"/>
  <c r="F119" i="466" s="1"/>
  <c r="N96" i="466"/>
  <c r="Q103" i="466"/>
  <c r="Q103" i="467"/>
  <c r="K96" i="460"/>
  <c r="K85" i="460" s="1"/>
  <c r="K87" i="460" s="1"/>
  <c r="H167" i="465"/>
  <c r="D117" i="467"/>
  <c r="D119" i="467" s="1"/>
  <c r="Q119" i="466"/>
  <c r="Q87" i="466"/>
  <c r="D158" i="466"/>
  <c r="C22" i="466"/>
  <c r="C24" i="466"/>
  <c r="G167" i="465"/>
  <c r="E167" i="466"/>
  <c r="E172" i="466"/>
  <c r="E97" i="466"/>
  <c r="D129" i="462"/>
  <c r="D117" i="462" s="1"/>
  <c r="D119" i="462" s="1"/>
  <c r="F129" i="465"/>
  <c r="F117" i="465" s="1"/>
  <c r="F119" i="465" s="1"/>
  <c r="G128" i="460"/>
  <c r="G117" i="460" s="1"/>
  <c r="G119" i="460" s="1"/>
  <c r="I167" i="463"/>
  <c r="J96" i="466"/>
  <c r="J85" i="466" s="1"/>
  <c r="J87" i="466" s="1"/>
  <c r="C32" i="466"/>
  <c r="C25" i="466"/>
  <c r="K167" i="460"/>
  <c r="O167" i="463"/>
  <c r="M167" i="464"/>
  <c r="G96" i="465"/>
  <c r="G85" i="465" s="1"/>
  <c r="G87" i="465" s="1"/>
  <c r="K172" i="460"/>
  <c r="D128" i="464"/>
  <c r="D117" i="464" s="1"/>
  <c r="D119" i="464" s="1"/>
  <c r="H128" i="461"/>
  <c r="H117" i="461" s="1"/>
  <c r="H119" i="461" s="1"/>
  <c r="H123" i="461" s="1"/>
  <c r="H127" i="461" s="1"/>
  <c r="F96" i="463"/>
  <c r="N97" i="463"/>
  <c r="P172" i="466"/>
  <c r="P85" i="466"/>
  <c r="O172" i="464"/>
  <c r="M167" i="462"/>
  <c r="E129" i="463"/>
  <c r="E117" i="463" s="1"/>
  <c r="E119" i="463" s="1"/>
  <c r="E121" i="463" s="1"/>
  <c r="N129" i="462"/>
  <c r="N117" i="462" s="1"/>
  <c r="N119" i="462" s="1"/>
  <c r="D97" i="461"/>
  <c r="F97" i="463"/>
  <c r="H96" i="463"/>
  <c r="M96" i="465"/>
  <c r="M85" i="465" s="1"/>
  <c r="M87" i="465" s="1"/>
  <c r="M89" i="465" s="1"/>
  <c r="J167" i="461"/>
  <c r="O96" i="463"/>
  <c r="F172" i="463"/>
  <c r="K117" i="461"/>
  <c r="K119" i="461" s="1"/>
  <c r="K123" i="461" s="1"/>
  <c r="K127" i="461" s="1"/>
  <c r="M167" i="465"/>
  <c r="I172" i="463"/>
  <c r="O97" i="463"/>
  <c r="M172" i="465"/>
  <c r="G172" i="465"/>
  <c r="M96" i="460"/>
  <c r="E96" i="466"/>
  <c r="D97" i="466"/>
  <c r="D167" i="466"/>
  <c r="D172" i="466"/>
  <c r="D96" i="466"/>
  <c r="I117" i="466"/>
  <c r="I119" i="466" s="1"/>
  <c r="O96" i="464"/>
  <c r="E117" i="466"/>
  <c r="E119" i="466" s="1"/>
  <c r="D96" i="464"/>
  <c r="N167" i="463"/>
  <c r="D143" i="466"/>
  <c r="N172" i="463"/>
  <c r="O97" i="464"/>
  <c r="D96" i="461"/>
  <c r="K96" i="462"/>
  <c r="M172" i="462"/>
  <c r="Q113" i="466"/>
  <c r="Q81" i="466"/>
  <c r="Q77" i="466"/>
  <c r="Q79" i="466"/>
  <c r="Q109" i="466"/>
  <c r="Q83" i="466"/>
  <c r="Q111" i="466"/>
  <c r="Q115" i="466"/>
  <c r="N96" i="461"/>
  <c r="M129" i="462"/>
  <c r="M117" i="462" s="1"/>
  <c r="M119" i="462" s="1"/>
  <c r="M121" i="462" s="1"/>
  <c r="C26" i="466"/>
  <c r="C101" i="466"/>
  <c r="E128" i="464"/>
  <c r="E117" i="464" s="1"/>
  <c r="E119" i="464" s="1"/>
  <c r="E123" i="464" s="1"/>
  <c r="E127" i="464" s="1"/>
  <c r="F150" i="466"/>
  <c r="F137" i="466"/>
  <c r="F135" i="466"/>
  <c r="F133" i="466"/>
  <c r="F143" i="466" s="1"/>
  <c r="G131" i="466"/>
  <c r="F152" i="466"/>
  <c r="F148" i="466"/>
  <c r="F158" i="466" s="1"/>
  <c r="Q38" i="464"/>
  <c r="Q38" i="465"/>
  <c r="N129" i="465"/>
  <c r="N128" i="465"/>
  <c r="N117" i="465" s="1"/>
  <c r="N119" i="465" s="1"/>
  <c r="Q36" i="464"/>
  <c r="Q36" i="465"/>
  <c r="J96" i="462"/>
  <c r="J85" i="462" s="1"/>
  <c r="J87" i="462" s="1"/>
  <c r="J89" i="462" s="1"/>
  <c r="E96" i="465"/>
  <c r="I128" i="463"/>
  <c r="I117" i="463" s="1"/>
  <c r="I119" i="463" s="1"/>
  <c r="G150" i="465"/>
  <c r="H150" i="465" s="1"/>
  <c r="G133" i="465"/>
  <c r="G143" i="465" s="1"/>
  <c r="G148" i="465"/>
  <c r="G158" i="465" s="1"/>
  <c r="G137" i="465"/>
  <c r="H137" i="465" s="1"/>
  <c r="G135" i="465"/>
  <c r="H135" i="465" s="1"/>
  <c r="G152" i="465"/>
  <c r="H152" i="465" s="1"/>
  <c r="N128" i="461"/>
  <c r="N117" i="461" s="1"/>
  <c r="N119" i="461" s="1"/>
  <c r="N121" i="461" s="1"/>
  <c r="K128" i="463"/>
  <c r="K117" i="463" s="1"/>
  <c r="K119" i="463" s="1"/>
  <c r="H172" i="462"/>
  <c r="O129" i="463"/>
  <c r="O117" i="463" s="1"/>
  <c r="O119" i="463" s="1"/>
  <c r="C101" i="465"/>
  <c r="C26" i="465"/>
  <c r="H167" i="462"/>
  <c r="O172" i="465"/>
  <c r="O97" i="465"/>
  <c r="O96" i="465"/>
  <c r="O85" i="465" s="1"/>
  <c r="O87" i="465" s="1"/>
  <c r="O167" i="465"/>
  <c r="Q103" i="464"/>
  <c r="Q103" i="465"/>
  <c r="Q101" i="464"/>
  <c r="Q101" i="465"/>
  <c r="Q119" i="465"/>
  <c r="Q87" i="465"/>
  <c r="Q32" i="464"/>
  <c r="Q32" i="465"/>
  <c r="J128" i="461"/>
  <c r="J117" i="461" s="1"/>
  <c r="J119" i="461" s="1"/>
  <c r="J121" i="461" s="1"/>
  <c r="J96" i="463"/>
  <c r="J85" i="463" s="1"/>
  <c r="J87" i="463" s="1"/>
  <c r="J91" i="463" s="1"/>
  <c r="J95" i="463" s="1"/>
  <c r="D158" i="465"/>
  <c r="O129" i="462"/>
  <c r="O117" i="462" s="1"/>
  <c r="O119" i="462" s="1"/>
  <c r="Q4" i="464"/>
  <c r="Q4" i="465"/>
  <c r="M172" i="461"/>
  <c r="H96" i="462"/>
  <c r="H85" i="462" s="1"/>
  <c r="H87" i="462" s="1"/>
  <c r="H89" i="462" s="1"/>
  <c r="G96" i="462"/>
  <c r="G85" i="462" s="1"/>
  <c r="G87" i="462" s="1"/>
  <c r="G89" i="462" s="1"/>
  <c r="L96" i="462"/>
  <c r="L85" i="462" s="1"/>
  <c r="L87" i="462" s="1"/>
  <c r="L89" i="462" s="1"/>
  <c r="J128" i="464"/>
  <c r="D129" i="465"/>
  <c r="D128" i="465"/>
  <c r="P115" i="465"/>
  <c r="P117" i="465" s="1"/>
  <c r="E167" i="460"/>
  <c r="M97" i="460"/>
  <c r="D143" i="465"/>
  <c r="K129" i="464"/>
  <c r="K117" i="464" s="1"/>
  <c r="K119" i="464" s="1"/>
  <c r="Q24" i="464"/>
  <c r="Q24" i="465"/>
  <c r="D172" i="461"/>
  <c r="H128" i="463"/>
  <c r="H117" i="463" s="1"/>
  <c r="H119" i="463" s="1"/>
  <c r="M129" i="465"/>
  <c r="M128" i="465"/>
  <c r="M117" i="465" s="1"/>
  <c r="M119" i="465" s="1"/>
  <c r="C32" i="465"/>
  <c r="C25" i="465"/>
  <c r="E172" i="465"/>
  <c r="E167" i="465"/>
  <c r="E97" i="465"/>
  <c r="Q121" i="464"/>
  <c r="Q121" i="465"/>
  <c r="I172" i="462"/>
  <c r="I97" i="462"/>
  <c r="I85" i="462" s="1"/>
  <c r="I87" i="462" s="1"/>
  <c r="I89" i="462" s="1"/>
  <c r="I167" i="462"/>
  <c r="P93" i="464"/>
  <c r="F167" i="465"/>
  <c r="F172" i="465"/>
  <c r="F97" i="465"/>
  <c r="Q113" i="465"/>
  <c r="Q81" i="465"/>
  <c r="Q77" i="465"/>
  <c r="Q79" i="465"/>
  <c r="Q83" i="465"/>
  <c r="Q111" i="465"/>
  <c r="Q109" i="465"/>
  <c r="Q115" i="465"/>
  <c r="N129" i="463"/>
  <c r="N117" i="463" s="1"/>
  <c r="N119" i="463" s="1"/>
  <c r="P115" i="464"/>
  <c r="P117" i="464" s="1"/>
  <c r="F96" i="465"/>
  <c r="P93" i="465"/>
  <c r="C22" i="465"/>
  <c r="C24" i="465"/>
  <c r="J96" i="460"/>
  <c r="M167" i="461"/>
  <c r="N97" i="462"/>
  <c r="B39" i="464"/>
  <c r="B39" i="465"/>
  <c r="N172" i="462"/>
  <c r="N172" i="465"/>
  <c r="N167" i="465"/>
  <c r="N96" i="465"/>
  <c r="N97" i="465"/>
  <c r="J97" i="461"/>
  <c r="I96" i="463"/>
  <c r="I85" i="463" s="1"/>
  <c r="I87" i="463" s="1"/>
  <c r="L129" i="465"/>
  <c r="L128" i="465"/>
  <c r="P172" i="464"/>
  <c r="P85" i="464"/>
  <c r="F172" i="460"/>
  <c r="F97" i="460"/>
  <c r="G129" i="463"/>
  <c r="Q119" i="464"/>
  <c r="Q87" i="464"/>
  <c r="I167" i="461"/>
  <c r="L167" i="462"/>
  <c r="F96" i="460"/>
  <c r="G96" i="461"/>
  <c r="G85" i="461" s="1"/>
  <c r="G87" i="461" s="1"/>
  <c r="G89" i="461" s="1"/>
  <c r="L172" i="462"/>
  <c r="H128" i="460"/>
  <c r="H117" i="460" s="1"/>
  <c r="H119" i="460" s="1"/>
  <c r="H121" i="460" s="1"/>
  <c r="G96" i="464"/>
  <c r="G167" i="462"/>
  <c r="O96" i="462"/>
  <c r="D129" i="463"/>
  <c r="O97" i="462"/>
  <c r="O172" i="462"/>
  <c r="P115" i="463"/>
  <c r="P117" i="463" s="1"/>
  <c r="I172" i="461"/>
  <c r="G128" i="463"/>
  <c r="I129" i="460"/>
  <c r="I117" i="460" s="1"/>
  <c r="I119" i="460" s="1"/>
  <c r="F128" i="463"/>
  <c r="L128" i="463"/>
  <c r="L117" i="463" s="1"/>
  <c r="L119" i="463" s="1"/>
  <c r="L123" i="463" s="1"/>
  <c r="L127" i="463" s="1"/>
  <c r="C32" i="464"/>
  <c r="C25" i="464"/>
  <c r="P115" i="462"/>
  <c r="P117" i="462" s="1"/>
  <c r="D167" i="464"/>
  <c r="D172" i="464"/>
  <c r="D97" i="464"/>
  <c r="J129" i="463"/>
  <c r="J117" i="463" s="1"/>
  <c r="J119" i="463" s="1"/>
  <c r="Q113" i="464"/>
  <c r="Q81" i="464"/>
  <c r="Q115" i="464"/>
  <c r="Q109" i="464"/>
  <c r="Q77" i="464"/>
  <c r="Q79" i="464"/>
  <c r="Q111" i="464"/>
  <c r="Q83" i="464"/>
  <c r="C26" i="464"/>
  <c r="C101" i="464"/>
  <c r="L128" i="462"/>
  <c r="L117" i="462" s="1"/>
  <c r="L119" i="462" s="1"/>
  <c r="L121" i="462" s="1"/>
  <c r="C24" i="464"/>
  <c r="C22" i="464"/>
  <c r="F129" i="460"/>
  <c r="F117" i="460" s="1"/>
  <c r="F119" i="460" s="1"/>
  <c r="F150" i="464"/>
  <c r="F135" i="464"/>
  <c r="F148" i="464"/>
  <c r="F158" i="464" s="1"/>
  <c r="F137" i="464"/>
  <c r="F133" i="464"/>
  <c r="F143" i="464" s="1"/>
  <c r="G131" i="464"/>
  <c r="F152" i="464"/>
  <c r="K96" i="461"/>
  <c r="M172" i="460"/>
  <c r="E96" i="462"/>
  <c r="E85" i="462" s="1"/>
  <c r="E87" i="462" s="1"/>
  <c r="E91" i="462" s="1"/>
  <c r="E95" i="462" s="1"/>
  <c r="G172" i="462"/>
  <c r="E96" i="460"/>
  <c r="E85" i="460" s="1"/>
  <c r="E87" i="460" s="1"/>
  <c r="E91" i="460" s="1"/>
  <c r="E95" i="460" s="1"/>
  <c r="M167" i="460"/>
  <c r="E172" i="462"/>
  <c r="D143" i="464"/>
  <c r="H96" i="460"/>
  <c r="N96" i="462"/>
  <c r="P93" i="463"/>
  <c r="D167" i="463"/>
  <c r="D172" i="463"/>
  <c r="D97" i="463"/>
  <c r="D96" i="463"/>
  <c r="E129" i="461"/>
  <c r="E117" i="461" s="1"/>
  <c r="E119" i="461" s="1"/>
  <c r="N172" i="461"/>
  <c r="L167" i="460"/>
  <c r="C22" i="463"/>
  <c r="C24" i="463"/>
  <c r="Q24" i="462"/>
  <c r="Q24" i="463"/>
  <c r="D143" i="463"/>
  <c r="F129" i="461"/>
  <c r="F128" i="461"/>
  <c r="D97" i="462"/>
  <c r="D172" i="462"/>
  <c r="D167" i="462"/>
  <c r="C32" i="463"/>
  <c r="C25" i="463"/>
  <c r="E129" i="462"/>
  <c r="E128" i="462"/>
  <c r="L167" i="461"/>
  <c r="L172" i="461"/>
  <c r="L97" i="461"/>
  <c r="P93" i="462"/>
  <c r="L172" i="460"/>
  <c r="D128" i="461"/>
  <c r="D117" i="461" s="1"/>
  <c r="D119" i="461" s="1"/>
  <c r="P172" i="463"/>
  <c r="P85" i="463"/>
  <c r="B39" i="462"/>
  <c r="B39" i="463"/>
  <c r="Q4" i="462"/>
  <c r="Q4" i="463"/>
  <c r="G129" i="461"/>
  <c r="G128" i="461"/>
  <c r="L96" i="461"/>
  <c r="N167" i="461"/>
  <c r="N97" i="461"/>
  <c r="L97" i="460"/>
  <c r="L85" i="460" s="1"/>
  <c r="L87" i="460" s="1"/>
  <c r="J96" i="461"/>
  <c r="F150" i="463"/>
  <c r="F135" i="463"/>
  <c r="F133" i="463"/>
  <c r="F143" i="463" s="1"/>
  <c r="F152" i="463"/>
  <c r="G131" i="463"/>
  <c r="F148" i="463"/>
  <c r="F137" i="463"/>
  <c r="Q38" i="462"/>
  <c r="Q38" i="463"/>
  <c r="Q36" i="462"/>
  <c r="Q36" i="463"/>
  <c r="M128" i="461"/>
  <c r="M117" i="461" s="1"/>
  <c r="M119" i="461" s="1"/>
  <c r="M121" i="461" s="1"/>
  <c r="Q121" i="462"/>
  <c r="Q121" i="463"/>
  <c r="E128" i="460"/>
  <c r="E117" i="460" s="1"/>
  <c r="E119" i="460" s="1"/>
  <c r="E123" i="460" s="1"/>
  <c r="E127" i="460" s="1"/>
  <c r="D128" i="460"/>
  <c r="D117" i="460" s="1"/>
  <c r="D119" i="460" s="1"/>
  <c r="H167" i="461"/>
  <c r="E167" i="463"/>
  <c r="E172" i="463"/>
  <c r="E97" i="463"/>
  <c r="E96" i="463"/>
  <c r="Q103" i="462"/>
  <c r="Q103" i="463"/>
  <c r="J97" i="460"/>
  <c r="G167" i="461"/>
  <c r="Q101" i="462"/>
  <c r="Q101" i="463"/>
  <c r="K97" i="461"/>
  <c r="F97" i="461"/>
  <c r="J172" i="462"/>
  <c r="Q87" i="463"/>
  <c r="Q119" i="463"/>
  <c r="K167" i="461"/>
  <c r="F172" i="461"/>
  <c r="J167" i="462"/>
  <c r="H172" i="461"/>
  <c r="Q81" i="463"/>
  <c r="Q113" i="463"/>
  <c r="Q77" i="463"/>
  <c r="Q109" i="463"/>
  <c r="Q115" i="463"/>
  <c r="Q83" i="463"/>
  <c r="Q111" i="463"/>
  <c r="Q79" i="463"/>
  <c r="C101" i="463"/>
  <c r="C26" i="463"/>
  <c r="J172" i="460"/>
  <c r="G172" i="461"/>
  <c r="M96" i="461"/>
  <c r="M85" i="461" s="1"/>
  <c r="M87" i="461" s="1"/>
  <c r="M89" i="461" s="1"/>
  <c r="Q32" i="462"/>
  <c r="Q32" i="463"/>
  <c r="E172" i="460"/>
  <c r="I96" i="461"/>
  <c r="I85" i="461" s="1"/>
  <c r="I87" i="461" s="1"/>
  <c r="I89" i="461" s="1"/>
  <c r="E167" i="462"/>
  <c r="F96" i="461"/>
  <c r="P172" i="462"/>
  <c r="P85" i="462"/>
  <c r="D158" i="462"/>
  <c r="D143" i="462"/>
  <c r="P93" i="461"/>
  <c r="O97" i="461"/>
  <c r="O85" i="461" s="1"/>
  <c r="O87" i="461" s="1"/>
  <c r="O89" i="461" s="1"/>
  <c r="P115" i="461"/>
  <c r="P117" i="461" s="1"/>
  <c r="O172" i="461"/>
  <c r="Q113" i="462"/>
  <c r="Q81" i="462"/>
  <c r="Q83" i="462"/>
  <c r="Q79" i="462"/>
  <c r="Q115" i="462"/>
  <c r="Q111" i="462"/>
  <c r="Q77" i="462"/>
  <c r="Q109" i="462"/>
  <c r="Q87" i="462"/>
  <c r="Q119" i="462"/>
  <c r="K128" i="460"/>
  <c r="K117" i="460" s="1"/>
  <c r="K119" i="460" s="1"/>
  <c r="K121" i="460" s="1"/>
  <c r="L128" i="461"/>
  <c r="L117" i="461" s="1"/>
  <c r="L119" i="461" s="1"/>
  <c r="J129" i="460"/>
  <c r="J117" i="460" s="1"/>
  <c r="J119" i="460" s="1"/>
  <c r="H172" i="460"/>
  <c r="P93" i="460"/>
  <c r="O167" i="461"/>
  <c r="F135" i="462"/>
  <c r="F150" i="462"/>
  <c r="F137" i="462"/>
  <c r="F133" i="462"/>
  <c r="F143" i="462" s="1"/>
  <c r="F152" i="462"/>
  <c r="G131" i="462"/>
  <c r="F148" i="462"/>
  <c r="F158" i="462" s="1"/>
  <c r="C26" i="462"/>
  <c r="C101" i="462"/>
  <c r="C22" i="462"/>
  <c r="C24" i="462"/>
  <c r="D96" i="462"/>
  <c r="C25" i="462"/>
  <c r="C32" i="462"/>
  <c r="F167" i="462"/>
  <c r="F172" i="462"/>
  <c r="F97" i="462"/>
  <c r="Q36" i="460"/>
  <c r="Q36" i="461"/>
  <c r="H167" i="460"/>
  <c r="G96" i="460"/>
  <c r="G97" i="460"/>
  <c r="Q113" i="461"/>
  <c r="Q81" i="461"/>
  <c r="Q111" i="461"/>
  <c r="Q115" i="461"/>
  <c r="Q77" i="461"/>
  <c r="Q83" i="461"/>
  <c r="Q79" i="461"/>
  <c r="Q109" i="461"/>
  <c r="G167" i="460"/>
  <c r="Q101" i="460"/>
  <c r="Q101" i="461"/>
  <c r="F150" i="461"/>
  <c r="F135" i="461"/>
  <c r="F152" i="461"/>
  <c r="G131" i="461"/>
  <c r="F137" i="461"/>
  <c r="F148" i="461"/>
  <c r="F158" i="461" s="1"/>
  <c r="F133" i="461"/>
  <c r="F143" i="461" s="1"/>
  <c r="Q32" i="460"/>
  <c r="Q32" i="461"/>
  <c r="C22" i="461"/>
  <c r="C24" i="461"/>
  <c r="Q24" i="460"/>
  <c r="Q24" i="461"/>
  <c r="D143" i="461"/>
  <c r="B39" i="460"/>
  <c r="B39" i="461"/>
  <c r="Q4" i="460"/>
  <c r="Q4" i="461"/>
  <c r="D158" i="461"/>
  <c r="H96" i="461"/>
  <c r="H85" i="461" s="1"/>
  <c r="H87" i="461" s="1"/>
  <c r="C32" i="461"/>
  <c r="C25" i="461"/>
  <c r="I172" i="460"/>
  <c r="I97" i="460"/>
  <c r="Q121" i="460"/>
  <c r="Q121" i="461"/>
  <c r="C101" i="461"/>
  <c r="C26" i="461"/>
  <c r="Q103" i="460"/>
  <c r="Q103" i="461"/>
  <c r="Q119" i="461"/>
  <c r="Q87" i="461"/>
  <c r="E167" i="461"/>
  <c r="E172" i="461"/>
  <c r="E97" i="461"/>
  <c r="P172" i="461"/>
  <c r="P85" i="461"/>
  <c r="H97" i="460"/>
  <c r="Q38" i="460"/>
  <c r="Q38" i="461"/>
  <c r="P172" i="460"/>
  <c r="P85" i="460"/>
  <c r="O172" i="460"/>
  <c r="O167" i="460"/>
  <c r="O97" i="460"/>
  <c r="O96" i="460"/>
  <c r="O85" i="460" s="1"/>
  <c r="O87" i="460" s="1"/>
  <c r="M129" i="460"/>
  <c r="P115" i="460"/>
  <c r="P117" i="460" s="1"/>
  <c r="Q81" i="460"/>
  <c r="Q113" i="460"/>
  <c r="Q115" i="460"/>
  <c r="Q83" i="460"/>
  <c r="Q111" i="460"/>
  <c r="Q79" i="460"/>
  <c r="Q77" i="460"/>
  <c r="Q109" i="460"/>
  <c r="N172" i="460"/>
  <c r="N167" i="460"/>
  <c r="N97" i="460"/>
  <c r="N96" i="460"/>
  <c r="C101" i="460"/>
  <c r="C26" i="460"/>
  <c r="M128" i="460"/>
  <c r="Q87" i="460"/>
  <c r="Q119" i="460"/>
  <c r="L129" i="460"/>
  <c r="C22" i="460"/>
  <c r="C24" i="460"/>
  <c r="D172" i="460"/>
  <c r="D167" i="460"/>
  <c r="D97" i="460"/>
  <c r="L128" i="460"/>
  <c r="F150" i="460"/>
  <c r="F133" i="460"/>
  <c r="F143" i="460" s="1"/>
  <c r="F148" i="460"/>
  <c r="F158" i="460" s="1"/>
  <c r="F152" i="460"/>
  <c r="F137" i="460"/>
  <c r="F135" i="460"/>
  <c r="G131" i="460"/>
  <c r="N129" i="460"/>
  <c r="C32" i="460"/>
  <c r="C25" i="460"/>
  <c r="D143" i="460"/>
  <c r="N128" i="460"/>
  <c r="D158" i="460"/>
  <c r="J79" i="194"/>
  <c r="K79" i="194" s="1"/>
  <c r="O79" i="194" s="1"/>
  <c r="Q38" i="194"/>
  <c r="Q36" i="194"/>
  <c r="B39" i="194"/>
  <c r="Q111" i="194"/>
  <c r="C26" i="194"/>
  <c r="Q24" i="194"/>
  <c r="Q103" i="194"/>
  <c r="Q4" i="194"/>
  <c r="Q121" i="194"/>
  <c r="Q101" i="194"/>
  <c r="Q32" i="194"/>
  <c r="C32" i="194"/>
  <c r="Q87" i="194"/>
  <c r="C22" i="194"/>
  <c r="D10" i="46"/>
  <c r="D11" i="46"/>
  <c r="D12" i="46"/>
  <c r="D13" i="46"/>
  <c r="C25" i="194"/>
  <c r="Q113" i="194"/>
  <c r="C24" i="194"/>
  <c r="C101" i="194"/>
  <c r="Q115" i="194"/>
  <c r="Q77" i="194"/>
  <c r="Q79" i="194"/>
  <c r="Q81" i="194"/>
  <c r="Q119" i="194"/>
  <c r="Q83" i="194"/>
  <c r="Q109" i="194"/>
  <c r="C113" i="44"/>
  <c r="N44" i="177" s="1"/>
  <c r="O113" i="194"/>
  <c r="N113" i="194"/>
  <c r="M113" i="194"/>
  <c r="L113" i="194"/>
  <c r="K113" i="194"/>
  <c r="J113" i="194"/>
  <c r="I113" i="194"/>
  <c r="H113" i="194"/>
  <c r="G113" i="194"/>
  <c r="F113" i="194"/>
  <c r="E113" i="194"/>
  <c r="D113" i="194"/>
  <c r="C104" i="44"/>
  <c r="C103" i="44"/>
  <c r="O121" i="465" l="1"/>
  <c r="O123" i="465"/>
  <c r="O127" i="465" s="1"/>
  <c r="E141" i="473"/>
  <c r="J91" i="473"/>
  <c r="J95" i="473" s="1"/>
  <c r="J89" i="473"/>
  <c r="O121" i="473"/>
  <c r="O123" i="473"/>
  <c r="O127" i="473" s="1"/>
  <c r="L91" i="473"/>
  <c r="L95" i="473" s="1"/>
  <c r="L89" i="473"/>
  <c r="B125" i="473"/>
  <c r="B148" i="473"/>
  <c r="H137" i="473"/>
  <c r="B103" i="472"/>
  <c r="B103" i="473"/>
  <c r="P129" i="470"/>
  <c r="L121" i="471"/>
  <c r="P97" i="472"/>
  <c r="D141" i="473"/>
  <c r="G85" i="471"/>
  <c r="G87" i="471" s="1"/>
  <c r="O89" i="473"/>
  <c r="O91" i="473"/>
  <c r="O95" i="473" s="1"/>
  <c r="F141" i="473"/>
  <c r="K91" i="470"/>
  <c r="K95" i="470" s="1"/>
  <c r="F85" i="470"/>
  <c r="F87" i="470" s="1"/>
  <c r="F89" i="470" s="1"/>
  <c r="K85" i="468"/>
  <c r="K87" i="468" s="1"/>
  <c r="N85" i="467"/>
  <c r="N87" i="467" s="1"/>
  <c r="N89" i="467" s="1"/>
  <c r="G121" i="473"/>
  <c r="G123" i="473"/>
  <c r="G127" i="473" s="1"/>
  <c r="G89" i="473"/>
  <c r="G91" i="473"/>
  <c r="G95" i="473" s="1"/>
  <c r="J121" i="471"/>
  <c r="P129" i="472"/>
  <c r="M89" i="471"/>
  <c r="G85" i="469"/>
  <c r="G87" i="469" s="1"/>
  <c r="G89" i="469" s="1"/>
  <c r="I85" i="473"/>
  <c r="I87" i="473" s="1"/>
  <c r="J117" i="473"/>
  <c r="J119" i="473" s="1"/>
  <c r="O85" i="469"/>
  <c r="O87" i="469" s="1"/>
  <c r="O89" i="469" s="1"/>
  <c r="M123" i="468"/>
  <c r="M127" i="468" s="1"/>
  <c r="I85" i="464"/>
  <c r="I87" i="464" s="1"/>
  <c r="I91" i="464" s="1"/>
  <c r="I95" i="464" s="1"/>
  <c r="L85" i="471"/>
  <c r="L87" i="471" s="1"/>
  <c r="D85" i="469"/>
  <c r="D87" i="469" s="1"/>
  <c r="D91" i="469" s="1"/>
  <c r="L85" i="469"/>
  <c r="L87" i="469" s="1"/>
  <c r="N123" i="472"/>
  <c r="N127" i="472" s="1"/>
  <c r="L117" i="465"/>
  <c r="L119" i="465" s="1"/>
  <c r="L123" i="465" s="1"/>
  <c r="L127" i="465" s="1"/>
  <c r="P129" i="471"/>
  <c r="P128" i="472"/>
  <c r="D91" i="473"/>
  <c r="D89" i="473"/>
  <c r="P128" i="473"/>
  <c r="K89" i="473"/>
  <c r="D121" i="473"/>
  <c r="D123" i="473"/>
  <c r="G150" i="473"/>
  <c r="H150" i="473" s="1"/>
  <c r="G135" i="473"/>
  <c r="H135" i="473" s="1"/>
  <c r="G141" i="473"/>
  <c r="G148" i="473"/>
  <c r="G158" i="473" s="1"/>
  <c r="G133" i="473"/>
  <c r="G143" i="473" s="1"/>
  <c r="G137" i="473"/>
  <c r="G152" i="473"/>
  <c r="H152" i="473" s="1"/>
  <c r="E85" i="472"/>
  <c r="E87" i="472" s="1"/>
  <c r="E89" i="472" s="1"/>
  <c r="H89" i="468"/>
  <c r="H91" i="468"/>
  <c r="H95" i="468" s="1"/>
  <c r="F121" i="469"/>
  <c r="F123" i="469"/>
  <c r="F127" i="469" s="1"/>
  <c r="J121" i="470"/>
  <c r="J123" i="470"/>
  <c r="J127" i="470" s="1"/>
  <c r="M91" i="472"/>
  <c r="M95" i="472" s="1"/>
  <c r="M89" i="472"/>
  <c r="M121" i="472"/>
  <c r="M123" i="472"/>
  <c r="M127" i="472" s="1"/>
  <c r="P119" i="472"/>
  <c r="D123" i="472"/>
  <c r="D156" i="472"/>
  <c r="D121" i="472"/>
  <c r="P96" i="472"/>
  <c r="D85" i="472"/>
  <c r="D87" i="472" s="1"/>
  <c r="O91" i="472"/>
  <c r="O95" i="472" s="1"/>
  <c r="O89" i="472"/>
  <c r="I91" i="466"/>
  <c r="I95" i="466" s="1"/>
  <c r="P128" i="469"/>
  <c r="N91" i="472"/>
  <c r="N95" i="472" s="1"/>
  <c r="N89" i="472"/>
  <c r="N123" i="469"/>
  <c r="N127" i="469" s="1"/>
  <c r="E91" i="470"/>
  <c r="E95" i="470" s="1"/>
  <c r="L117" i="472"/>
  <c r="L119" i="472" s="1"/>
  <c r="F156" i="472" s="1"/>
  <c r="O85" i="462"/>
  <c r="O87" i="462" s="1"/>
  <c r="J121" i="467"/>
  <c r="M91" i="469"/>
  <c r="M95" i="469" s="1"/>
  <c r="K91" i="472"/>
  <c r="K95" i="472" s="1"/>
  <c r="K89" i="472"/>
  <c r="H123" i="466"/>
  <c r="H127" i="466" s="1"/>
  <c r="O123" i="471"/>
  <c r="O127" i="471" s="1"/>
  <c r="P96" i="469"/>
  <c r="P97" i="470"/>
  <c r="G150" i="472"/>
  <c r="H150" i="472" s="1"/>
  <c r="G156" i="472"/>
  <c r="G135" i="472"/>
  <c r="H135" i="472" s="1"/>
  <c r="G137" i="472"/>
  <c r="H137" i="472" s="1"/>
  <c r="G152" i="472"/>
  <c r="H152" i="472" s="1"/>
  <c r="G148" i="472"/>
  <c r="G158" i="472" s="1"/>
  <c r="G133" i="472"/>
  <c r="J91" i="472"/>
  <c r="J95" i="472" s="1"/>
  <c r="J89" i="472"/>
  <c r="F158" i="472"/>
  <c r="G121" i="472"/>
  <c r="G123" i="472"/>
  <c r="G127" i="472" s="1"/>
  <c r="I121" i="472"/>
  <c r="I123" i="472"/>
  <c r="I127" i="472" s="1"/>
  <c r="P129" i="469"/>
  <c r="O85" i="471"/>
  <c r="O87" i="471" s="1"/>
  <c r="O91" i="471" s="1"/>
  <c r="O95" i="471" s="1"/>
  <c r="E156" i="472"/>
  <c r="B148" i="472"/>
  <c r="B125" i="472"/>
  <c r="M123" i="470"/>
  <c r="M127" i="470" s="1"/>
  <c r="I85" i="465"/>
  <c r="I87" i="465" s="1"/>
  <c r="I91" i="465" s="1"/>
  <c r="I95" i="465" s="1"/>
  <c r="P97" i="471"/>
  <c r="E123" i="472"/>
  <c r="E127" i="472" s="1"/>
  <c r="E121" i="472"/>
  <c r="K85" i="463"/>
  <c r="K87" i="463" s="1"/>
  <c r="K91" i="463" s="1"/>
  <c r="K95" i="463" s="1"/>
  <c r="L85" i="466"/>
  <c r="L87" i="466" s="1"/>
  <c r="L91" i="466" s="1"/>
  <c r="L95" i="466" s="1"/>
  <c r="N121" i="471"/>
  <c r="N123" i="471"/>
  <c r="N127" i="471" s="1"/>
  <c r="F89" i="467"/>
  <c r="F91" i="467"/>
  <c r="F95" i="467" s="1"/>
  <c r="M121" i="469"/>
  <c r="M123" i="469"/>
  <c r="M127" i="469" s="1"/>
  <c r="K91" i="469"/>
  <c r="K95" i="469" s="1"/>
  <c r="K89" i="469"/>
  <c r="M123" i="471"/>
  <c r="M127" i="471" s="1"/>
  <c r="M121" i="471"/>
  <c r="K123" i="471"/>
  <c r="K127" i="471" s="1"/>
  <c r="K121" i="471"/>
  <c r="P119" i="471"/>
  <c r="D123" i="471"/>
  <c r="D156" i="471"/>
  <c r="D121" i="471"/>
  <c r="L85" i="465"/>
  <c r="L87" i="465" s="1"/>
  <c r="L89" i="465" s="1"/>
  <c r="G89" i="470"/>
  <c r="B148" i="471"/>
  <c r="B125" i="471"/>
  <c r="F121" i="471"/>
  <c r="F123" i="471"/>
  <c r="F127" i="471" s="1"/>
  <c r="B103" i="470"/>
  <c r="B103" i="471"/>
  <c r="O123" i="470"/>
  <c r="O127" i="470" s="1"/>
  <c r="N85" i="471"/>
  <c r="N87" i="471" s="1"/>
  <c r="E156" i="471"/>
  <c r="G85" i="464"/>
  <c r="G87" i="464" s="1"/>
  <c r="G89" i="464" s="1"/>
  <c r="K85" i="464"/>
  <c r="K87" i="464" s="1"/>
  <c r="K89" i="464" s="1"/>
  <c r="L123" i="470"/>
  <c r="L127" i="470" s="1"/>
  <c r="L123" i="469"/>
  <c r="L127" i="469" s="1"/>
  <c r="M85" i="466"/>
  <c r="M87" i="466" s="1"/>
  <c r="M89" i="466" s="1"/>
  <c r="J91" i="470"/>
  <c r="J95" i="470" s="1"/>
  <c r="M89" i="468"/>
  <c r="K85" i="465"/>
  <c r="K87" i="465" s="1"/>
  <c r="K89" i="465" s="1"/>
  <c r="G123" i="471"/>
  <c r="G127" i="471" s="1"/>
  <c r="G121" i="471"/>
  <c r="K85" i="466"/>
  <c r="K87" i="466" s="1"/>
  <c r="K89" i="466" s="1"/>
  <c r="L85" i="467"/>
  <c r="L87" i="467" s="1"/>
  <c r="L89" i="467" s="1"/>
  <c r="M85" i="467"/>
  <c r="M87" i="467" s="1"/>
  <c r="M89" i="467" s="1"/>
  <c r="H85" i="464"/>
  <c r="H87" i="464" s="1"/>
  <c r="H89" i="464" s="1"/>
  <c r="J91" i="471"/>
  <c r="J95" i="471" s="1"/>
  <c r="J89" i="471"/>
  <c r="E91" i="464"/>
  <c r="E95" i="464" s="1"/>
  <c r="E121" i="464"/>
  <c r="J85" i="467"/>
  <c r="J87" i="467" s="1"/>
  <c r="J89" i="467" s="1"/>
  <c r="H89" i="471"/>
  <c r="H91" i="471"/>
  <c r="H95" i="471" s="1"/>
  <c r="O85" i="463"/>
  <c r="O87" i="463" s="1"/>
  <c r="O91" i="463" s="1"/>
  <c r="O95" i="463" s="1"/>
  <c r="K123" i="470"/>
  <c r="K127" i="470" s="1"/>
  <c r="P96" i="471"/>
  <c r="D85" i="471"/>
  <c r="D87" i="471" s="1"/>
  <c r="M91" i="465"/>
  <c r="M95" i="465" s="1"/>
  <c r="K117" i="462"/>
  <c r="K119" i="462" s="1"/>
  <c r="K121" i="462" s="1"/>
  <c r="M89" i="470"/>
  <c r="J85" i="469"/>
  <c r="J87" i="469" s="1"/>
  <c r="G150" i="471"/>
  <c r="H150" i="471" s="1"/>
  <c r="G156" i="471"/>
  <c r="G133" i="471"/>
  <c r="G152" i="471"/>
  <c r="H152" i="471" s="1"/>
  <c r="G148" i="471"/>
  <c r="G137" i="471"/>
  <c r="H137" i="471" s="1"/>
  <c r="G135" i="471"/>
  <c r="H135" i="471" s="1"/>
  <c r="G91" i="471"/>
  <c r="G95" i="471" s="1"/>
  <c r="G89" i="471"/>
  <c r="E85" i="471"/>
  <c r="E87" i="471" s="1"/>
  <c r="H85" i="470"/>
  <c r="H87" i="470" s="1"/>
  <c r="F156" i="471"/>
  <c r="O89" i="470"/>
  <c r="O91" i="470"/>
  <c r="O95" i="470" s="1"/>
  <c r="H123" i="462"/>
  <c r="H127" i="462" s="1"/>
  <c r="H121" i="462"/>
  <c r="H91" i="467"/>
  <c r="H95" i="467" s="1"/>
  <c r="H89" i="467"/>
  <c r="K123" i="468"/>
  <c r="K127" i="468" s="1"/>
  <c r="K121" i="468"/>
  <c r="K89" i="467"/>
  <c r="K91" i="467"/>
  <c r="K95" i="467" s="1"/>
  <c r="L121" i="468"/>
  <c r="L123" i="468"/>
  <c r="L127" i="468" s="1"/>
  <c r="F158" i="470"/>
  <c r="I117" i="461"/>
  <c r="I119" i="461" s="1"/>
  <c r="I121" i="461" s="1"/>
  <c r="D117" i="470"/>
  <c r="D119" i="470" s="1"/>
  <c r="P128" i="470"/>
  <c r="I117" i="464"/>
  <c r="I119" i="464" s="1"/>
  <c r="I121" i="464" s="1"/>
  <c r="N89" i="469"/>
  <c r="N91" i="469"/>
  <c r="N95" i="469" s="1"/>
  <c r="H123" i="470"/>
  <c r="H127" i="470" s="1"/>
  <c r="H121" i="470"/>
  <c r="N117" i="467"/>
  <c r="N119" i="467" s="1"/>
  <c r="N123" i="467" s="1"/>
  <c r="N127" i="467" s="1"/>
  <c r="E117" i="470"/>
  <c r="E119" i="470" s="1"/>
  <c r="O123" i="467"/>
  <c r="O127" i="467" s="1"/>
  <c r="L85" i="464"/>
  <c r="L87" i="464" s="1"/>
  <c r="L89" i="464" s="1"/>
  <c r="P129" i="468"/>
  <c r="P129" i="467"/>
  <c r="H117" i="469"/>
  <c r="H119" i="469" s="1"/>
  <c r="D156" i="469" s="1"/>
  <c r="P96" i="470"/>
  <c r="D85" i="470"/>
  <c r="D87" i="470" s="1"/>
  <c r="I123" i="467"/>
  <c r="I127" i="467" s="1"/>
  <c r="B125" i="470"/>
  <c r="B148" i="470"/>
  <c r="O91" i="468"/>
  <c r="O95" i="468" s="1"/>
  <c r="L85" i="468"/>
  <c r="L87" i="468" s="1"/>
  <c r="O89" i="467"/>
  <c r="G121" i="470"/>
  <c r="G123" i="470"/>
  <c r="G127" i="470" s="1"/>
  <c r="J123" i="468"/>
  <c r="J127" i="468" s="1"/>
  <c r="L91" i="470"/>
  <c r="L95" i="470" s="1"/>
  <c r="L89" i="470"/>
  <c r="K121" i="467"/>
  <c r="F123" i="467"/>
  <c r="F127" i="467" s="1"/>
  <c r="N121" i="470"/>
  <c r="N123" i="470"/>
  <c r="N127" i="470" s="1"/>
  <c r="F117" i="468"/>
  <c r="F119" i="468" s="1"/>
  <c r="F91" i="468"/>
  <c r="F95" i="468" s="1"/>
  <c r="F85" i="469"/>
  <c r="F87" i="469" s="1"/>
  <c r="F91" i="469" s="1"/>
  <c r="F95" i="469" s="1"/>
  <c r="I89" i="470"/>
  <c r="I91" i="470"/>
  <c r="I95" i="470" s="1"/>
  <c r="G150" i="470"/>
  <c r="H150" i="470" s="1"/>
  <c r="G152" i="470"/>
  <c r="H152" i="470" s="1"/>
  <c r="G135" i="470"/>
  <c r="H135" i="470" s="1"/>
  <c r="G148" i="470"/>
  <c r="G158" i="470" s="1"/>
  <c r="G137" i="470"/>
  <c r="H137" i="470" s="1"/>
  <c r="G133" i="470"/>
  <c r="I91" i="468"/>
  <c r="I95" i="468" s="1"/>
  <c r="J123" i="469"/>
  <c r="J127" i="469" s="1"/>
  <c r="J121" i="469"/>
  <c r="N89" i="470"/>
  <c r="N91" i="470"/>
  <c r="N95" i="470" s="1"/>
  <c r="O123" i="466"/>
  <c r="O127" i="466" s="1"/>
  <c r="O121" i="466"/>
  <c r="H137" i="469"/>
  <c r="L85" i="463"/>
  <c r="L87" i="463" s="1"/>
  <c r="H89" i="469"/>
  <c r="H91" i="469"/>
  <c r="H95" i="469" s="1"/>
  <c r="E123" i="469"/>
  <c r="E127" i="469" s="1"/>
  <c r="E121" i="469"/>
  <c r="P97" i="469"/>
  <c r="P97" i="467"/>
  <c r="I89" i="469"/>
  <c r="I91" i="469"/>
  <c r="I95" i="469" s="1"/>
  <c r="N121" i="466"/>
  <c r="G121" i="469"/>
  <c r="G123" i="469"/>
  <c r="G127" i="469" s="1"/>
  <c r="L91" i="469"/>
  <c r="L95" i="469" s="1"/>
  <c r="L89" i="469"/>
  <c r="N85" i="466"/>
  <c r="N87" i="466" s="1"/>
  <c r="N89" i="466" s="1"/>
  <c r="K89" i="468"/>
  <c r="K91" i="468"/>
  <c r="K95" i="468" s="1"/>
  <c r="I85" i="460"/>
  <c r="I87" i="460" s="1"/>
  <c r="I91" i="460" s="1"/>
  <c r="I95" i="460" s="1"/>
  <c r="G85" i="463"/>
  <c r="G87" i="463" s="1"/>
  <c r="G91" i="463" s="1"/>
  <c r="G95" i="463" s="1"/>
  <c r="L117" i="467"/>
  <c r="L119" i="467" s="1"/>
  <c r="L121" i="467" s="1"/>
  <c r="D121" i="469"/>
  <c r="D123" i="469"/>
  <c r="E121" i="468"/>
  <c r="P96" i="468"/>
  <c r="G150" i="469"/>
  <c r="H150" i="469" s="1"/>
  <c r="G135" i="469"/>
  <c r="H135" i="469" s="1"/>
  <c r="G148" i="469"/>
  <c r="G158" i="469" s="1"/>
  <c r="G152" i="469"/>
  <c r="H152" i="469" s="1"/>
  <c r="G133" i="469"/>
  <c r="G143" i="469" s="1"/>
  <c r="G137" i="469"/>
  <c r="E85" i="469"/>
  <c r="E87" i="469" s="1"/>
  <c r="N85" i="463"/>
  <c r="N87" i="463" s="1"/>
  <c r="N91" i="463" s="1"/>
  <c r="N95" i="463" s="1"/>
  <c r="F121" i="464"/>
  <c r="F85" i="466"/>
  <c r="F87" i="466" s="1"/>
  <c r="F91" i="466" s="1"/>
  <c r="F95" i="466" s="1"/>
  <c r="B125" i="469"/>
  <c r="B148" i="469"/>
  <c r="B103" i="468"/>
  <c r="B103" i="469"/>
  <c r="K123" i="466"/>
  <c r="K127" i="466" s="1"/>
  <c r="M91" i="467"/>
  <c r="M95" i="467" s="1"/>
  <c r="P97" i="468"/>
  <c r="I123" i="469"/>
  <c r="I127" i="469" s="1"/>
  <c r="I121" i="469"/>
  <c r="D117" i="466"/>
  <c r="D119" i="466" s="1"/>
  <c r="G156" i="466" s="1"/>
  <c r="H121" i="468"/>
  <c r="H123" i="468"/>
  <c r="H127" i="468" s="1"/>
  <c r="J121" i="466"/>
  <c r="H85" i="463"/>
  <c r="H87" i="463" s="1"/>
  <c r="B125" i="468"/>
  <c r="B148" i="468"/>
  <c r="E85" i="461"/>
  <c r="E87" i="461" s="1"/>
  <c r="E91" i="461" s="1"/>
  <c r="E95" i="461" s="1"/>
  <c r="G150" i="468"/>
  <c r="H150" i="468" s="1"/>
  <c r="G148" i="468"/>
  <c r="G158" i="468" s="1"/>
  <c r="G135" i="468"/>
  <c r="H135" i="468" s="1"/>
  <c r="G152" i="468"/>
  <c r="H152" i="468" s="1"/>
  <c r="G133" i="468"/>
  <c r="G143" i="468" s="1"/>
  <c r="G137" i="468"/>
  <c r="H137" i="468" s="1"/>
  <c r="D91" i="468"/>
  <c r="D89" i="468"/>
  <c r="G123" i="468"/>
  <c r="G127" i="468" s="1"/>
  <c r="G121" i="468"/>
  <c r="D117" i="468"/>
  <c r="D119" i="468" s="1"/>
  <c r="G156" i="468" s="1"/>
  <c r="P128" i="468"/>
  <c r="K121" i="465"/>
  <c r="P129" i="466"/>
  <c r="M123" i="467"/>
  <c r="M127" i="467" s="1"/>
  <c r="K85" i="462"/>
  <c r="K87" i="462" s="1"/>
  <c r="K91" i="462" s="1"/>
  <c r="K95" i="462" s="1"/>
  <c r="P97" i="465"/>
  <c r="F85" i="465"/>
  <c r="F87" i="465" s="1"/>
  <c r="F91" i="465" s="1"/>
  <c r="F95" i="465" s="1"/>
  <c r="I123" i="468"/>
  <c r="I127" i="468" s="1"/>
  <c r="I121" i="468"/>
  <c r="F85" i="463"/>
  <c r="F87" i="463" s="1"/>
  <c r="F89" i="463" s="1"/>
  <c r="E85" i="468"/>
  <c r="E87" i="468" s="1"/>
  <c r="J89" i="468"/>
  <c r="J91" i="468"/>
  <c r="J95" i="468" s="1"/>
  <c r="P129" i="464"/>
  <c r="G85" i="466"/>
  <c r="G87" i="466" s="1"/>
  <c r="G89" i="466" s="1"/>
  <c r="H89" i="466"/>
  <c r="J89" i="463"/>
  <c r="P128" i="467"/>
  <c r="E121" i="467"/>
  <c r="D85" i="465"/>
  <c r="D87" i="465" s="1"/>
  <c r="D89" i="465" s="1"/>
  <c r="M89" i="463"/>
  <c r="N85" i="464"/>
  <c r="N87" i="464" s="1"/>
  <c r="N89" i="464" s="1"/>
  <c r="J123" i="461"/>
  <c r="J127" i="461" s="1"/>
  <c r="E85" i="467"/>
  <c r="E87" i="467" s="1"/>
  <c r="E89" i="467" s="1"/>
  <c r="G123" i="467"/>
  <c r="G127" i="467" s="1"/>
  <c r="G121" i="467"/>
  <c r="K121" i="461"/>
  <c r="H85" i="465"/>
  <c r="H87" i="465" s="1"/>
  <c r="H89" i="465"/>
  <c r="H91" i="465"/>
  <c r="H95" i="465" s="1"/>
  <c r="M123" i="466"/>
  <c r="M127" i="466" s="1"/>
  <c r="H121" i="467"/>
  <c r="H123" i="467"/>
  <c r="H127" i="467" s="1"/>
  <c r="D85" i="461"/>
  <c r="D87" i="461" s="1"/>
  <c r="D91" i="461" s="1"/>
  <c r="D95" i="461" s="1"/>
  <c r="P128" i="466"/>
  <c r="B125" i="467"/>
  <c r="B148" i="467"/>
  <c r="B103" i="466"/>
  <c r="B103" i="467"/>
  <c r="N121" i="464"/>
  <c r="J85" i="461"/>
  <c r="J87" i="461" s="1"/>
  <c r="J89" i="461" s="1"/>
  <c r="I89" i="467"/>
  <c r="I91" i="467"/>
  <c r="I95" i="467" s="1"/>
  <c r="H91" i="462"/>
  <c r="H95" i="462" s="1"/>
  <c r="L123" i="462"/>
  <c r="L127" i="462" s="1"/>
  <c r="K89" i="463"/>
  <c r="O85" i="464"/>
  <c r="O87" i="464" s="1"/>
  <c r="O91" i="464" s="1"/>
  <c r="O95" i="464" s="1"/>
  <c r="D85" i="467"/>
  <c r="D87" i="467" s="1"/>
  <c r="P96" i="467"/>
  <c r="N85" i="461"/>
  <c r="N87" i="461" s="1"/>
  <c r="N89" i="461" s="1"/>
  <c r="J85" i="465"/>
  <c r="J87" i="465" s="1"/>
  <c r="G150" i="467"/>
  <c r="H150" i="467" s="1"/>
  <c r="G135" i="467"/>
  <c r="H135" i="467" s="1"/>
  <c r="G148" i="467"/>
  <c r="G158" i="467" s="1"/>
  <c r="G152" i="467"/>
  <c r="H152" i="467" s="1"/>
  <c r="G137" i="467"/>
  <c r="H137" i="467" s="1"/>
  <c r="G133" i="467"/>
  <c r="G143" i="467" s="1"/>
  <c r="P128" i="462"/>
  <c r="D121" i="467"/>
  <c r="D123" i="467"/>
  <c r="G89" i="467"/>
  <c r="G91" i="467"/>
  <c r="G95" i="467" s="1"/>
  <c r="M85" i="460"/>
  <c r="M87" i="460" s="1"/>
  <c r="M89" i="460" s="1"/>
  <c r="P96" i="464"/>
  <c r="G91" i="462"/>
  <c r="G95" i="462" s="1"/>
  <c r="P129" i="465"/>
  <c r="H121" i="465"/>
  <c r="P128" i="464"/>
  <c r="E123" i="465"/>
  <c r="E127" i="465" s="1"/>
  <c r="G117" i="461"/>
  <c r="G119" i="461" s="1"/>
  <c r="G121" i="461" s="1"/>
  <c r="F117" i="461"/>
  <c r="F119" i="461" s="1"/>
  <c r="F121" i="461" s="1"/>
  <c r="J123" i="465"/>
  <c r="J127" i="465" s="1"/>
  <c r="P128" i="463"/>
  <c r="J89" i="466"/>
  <c r="J91" i="466"/>
  <c r="J95" i="466" s="1"/>
  <c r="G117" i="463"/>
  <c r="G119" i="463" s="1"/>
  <c r="G121" i="463" s="1"/>
  <c r="E85" i="465"/>
  <c r="E87" i="465" s="1"/>
  <c r="E91" i="465" s="1"/>
  <c r="E95" i="465" s="1"/>
  <c r="B125" i="466"/>
  <c r="B148" i="466"/>
  <c r="E123" i="463"/>
  <c r="E127" i="463" s="1"/>
  <c r="I121" i="466"/>
  <c r="I123" i="466"/>
  <c r="I127" i="466" s="1"/>
  <c r="M121" i="463"/>
  <c r="K85" i="461"/>
  <c r="K87" i="461" s="1"/>
  <c r="K89" i="461" s="1"/>
  <c r="O91" i="466"/>
  <c r="O95" i="466" s="1"/>
  <c r="O89" i="466"/>
  <c r="P97" i="466"/>
  <c r="E85" i="463"/>
  <c r="E87" i="463" s="1"/>
  <c r="E89" i="463" s="1"/>
  <c r="H123" i="464"/>
  <c r="H127" i="464" s="1"/>
  <c r="F121" i="466"/>
  <c r="F123" i="466"/>
  <c r="F127" i="466" s="1"/>
  <c r="H85" i="460"/>
  <c r="H87" i="460" s="1"/>
  <c r="H89" i="460" s="1"/>
  <c r="G123" i="466"/>
  <c r="G127" i="466" s="1"/>
  <c r="G121" i="466"/>
  <c r="E85" i="466"/>
  <c r="E87" i="466" s="1"/>
  <c r="G89" i="465"/>
  <c r="G91" i="465"/>
  <c r="G95" i="465" s="1"/>
  <c r="L121" i="466"/>
  <c r="L123" i="466"/>
  <c r="L127" i="466" s="1"/>
  <c r="J117" i="464"/>
  <c r="J119" i="464" s="1"/>
  <c r="J123" i="464" s="1"/>
  <c r="J127" i="464" s="1"/>
  <c r="E121" i="466"/>
  <c r="E123" i="466"/>
  <c r="P96" i="466"/>
  <c r="D85" i="466"/>
  <c r="D87" i="466" s="1"/>
  <c r="O121" i="464"/>
  <c r="P97" i="464"/>
  <c r="H133" i="465"/>
  <c r="H143" i="465" s="1"/>
  <c r="H148" i="465"/>
  <c r="H158" i="465" s="1"/>
  <c r="G150" i="466"/>
  <c r="H150" i="466" s="1"/>
  <c r="G135" i="466"/>
  <c r="H135" i="466" s="1"/>
  <c r="G137" i="466"/>
  <c r="H137" i="466" s="1"/>
  <c r="G133" i="466"/>
  <c r="G143" i="466" s="1"/>
  <c r="G152" i="466"/>
  <c r="H152" i="466" s="1"/>
  <c r="G148" i="466"/>
  <c r="G158" i="466" s="1"/>
  <c r="O89" i="465"/>
  <c r="O91" i="465"/>
  <c r="O95" i="465" s="1"/>
  <c r="N121" i="465"/>
  <c r="N123" i="465"/>
  <c r="N127" i="465" s="1"/>
  <c r="K123" i="464"/>
  <c r="K127" i="464" s="1"/>
  <c r="K121" i="464"/>
  <c r="O121" i="462"/>
  <c r="O123" i="462"/>
  <c r="O127" i="462" s="1"/>
  <c r="N123" i="463"/>
  <c r="N127" i="463" s="1"/>
  <c r="N121" i="463"/>
  <c r="M123" i="465"/>
  <c r="M127" i="465" s="1"/>
  <c r="M121" i="465"/>
  <c r="F121" i="465"/>
  <c r="F123" i="465"/>
  <c r="F127" i="465" s="1"/>
  <c r="P97" i="462"/>
  <c r="P129" i="462"/>
  <c r="H91" i="464"/>
  <c r="H95" i="464" s="1"/>
  <c r="B103" i="464"/>
  <c r="B103" i="465"/>
  <c r="P129" i="463"/>
  <c r="L85" i="461"/>
  <c r="L87" i="461" s="1"/>
  <c r="L89" i="461" s="1"/>
  <c r="L121" i="464"/>
  <c r="J91" i="462"/>
  <c r="J95" i="462" s="1"/>
  <c r="L91" i="462"/>
  <c r="L95" i="462" s="1"/>
  <c r="G121" i="464"/>
  <c r="G123" i="464"/>
  <c r="G127" i="464" s="1"/>
  <c r="N85" i="465"/>
  <c r="N87" i="465" s="1"/>
  <c r="I121" i="465"/>
  <c r="I123" i="465"/>
  <c r="I127" i="465" s="1"/>
  <c r="O89" i="463"/>
  <c r="M91" i="462"/>
  <c r="M95" i="462" s="1"/>
  <c r="F85" i="460"/>
  <c r="F87" i="460" s="1"/>
  <c r="F89" i="460" s="1"/>
  <c r="M123" i="462"/>
  <c r="M127" i="462" s="1"/>
  <c r="M91" i="464"/>
  <c r="M95" i="464" s="1"/>
  <c r="G121" i="465"/>
  <c r="G123" i="465"/>
  <c r="G127" i="465" s="1"/>
  <c r="J85" i="460"/>
  <c r="J87" i="460" s="1"/>
  <c r="J89" i="460" s="1"/>
  <c r="N85" i="462"/>
  <c r="N87" i="462" s="1"/>
  <c r="M121" i="464"/>
  <c r="P128" i="465"/>
  <c r="D117" i="465"/>
  <c r="D119" i="465" s="1"/>
  <c r="E89" i="460"/>
  <c r="B148" i="465"/>
  <c r="B125" i="465"/>
  <c r="M91" i="461"/>
  <c r="M95" i="461" s="1"/>
  <c r="H123" i="460"/>
  <c r="H127" i="460" s="1"/>
  <c r="P96" i="465"/>
  <c r="F89" i="464"/>
  <c r="F91" i="464"/>
  <c r="F95" i="464" s="1"/>
  <c r="J91" i="464"/>
  <c r="J95" i="464" s="1"/>
  <c r="J89" i="464"/>
  <c r="D117" i="463"/>
  <c r="D119" i="463" s="1"/>
  <c r="D121" i="463" s="1"/>
  <c r="F85" i="461"/>
  <c r="F87" i="461" s="1"/>
  <c r="F89" i="461" s="1"/>
  <c r="E121" i="460"/>
  <c r="E89" i="462"/>
  <c r="F117" i="463"/>
  <c r="F119" i="463" s="1"/>
  <c r="F123" i="463" s="1"/>
  <c r="F127" i="463" s="1"/>
  <c r="D85" i="464"/>
  <c r="D87" i="464" s="1"/>
  <c r="O121" i="460"/>
  <c r="L121" i="463"/>
  <c r="B148" i="464"/>
  <c r="B125" i="464"/>
  <c r="I123" i="462"/>
  <c r="I127" i="462" s="1"/>
  <c r="G91" i="461"/>
  <c r="G95" i="461" s="1"/>
  <c r="H121" i="463"/>
  <c r="H123" i="463"/>
  <c r="H127" i="463" s="1"/>
  <c r="G150" i="464"/>
  <c r="H150" i="464" s="1"/>
  <c r="G148" i="464"/>
  <c r="G158" i="464" s="1"/>
  <c r="G135" i="464"/>
  <c r="H135" i="464" s="1"/>
  <c r="G133" i="464"/>
  <c r="G143" i="464" s="1"/>
  <c r="G137" i="464"/>
  <c r="H137" i="464" s="1"/>
  <c r="G152" i="464"/>
  <c r="H152" i="464" s="1"/>
  <c r="P128" i="460"/>
  <c r="I91" i="462"/>
  <c r="I95" i="462" s="1"/>
  <c r="D121" i="464"/>
  <c r="D123" i="464"/>
  <c r="E117" i="462"/>
  <c r="E119" i="462" s="1"/>
  <c r="I123" i="463"/>
  <c r="I127" i="463" s="1"/>
  <c r="I121" i="463"/>
  <c r="M123" i="461"/>
  <c r="M127" i="461" s="1"/>
  <c r="I89" i="463"/>
  <c r="I91" i="463"/>
  <c r="I95" i="463" s="1"/>
  <c r="P129" i="461"/>
  <c r="F158" i="463"/>
  <c r="G150" i="463"/>
  <c r="H150" i="463" s="1"/>
  <c r="G135" i="463"/>
  <c r="H135" i="463" s="1"/>
  <c r="G133" i="463"/>
  <c r="G143" i="463" s="1"/>
  <c r="G152" i="463"/>
  <c r="H152" i="463" s="1"/>
  <c r="G137" i="463"/>
  <c r="H137" i="463" s="1"/>
  <c r="G148" i="463"/>
  <c r="G158" i="463" s="1"/>
  <c r="J123" i="463"/>
  <c r="J127" i="463" s="1"/>
  <c r="J121" i="463"/>
  <c r="K123" i="463"/>
  <c r="K127" i="463" s="1"/>
  <c r="K121" i="463"/>
  <c r="O121" i="463"/>
  <c r="O123" i="463"/>
  <c r="O127" i="463" s="1"/>
  <c r="D85" i="463"/>
  <c r="D87" i="463" s="1"/>
  <c r="P96" i="463"/>
  <c r="O91" i="461"/>
  <c r="O95" i="461" s="1"/>
  <c r="P128" i="461"/>
  <c r="P97" i="463"/>
  <c r="I91" i="461"/>
  <c r="I95" i="461" s="1"/>
  <c r="B148" i="463"/>
  <c r="B125" i="463"/>
  <c r="B103" i="462"/>
  <c r="B103" i="463"/>
  <c r="P97" i="461"/>
  <c r="P129" i="460"/>
  <c r="J121" i="460"/>
  <c r="J123" i="460"/>
  <c r="J127" i="460" s="1"/>
  <c r="O89" i="462"/>
  <c r="O91" i="462"/>
  <c r="O95" i="462" s="1"/>
  <c r="D123" i="462"/>
  <c r="D121" i="462"/>
  <c r="G121" i="462"/>
  <c r="G123" i="462"/>
  <c r="G127" i="462" s="1"/>
  <c r="O123" i="461"/>
  <c r="O127" i="461" s="1"/>
  <c r="J123" i="462"/>
  <c r="J127" i="462" s="1"/>
  <c r="J121" i="462"/>
  <c r="K123" i="460"/>
  <c r="K127" i="460" s="1"/>
  <c r="F121" i="462"/>
  <c r="F123" i="462"/>
  <c r="F127" i="462" s="1"/>
  <c r="N123" i="462"/>
  <c r="N127" i="462" s="1"/>
  <c r="N121" i="462"/>
  <c r="G150" i="462"/>
  <c r="H150" i="462" s="1"/>
  <c r="G135" i="462"/>
  <c r="H135" i="462" s="1"/>
  <c r="G133" i="462"/>
  <c r="G143" i="462" s="1"/>
  <c r="G137" i="462"/>
  <c r="H137" i="462" s="1"/>
  <c r="G152" i="462"/>
  <c r="H152" i="462" s="1"/>
  <c r="G148" i="462"/>
  <c r="G158" i="462" s="1"/>
  <c r="H121" i="461"/>
  <c r="D85" i="462"/>
  <c r="D87" i="462" s="1"/>
  <c r="P96" i="462"/>
  <c r="F85" i="462"/>
  <c r="F87" i="462" s="1"/>
  <c r="N123" i="461"/>
  <c r="N127" i="461" s="1"/>
  <c r="B148" i="462"/>
  <c r="B125" i="462"/>
  <c r="G85" i="460"/>
  <c r="G87" i="460" s="1"/>
  <c r="G89" i="460" s="1"/>
  <c r="N85" i="460"/>
  <c r="N87" i="460" s="1"/>
  <c r="N91" i="460" s="1"/>
  <c r="N95" i="460" s="1"/>
  <c r="D123" i="461"/>
  <c r="D121" i="461"/>
  <c r="L123" i="461"/>
  <c r="L127" i="461" s="1"/>
  <c r="L121" i="461"/>
  <c r="H91" i="461"/>
  <c r="H95" i="461" s="1"/>
  <c r="H89" i="461"/>
  <c r="G150" i="461"/>
  <c r="H150" i="461" s="1"/>
  <c r="G135" i="461"/>
  <c r="H135" i="461" s="1"/>
  <c r="G148" i="461"/>
  <c r="G152" i="461"/>
  <c r="H152" i="461" s="1"/>
  <c r="G133" i="461"/>
  <c r="G137" i="461"/>
  <c r="H137" i="461" s="1"/>
  <c r="L117" i="460"/>
  <c r="L119" i="460" s="1"/>
  <c r="L123" i="460" s="1"/>
  <c r="L127" i="460" s="1"/>
  <c r="B125" i="461"/>
  <c r="B148" i="461"/>
  <c r="B103" i="460"/>
  <c r="B103" i="461"/>
  <c r="E121" i="461"/>
  <c r="E123" i="461"/>
  <c r="E127" i="461" s="1"/>
  <c r="P96" i="461"/>
  <c r="O91" i="460"/>
  <c r="O95" i="460" s="1"/>
  <c r="O89" i="460"/>
  <c r="D121" i="460"/>
  <c r="D123" i="460"/>
  <c r="F121" i="460"/>
  <c r="F123" i="460"/>
  <c r="F127" i="460" s="1"/>
  <c r="P97" i="460"/>
  <c r="B148" i="460"/>
  <c r="B125" i="460"/>
  <c r="G150" i="460"/>
  <c r="H150" i="460" s="1"/>
  <c r="G133" i="460"/>
  <c r="G148" i="460"/>
  <c r="G152" i="460"/>
  <c r="H152" i="460" s="1"/>
  <c r="G137" i="460"/>
  <c r="H137" i="460" s="1"/>
  <c r="G135" i="460"/>
  <c r="H135" i="460" s="1"/>
  <c r="P96" i="460"/>
  <c r="L91" i="460"/>
  <c r="L95" i="460" s="1"/>
  <c r="L89" i="460"/>
  <c r="D85" i="460"/>
  <c r="D87" i="460" s="1"/>
  <c r="K89" i="460"/>
  <c r="K91" i="460"/>
  <c r="K95" i="460" s="1"/>
  <c r="G123" i="460"/>
  <c r="G127" i="460" s="1"/>
  <c r="G121" i="460"/>
  <c r="N117" i="460"/>
  <c r="N119" i="460" s="1"/>
  <c r="M117" i="460"/>
  <c r="M119" i="460" s="1"/>
  <c r="I121" i="460"/>
  <c r="I123" i="460"/>
  <c r="I127" i="460" s="1"/>
  <c r="C35" i="177"/>
  <c r="N13" i="177"/>
  <c r="B103" i="194"/>
  <c r="B148" i="194"/>
  <c r="B125" i="194"/>
  <c r="L5" i="176"/>
  <c r="E31" i="176"/>
  <c r="P5" i="176"/>
  <c r="H5" i="176"/>
  <c r="G5" i="176"/>
  <c r="K31" i="176"/>
  <c r="R5" i="176"/>
  <c r="L31" i="176"/>
  <c r="Q31" i="176"/>
  <c r="G31" i="176"/>
  <c r="R31" i="176"/>
  <c r="M5" i="176"/>
  <c r="S5" i="176"/>
  <c r="N31" i="176"/>
  <c r="E5" i="176"/>
  <c r="J5" i="176"/>
  <c r="F5" i="176"/>
  <c r="O5" i="176"/>
  <c r="F31" i="176"/>
  <c r="O31" i="176"/>
  <c r="M31" i="176"/>
  <c r="P31" i="176"/>
  <c r="Q5" i="176"/>
  <c r="J31" i="176"/>
  <c r="I31" i="176"/>
  <c r="S31" i="176"/>
  <c r="H31" i="176"/>
  <c r="K5" i="176"/>
  <c r="I5" i="176"/>
  <c r="N5" i="176"/>
  <c r="H141" i="473" l="1"/>
  <c r="I123" i="461"/>
  <c r="I127" i="461" s="1"/>
  <c r="L121" i="465"/>
  <c r="J123" i="473"/>
  <c r="J127" i="473" s="1"/>
  <c r="J121" i="473"/>
  <c r="P121" i="473" s="1"/>
  <c r="F156" i="473"/>
  <c r="I91" i="473"/>
  <c r="I95" i="473" s="1"/>
  <c r="I89" i="473"/>
  <c r="G141" i="470"/>
  <c r="H148" i="473"/>
  <c r="H158" i="473" s="1"/>
  <c r="F91" i="470"/>
  <c r="F95" i="470" s="1"/>
  <c r="D127" i="473"/>
  <c r="G91" i="469"/>
  <c r="G95" i="469" s="1"/>
  <c r="E156" i="473"/>
  <c r="I89" i="464"/>
  <c r="P119" i="469"/>
  <c r="O91" i="469"/>
  <c r="O95" i="469" s="1"/>
  <c r="G141" i="471"/>
  <c r="E91" i="472"/>
  <c r="E95" i="472" s="1"/>
  <c r="P119" i="473"/>
  <c r="H148" i="469"/>
  <c r="H158" i="469" s="1"/>
  <c r="H133" i="473"/>
  <c r="H143" i="473" s="1"/>
  <c r="F89" i="469"/>
  <c r="P89" i="473"/>
  <c r="D89" i="469"/>
  <c r="H148" i="472"/>
  <c r="H158" i="472" s="1"/>
  <c r="D95" i="473"/>
  <c r="P91" i="473"/>
  <c r="P95" i="473" s="1"/>
  <c r="K123" i="462"/>
  <c r="K127" i="462" s="1"/>
  <c r="H133" i="469"/>
  <c r="H143" i="469" s="1"/>
  <c r="P87" i="473"/>
  <c r="D156" i="473"/>
  <c r="P119" i="462"/>
  <c r="N91" i="467"/>
  <c r="N95" i="467" s="1"/>
  <c r="P87" i="468"/>
  <c r="G156" i="473"/>
  <c r="L91" i="471"/>
  <c r="L95" i="471" s="1"/>
  <c r="L89" i="471"/>
  <c r="P87" i="472"/>
  <c r="F141" i="472"/>
  <c r="D89" i="472"/>
  <c r="P89" i="472" s="1"/>
  <c r="D91" i="472"/>
  <c r="D141" i="472"/>
  <c r="E141" i="472"/>
  <c r="J91" i="461"/>
  <c r="J95" i="461" s="1"/>
  <c r="O89" i="471"/>
  <c r="H156" i="472"/>
  <c r="E156" i="466"/>
  <c r="I89" i="465"/>
  <c r="J121" i="464"/>
  <c r="P121" i="464" s="1"/>
  <c r="F156" i="466"/>
  <c r="G143" i="472"/>
  <c r="H133" i="472"/>
  <c r="H143" i="472" s="1"/>
  <c r="P119" i="466"/>
  <c r="D127" i="472"/>
  <c r="D156" i="466"/>
  <c r="H156" i="466" s="1"/>
  <c r="L123" i="472"/>
  <c r="L127" i="472" s="1"/>
  <c r="L121" i="472"/>
  <c r="P121" i="472" s="1"/>
  <c r="N121" i="467"/>
  <c r="P121" i="467" s="1"/>
  <c r="P121" i="471"/>
  <c r="G141" i="472"/>
  <c r="J91" i="467"/>
  <c r="J95" i="467" s="1"/>
  <c r="L89" i="466"/>
  <c r="H156" i="471"/>
  <c r="D127" i="471"/>
  <c r="P123" i="471"/>
  <c r="J89" i="469"/>
  <c r="J91" i="469"/>
  <c r="J95" i="469" s="1"/>
  <c r="G91" i="466"/>
  <c r="G95" i="466" s="1"/>
  <c r="L91" i="465"/>
  <c r="L95" i="465" s="1"/>
  <c r="E141" i="469"/>
  <c r="H121" i="469"/>
  <c r="P121" i="469" s="1"/>
  <c r="K91" i="465"/>
  <c r="K95" i="465" s="1"/>
  <c r="L91" i="467"/>
  <c r="L95" i="467" s="1"/>
  <c r="N89" i="471"/>
  <c r="N91" i="471"/>
  <c r="N95" i="471" s="1"/>
  <c r="E156" i="469"/>
  <c r="G91" i="464"/>
  <c r="G95" i="464" s="1"/>
  <c r="G143" i="471"/>
  <c r="H133" i="471"/>
  <c r="H143" i="471" s="1"/>
  <c r="F89" i="466"/>
  <c r="M91" i="466"/>
  <c r="M95" i="466" s="1"/>
  <c r="P87" i="471"/>
  <c r="D91" i="471"/>
  <c r="F141" i="471"/>
  <c r="E141" i="471"/>
  <c r="D89" i="471"/>
  <c r="D141" i="471"/>
  <c r="N91" i="466"/>
  <c r="N95" i="466" s="1"/>
  <c r="K91" i="466"/>
  <c r="K95" i="466" s="1"/>
  <c r="H89" i="470"/>
  <c r="H91" i="470"/>
  <c r="H95" i="470" s="1"/>
  <c r="E89" i="471"/>
  <c r="E91" i="471"/>
  <c r="E95" i="471" s="1"/>
  <c r="K91" i="464"/>
  <c r="K95" i="464" s="1"/>
  <c r="D89" i="461"/>
  <c r="F156" i="469"/>
  <c r="G158" i="471"/>
  <c r="H148" i="471"/>
  <c r="H158" i="471" s="1"/>
  <c r="L89" i="468"/>
  <c r="L91" i="468"/>
  <c r="L95" i="468" s="1"/>
  <c r="P119" i="470"/>
  <c r="F156" i="470"/>
  <c r="D156" i="470"/>
  <c r="E156" i="470"/>
  <c r="D123" i="470"/>
  <c r="D121" i="470"/>
  <c r="P87" i="470"/>
  <c r="D91" i="470"/>
  <c r="D89" i="470"/>
  <c r="E141" i="470"/>
  <c r="D141" i="470"/>
  <c r="F141" i="470"/>
  <c r="D156" i="461"/>
  <c r="I89" i="460"/>
  <c r="L91" i="464"/>
  <c r="L95" i="464" s="1"/>
  <c r="G143" i="470"/>
  <c r="H133" i="470"/>
  <c r="H143" i="470" s="1"/>
  <c r="I123" i="464"/>
  <c r="I127" i="464" s="1"/>
  <c r="G156" i="470"/>
  <c r="H148" i="470"/>
  <c r="H158" i="470" s="1"/>
  <c r="L123" i="467"/>
  <c r="L127" i="467" s="1"/>
  <c r="H123" i="469"/>
  <c r="H127" i="469" s="1"/>
  <c r="E156" i="467"/>
  <c r="E156" i="461"/>
  <c r="F121" i="468"/>
  <c r="F123" i="468"/>
  <c r="F127" i="468" s="1"/>
  <c r="E123" i="470"/>
  <c r="E127" i="470" s="1"/>
  <c r="E121" i="470"/>
  <c r="G156" i="469"/>
  <c r="D127" i="469"/>
  <c r="L91" i="463"/>
  <c r="L95" i="463" s="1"/>
  <c r="L89" i="463"/>
  <c r="F89" i="465"/>
  <c r="E91" i="469"/>
  <c r="E95" i="469" s="1"/>
  <c r="E89" i="469"/>
  <c r="N89" i="463"/>
  <c r="P119" i="464"/>
  <c r="D156" i="467"/>
  <c r="P119" i="467"/>
  <c r="F141" i="469"/>
  <c r="D141" i="469"/>
  <c r="G89" i="463"/>
  <c r="D95" i="469"/>
  <c r="E89" i="461"/>
  <c r="D123" i="466"/>
  <c r="D127" i="466" s="1"/>
  <c r="D121" i="466"/>
  <c r="P121" i="466" s="1"/>
  <c r="P87" i="469"/>
  <c r="K91" i="461"/>
  <c r="K95" i="461" s="1"/>
  <c r="G156" i="467"/>
  <c r="F156" i="467"/>
  <c r="G141" i="469"/>
  <c r="O89" i="464"/>
  <c r="F91" i="463"/>
  <c r="F95" i="463" s="1"/>
  <c r="K89" i="462"/>
  <c r="G141" i="466"/>
  <c r="P119" i="468"/>
  <c r="D123" i="468"/>
  <c r="E156" i="468"/>
  <c r="F156" i="468"/>
  <c r="D156" i="468"/>
  <c r="D121" i="468"/>
  <c r="M91" i="460"/>
  <c r="M95" i="460" s="1"/>
  <c r="D95" i="468"/>
  <c r="G141" i="468"/>
  <c r="G141" i="465"/>
  <c r="G141" i="467"/>
  <c r="H91" i="463"/>
  <c r="H95" i="463" s="1"/>
  <c r="H89" i="463"/>
  <c r="H133" i="464"/>
  <c r="H143" i="464" s="1"/>
  <c r="D91" i="465"/>
  <c r="D95" i="465" s="1"/>
  <c r="H148" i="464"/>
  <c r="H158" i="464" s="1"/>
  <c r="E89" i="468"/>
  <c r="F141" i="468"/>
  <c r="E91" i="468"/>
  <c r="E95" i="468" s="1"/>
  <c r="E141" i="468"/>
  <c r="D141" i="468"/>
  <c r="H133" i="468"/>
  <c r="H143" i="468" s="1"/>
  <c r="H148" i="468"/>
  <c r="H158" i="468" s="1"/>
  <c r="E91" i="467"/>
  <c r="E95" i="467" s="1"/>
  <c r="H148" i="466"/>
  <c r="H158" i="466" s="1"/>
  <c r="N91" i="464"/>
  <c r="N95" i="464" s="1"/>
  <c r="G141" i="464"/>
  <c r="H148" i="467"/>
  <c r="H158" i="467" s="1"/>
  <c r="F156" i="461"/>
  <c r="D123" i="463"/>
  <c r="D127" i="463" s="1"/>
  <c r="G123" i="461"/>
  <c r="G127" i="461" s="1"/>
  <c r="F123" i="461"/>
  <c r="F127" i="461" s="1"/>
  <c r="N91" i="461"/>
  <c r="N95" i="461" s="1"/>
  <c r="P87" i="467"/>
  <c r="D91" i="467"/>
  <c r="F141" i="467"/>
  <c r="D89" i="467"/>
  <c r="P89" i="467" s="1"/>
  <c r="D141" i="467"/>
  <c r="E141" i="467"/>
  <c r="E91" i="463"/>
  <c r="E95" i="463" s="1"/>
  <c r="G123" i="463"/>
  <c r="G127" i="463" s="1"/>
  <c r="G156" i="461"/>
  <c r="D127" i="467"/>
  <c r="H133" i="463"/>
  <c r="H143" i="463" s="1"/>
  <c r="P119" i="461"/>
  <c r="H133" i="467"/>
  <c r="H143" i="467" s="1"/>
  <c r="G156" i="464"/>
  <c r="J89" i="465"/>
  <c r="J91" i="465"/>
  <c r="J95" i="465" s="1"/>
  <c r="D156" i="464"/>
  <c r="D141" i="465"/>
  <c r="F156" i="464"/>
  <c r="E156" i="464"/>
  <c r="F121" i="463"/>
  <c r="P121" i="463" s="1"/>
  <c r="E127" i="466"/>
  <c r="J91" i="460"/>
  <c r="J95" i="460" s="1"/>
  <c r="E91" i="466"/>
  <c r="E95" i="466" s="1"/>
  <c r="E89" i="466"/>
  <c r="H91" i="460"/>
  <c r="H95" i="460" s="1"/>
  <c r="P87" i="466"/>
  <c r="E141" i="466"/>
  <c r="F141" i="466"/>
  <c r="D89" i="466"/>
  <c r="P89" i="466" s="1"/>
  <c r="D141" i="466"/>
  <c r="D91" i="466"/>
  <c r="E89" i="465"/>
  <c r="E156" i="463"/>
  <c r="L91" i="461"/>
  <c r="L95" i="461" s="1"/>
  <c r="H133" i="466"/>
  <c r="H143" i="466" s="1"/>
  <c r="E156" i="462"/>
  <c r="D156" i="463"/>
  <c r="P119" i="463"/>
  <c r="G156" i="462"/>
  <c r="F91" i="460"/>
  <c r="F95" i="460" s="1"/>
  <c r="P87" i="465"/>
  <c r="E141" i="461"/>
  <c r="N89" i="462"/>
  <c r="N91" i="462"/>
  <c r="N95" i="462" s="1"/>
  <c r="E123" i="462"/>
  <c r="E127" i="462" s="1"/>
  <c r="E121" i="462"/>
  <c r="P119" i="465"/>
  <c r="D123" i="465"/>
  <c r="G156" i="465"/>
  <c r="F156" i="465"/>
  <c r="E156" i="465"/>
  <c r="D156" i="465"/>
  <c r="H156" i="465" s="1"/>
  <c r="D121" i="465"/>
  <c r="P121" i="465" s="1"/>
  <c r="E141" i="465"/>
  <c r="D141" i="461"/>
  <c r="F141" i="465"/>
  <c r="P87" i="461"/>
  <c r="F156" i="462"/>
  <c r="N89" i="465"/>
  <c r="N91" i="465"/>
  <c r="N95" i="465" s="1"/>
  <c r="G156" i="463"/>
  <c r="F141" i="461"/>
  <c r="F156" i="463"/>
  <c r="D127" i="464"/>
  <c r="D156" i="462"/>
  <c r="F91" i="461"/>
  <c r="F95" i="461" s="1"/>
  <c r="P87" i="464"/>
  <c r="D91" i="464"/>
  <c r="E141" i="464"/>
  <c r="D141" i="464"/>
  <c r="F141" i="464"/>
  <c r="D89" i="464"/>
  <c r="G141" i="461"/>
  <c r="P87" i="463"/>
  <c r="E141" i="463"/>
  <c r="D89" i="463"/>
  <c r="D141" i="463"/>
  <c r="F141" i="463"/>
  <c r="D91" i="463"/>
  <c r="G141" i="460"/>
  <c r="P119" i="460"/>
  <c r="G141" i="463"/>
  <c r="H148" i="463"/>
  <c r="H158" i="463" s="1"/>
  <c r="P87" i="462"/>
  <c r="D141" i="462"/>
  <c r="E141" i="462"/>
  <c r="D89" i="462"/>
  <c r="D91" i="462"/>
  <c r="F141" i="462"/>
  <c r="P121" i="462"/>
  <c r="D127" i="462"/>
  <c r="G141" i="462"/>
  <c r="H148" i="462"/>
  <c r="H158" i="462" s="1"/>
  <c r="H133" i="462"/>
  <c r="H143" i="462" s="1"/>
  <c r="G91" i="460"/>
  <c r="G95" i="460" s="1"/>
  <c r="F91" i="462"/>
  <c r="F95" i="462" s="1"/>
  <c r="F89" i="462"/>
  <c r="P121" i="461"/>
  <c r="D127" i="461"/>
  <c r="L121" i="460"/>
  <c r="N89" i="460"/>
  <c r="G143" i="461"/>
  <c r="H133" i="461"/>
  <c r="H143" i="461" s="1"/>
  <c r="G158" i="461"/>
  <c r="H148" i="461"/>
  <c r="H158" i="461" s="1"/>
  <c r="D156" i="460"/>
  <c r="G143" i="460"/>
  <c r="H133" i="460"/>
  <c r="H143" i="460" s="1"/>
  <c r="G156" i="460"/>
  <c r="E156" i="460"/>
  <c r="D127" i="460"/>
  <c r="M121" i="460"/>
  <c r="M123" i="460"/>
  <c r="M127" i="460" s="1"/>
  <c r="N121" i="460"/>
  <c r="N123" i="460"/>
  <c r="N127" i="460" s="1"/>
  <c r="G158" i="460"/>
  <c r="H148" i="460"/>
  <c r="H158" i="460" s="1"/>
  <c r="P87" i="460"/>
  <c r="D91" i="460"/>
  <c r="E141" i="460"/>
  <c r="D89" i="460"/>
  <c r="D141" i="460"/>
  <c r="F141" i="460"/>
  <c r="F156" i="460"/>
  <c r="C128" i="44"/>
  <c r="S17" i="176"/>
  <c r="N12" i="176"/>
  <c r="S6" i="176"/>
  <c r="K9" i="176"/>
  <c r="O11" i="176"/>
  <c r="S16" i="176"/>
  <c r="L17" i="176"/>
  <c r="F12" i="176"/>
  <c r="N14" i="176"/>
  <c r="P16" i="176"/>
  <c r="O6" i="176"/>
  <c r="H15" i="176"/>
  <c r="O12" i="176"/>
  <c r="O16" i="176"/>
  <c r="P8" i="176"/>
  <c r="Q15" i="176"/>
  <c r="Q16" i="176"/>
  <c r="G10" i="176"/>
  <c r="S13" i="176"/>
  <c r="F17" i="176"/>
  <c r="P13" i="176"/>
  <c r="J12" i="176"/>
  <c r="P12" i="176"/>
  <c r="N6" i="176"/>
  <c r="L15" i="176"/>
  <c r="L12" i="176"/>
  <c r="R13" i="176"/>
  <c r="J14" i="176"/>
  <c r="J10" i="176"/>
  <c r="R15" i="176"/>
  <c r="I9" i="176"/>
  <c r="S12" i="176"/>
  <c r="S9" i="176"/>
  <c r="Q17" i="176"/>
  <c r="H12" i="176"/>
  <c r="S8" i="176"/>
  <c r="G14" i="176"/>
  <c r="G11" i="176"/>
  <c r="L14" i="176"/>
  <c r="L7" i="176"/>
  <c r="I17" i="176"/>
  <c r="L16" i="176"/>
  <c r="S14" i="176"/>
  <c r="Q13" i="176"/>
  <c r="F9" i="176"/>
  <c r="Q7" i="176"/>
  <c r="N10" i="176"/>
  <c r="Q14" i="176"/>
  <c r="N9" i="176"/>
  <c r="J9" i="176"/>
  <c r="O17" i="176"/>
  <c r="R11" i="176"/>
  <c r="P11" i="176"/>
  <c r="F10" i="176"/>
  <c r="O7" i="176"/>
  <c r="I11" i="176"/>
  <c r="M7" i="176"/>
  <c r="P10" i="176"/>
  <c r="I8" i="176"/>
  <c r="S7" i="176"/>
  <c r="O14" i="176"/>
  <c r="Q11" i="176"/>
  <c r="N11" i="176"/>
  <c r="O13" i="176"/>
  <c r="I13" i="176"/>
  <c r="H13" i="176"/>
  <c r="M15" i="176"/>
  <c r="R14" i="176"/>
  <c r="H10" i="176"/>
  <c r="M11" i="176"/>
  <c r="J15" i="176"/>
  <c r="G12" i="176"/>
  <c r="H7" i="176"/>
  <c r="I7" i="176"/>
  <c r="G15" i="176"/>
  <c r="S10" i="176"/>
  <c r="M13" i="176"/>
  <c r="Q12" i="176"/>
  <c r="O9" i="176"/>
  <c r="P14" i="176"/>
  <c r="M16" i="176"/>
  <c r="J16" i="176"/>
  <c r="K14" i="176"/>
  <c r="I15" i="176"/>
  <c r="M12" i="176"/>
  <c r="N17" i="176"/>
  <c r="I16" i="176"/>
  <c r="S11" i="176"/>
  <c r="F14" i="176"/>
  <c r="Q8" i="176"/>
  <c r="K12" i="176"/>
  <c r="F11" i="176"/>
  <c r="I12" i="176"/>
  <c r="R16" i="176"/>
  <c r="J7" i="176"/>
  <c r="K13" i="176"/>
  <c r="K10" i="176"/>
  <c r="R9" i="176"/>
  <c r="M17" i="176"/>
  <c r="R7" i="176"/>
  <c r="H11" i="176"/>
  <c r="H8" i="176"/>
  <c r="H6" i="176"/>
  <c r="K7" i="176"/>
  <c r="Q6" i="176"/>
  <c r="Q10" i="176"/>
  <c r="P17" i="176"/>
  <c r="J17" i="176"/>
  <c r="G17" i="176"/>
  <c r="N7" i="176"/>
  <c r="H141" i="466" l="1"/>
  <c r="P89" i="464"/>
  <c r="P123" i="473"/>
  <c r="H156" i="473"/>
  <c r="P127" i="473"/>
  <c r="E154" i="473"/>
  <c r="D154" i="473"/>
  <c r="F154" i="473"/>
  <c r="G154" i="473"/>
  <c r="E139" i="473"/>
  <c r="D139" i="473"/>
  <c r="F139" i="473"/>
  <c r="G139" i="473"/>
  <c r="P89" i="469"/>
  <c r="H156" i="469"/>
  <c r="H141" i="472"/>
  <c r="P91" i="472"/>
  <c r="P95" i="472" s="1"/>
  <c r="D95" i="472"/>
  <c r="P127" i="472"/>
  <c r="D154" i="472"/>
  <c r="E154" i="472"/>
  <c r="F154" i="472"/>
  <c r="G154" i="472"/>
  <c r="P123" i="472"/>
  <c r="P123" i="467"/>
  <c r="P89" i="468"/>
  <c r="P89" i="461"/>
  <c r="H156" i="467"/>
  <c r="D95" i="471"/>
  <c r="P91" i="471"/>
  <c r="P95" i="471" s="1"/>
  <c r="P89" i="470"/>
  <c r="H141" i="471"/>
  <c r="P123" i="469"/>
  <c r="P89" i="471"/>
  <c r="D154" i="471"/>
  <c r="P127" i="471"/>
  <c r="E154" i="471"/>
  <c r="F154" i="471"/>
  <c r="G154" i="471"/>
  <c r="P91" i="470"/>
  <c r="P95" i="470" s="1"/>
  <c r="D95" i="470"/>
  <c r="H156" i="470"/>
  <c r="P121" i="468"/>
  <c r="H156" i="468"/>
  <c r="H141" i="470"/>
  <c r="P123" i="464"/>
  <c r="P121" i="470"/>
  <c r="P91" i="468"/>
  <c r="P95" i="468" s="1"/>
  <c r="P123" i="470"/>
  <c r="D127" i="470"/>
  <c r="P91" i="469"/>
  <c r="P95" i="469" s="1"/>
  <c r="H141" i="469"/>
  <c r="E139" i="469"/>
  <c r="D139" i="469"/>
  <c r="F139" i="469"/>
  <c r="G139" i="469"/>
  <c r="P123" i="466"/>
  <c r="P127" i="469"/>
  <c r="D154" i="469"/>
  <c r="E154" i="469"/>
  <c r="F154" i="469"/>
  <c r="G154" i="469"/>
  <c r="P123" i="461"/>
  <c r="E139" i="468"/>
  <c r="D139" i="468"/>
  <c r="F139" i="468"/>
  <c r="G139" i="468"/>
  <c r="H156" i="464"/>
  <c r="H156" i="461"/>
  <c r="P123" i="468"/>
  <c r="D127" i="468"/>
  <c r="P89" i="463"/>
  <c r="H141" i="468"/>
  <c r="P123" i="463"/>
  <c r="D95" i="467"/>
  <c r="P91" i="467"/>
  <c r="P95" i="467" s="1"/>
  <c r="P89" i="465"/>
  <c r="H156" i="463"/>
  <c r="H156" i="462"/>
  <c r="P127" i="467"/>
  <c r="E154" i="467"/>
  <c r="D154" i="467"/>
  <c r="F154" i="467"/>
  <c r="G154" i="467"/>
  <c r="H141" i="467"/>
  <c r="P91" i="466"/>
  <c r="P95" i="466" s="1"/>
  <c r="D95" i="466"/>
  <c r="H141" i="465"/>
  <c r="P91" i="461"/>
  <c r="P95" i="461" s="1"/>
  <c r="D139" i="461"/>
  <c r="H141" i="461"/>
  <c r="P127" i="466"/>
  <c r="G154" i="466"/>
  <c r="F154" i="466"/>
  <c r="D154" i="466"/>
  <c r="E154" i="466"/>
  <c r="E139" i="465"/>
  <c r="D139" i="465"/>
  <c r="F139" i="465"/>
  <c r="G139" i="465"/>
  <c r="F139" i="461"/>
  <c r="P91" i="465"/>
  <c r="P95" i="465" s="1"/>
  <c r="P123" i="465"/>
  <c r="D127" i="465"/>
  <c r="P123" i="462"/>
  <c r="H141" i="464"/>
  <c r="D95" i="464"/>
  <c r="P91" i="464"/>
  <c r="P95" i="464" s="1"/>
  <c r="G139" i="461"/>
  <c r="E139" i="461"/>
  <c r="P127" i="464"/>
  <c r="E154" i="464"/>
  <c r="D154" i="464"/>
  <c r="F154" i="464"/>
  <c r="G154" i="464"/>
  <c r="P127" i="463"/>
  <c r="D154" i="463"/>
  <c r="E154" i="463"/>
  <c r="F154" i="463"/>
  <c r="G154" i="463"/>
  <c r="D95" i="463"/>
  <c r="P91" i="463"/>
  <c r="P95" i="463" s="1"/>
  <c r="H141" i="463"/>
  <c r="P121" i="460"/>
  <c r="D154" i="462"/>
  <c r="P127" i="462"/>
  <c r="E154" i="462"/>
  <c r="F154" i="462"/>
  <c r="G154" i="462"/>
  <c r="P91" i="462"/>
  <c r="P95" i="462" s="1"/>
  <c r="D95" i="462"/>
  <c r="P89" i="462"/>
  <c r="H141" i="462"/>
  <c r="H141" i="460"/>
  <c r="P89" i="460"/>
  <c r="P127" i="461"/>
  <c r="E154" i="461"/>
  <c r="D154" i="461"/>
  <c r="F154" i="461"/>
  <c r="G154" i="461"/>
  <c r="P91" i="460"/>
  <c r="P95" i="460" s="1"/>
  <c r="D95" i="460"/>
  <c r="P123" i="460"/>
  <c r="D154" i="460"/>
  <c r="P127" i="460"/>
  <c r="E154" i="460"/>
  <c r="F154" i="460"/>
  <c r="G154" i="460"/>
  <c r="H156" i="460"/>
  <c r="O107" i="194"/>
  <c r="N107" i="194"/>
  <c r="M107" i="194"/>
  <c r="L107" i="194"/>
  <c r="K107" i="194"/>
  <c r="J107" i="194"/>
  <c r="I107" i="194"/>
  <c r="H107" i="194"/>
  <c r="G107" i="194"/>
  <c r="F107" i="194"/>
  <c r="E107" i="194"/>
  <c r="D107" i="194"/>
  <c r="D105" i="194"/>
  <c r="G8" i="176"/>
  <c r="P9" i="176"/>
  <c r="J13" i="176"/>
  <c r="M6" i="176"/>
  <c r="O8" i="176"/>
  <c r="G13" i="176"/>
  <c r="K11" i="176"/>
  <c r="F7" i="176"/>
  <c r="M10" i="176"/>
  <c r="G6" i="176"/>
  <c r="I14" i="176"/>
  <c r="P15" i="176"/>
  <c r="H14" i="176"/>
  <c r="P7" i="176"/>
  <c r="G9" i="176"/>
  <c r="L8" i="176"/>
  <c r="H9" i="176"/>
  <c r="H16" i="176"/>
  <c r="M8" i="176"/>
  <c r="L13" i="176"/>
  <c r="L6" i="176"/>
  <c r="K16" i="176"/>
  <c r="P6" i="176"/>
  <c r="R10" i="176"/>
  <c r="K8" i="176"/>
  <c r="Q9" i="176"/>
  <c r="J8" i="176"/>
  <c r="L11" i="176"/>
  <c r="I6" i="176"/>
  <c r="R12" i="176"/>
  <c r="J11" i="176"/>
  <c r="G16" i="176"/>
  <c r="F8" i="176"/>
  <c r="K6" i="176"/>
  <c r="R6" i="176"/>
  <c r="H17" i="176"/>
  <c r="M14" i="176"/>
  <c r="F6" i="176"/>
  <c r="N13" i="176"/>
  <c r="I10" i="176"/>
  <c r="Q23" i="176"/>
  <c r="G7" i="176"/>
  <c r="N16" i="176"/>
  <c r="F13" i="176"/>
  <c r="F15" i="176"/>
  <c r="R8" i="176"/>
  <c r="R17" i="176"/>
  <c r="K17" i="176"/>
  <c r="L10" i="176"/>
  <c r="O10" i="176"/>
  <c r="M9" i="176"/>
  <c r="J6" i="176"/>
  <c r="N8" i="176"/>
  <c r="S15" i="176"/>
  <c r="F16" i="176"/>
  <c r="N15" i="176"/>
  <c r="L9" i="176"/>
  <c r="O15" i="176"/>
  <c r="S23" i="176"/>
  <c r="K15" i="176"/>
  <c r="H139" i="473" l="1"/>
  <c r="H154" i="473"/>
  <c r="H154" i="472"/>
  <c r="D139" i="472"/>
  <c r="E139" i="472"/>
  <c r="F139" i="472"/>
  <c r="G139" i="472"/>
  <c r="H154" i="471"/>
  <c r="D139" i="471"/>
  <c r="E139" i="471"/>
  <c r="F139" i="471"/>
  <c r="G139" i="471"/>
  <c r="P127" i="470"/>
  <c r="E154" i="470"/>
  <c r="D154" i="470"/>
  <c r="F154" i="470"/>
  <c r="G154" i="470"/>
  <c r="D139" i="470"/>
  <c r="E139" i="470"/>
  <c r="F139" i="470"/>
  <c r="G139" i="470"/>
  <c r="H154" i="469"/>
  <c r="H139" i="469"/>
  <c r="P127" i="468"/>
  <c r="E154" i="468"/>
  <c r="D154" i="468"/>
  <c r="F154" i="468"/>
  <c r="G154" i="468"/>
  <c r="H139" i="468"/>
  <c r="H154" i="467"/>
  <c r="E139" i="467"/>
  <c r="D139" i="467"/>
  <c r="F139" i="467"/>
  <c r="G139" i="467"/>
  <c r="H139" i="465"/>
  <c r="H154" i="466"/>
  <c r="E139" i="466"/>
  <c r="D139" i="466"/>
  <c r="F139" i="466"/>
  <c r="G139" i="466"/>
  <c r="H139" i="461"/>
  <c r="D154" i="465"/>
  <c r="P127" i="465"/>
  <c r="F154" i="465"/>
  <c r="E154" i="465"/>
  <c r="G154" i="465"/>
  <c r="H154" i="464"/>
  <c r="E139" i="464"/>
  <c r="D139" i="464"/>
  <c r="F139" i="464"/>
  <c r="G139" i="464"/>
  <c r="D139" i="463"/>
  <c r="E139" i="463"/>
  <c r="F139" i="463"/>
  <c r="G139" i="463"/>
  <c r="H154" i="463"/>
  <c r="E139" i="462"/>
  <c r="D139" i="462"/>
  <c r="F139" i="462"/>
  <c r="G139" i="462"/>
  <c r="H154" i="462"/>
  <c r="H154" i="461"/>
  <c r="H154" i="460"/>
  <c r="E139" i="460"/>
  <c r="D139" i="460"/>
  <c r="F139" i="460"/>
  <c r="G139" i="460"/>
  <c r="N18" i="176"/>
  <c r="I18" i="176"/>
  <c r="F18" i="176"/>
  <c r="S18" i="176"/>
  <c r="R18" i="176"/>
  <c r="Q18" i="176"/>
  <c r="P18" i="176"/>
  <c r="O18" i="176"/>
  <c r="M18" i="176"/>
  <c r="L18" i="176"/>
  <c r="K18" i="176"/>
  <c r="J18" i="176"/>
  <c r="H18" i="176"/>
  <c r="G18" i="176"/>
  <c r="C17" i="44"/>
  <c r="O164" i="194"/>
  <c r="O165" i="194" s="1"/>
  <c r="N164" i="194"/>
  <c r="N165" i="194" s="1"/>
  <c r="M164" i="194"/>
  <c r="M165" i="194" s="1"/>
  <c r="L164" i="194"/>
  <c r="L165" i="194" s="1"/>
  <c r="K164" i="194"/>
  <c r="K165" i="194" s="1"/>
  <c r="J164" i="194"/>
  <c r="J165" i="194" s="1"/>
  <c r="I164" i="194"/>
  <c r="I165" i="194" s="1"/>
  <c r="H164" i="194"/>
  <c r="H165" i="194" s="1"/>
  <c r="G164" i="194"/>
  <c r="G165" i="194" s="1"/>
  <c r="F164" i="194"/>
  <c r="F165" i="194" s="1"/>
  <c r="E164" i="194"/>
  <c r="E165" i="194" s="1"/>
  <c r="D164" i="194"/>
  <c r="D165" i="194" s="1"/>
  <c r="O163" i="194"/>
  <c r="N163" i="194"/>
  <c r="M163" i="194"/>
  <c r="L163" i="194"/>
  <c r="K163" i="194"/>
  <c r="J163" i="194"/>
  <c r="I163" i="194"/>
  <c r="H163" i="194"/>
  <c r="G163" i="194"/>
  <c r="F163" i="194"/>
  <c r="E163" i="194"/>
  <c r="D163" i="194"/>
  <c r="O162" i="194"/>
  <c r="N162" i="194"/>
  <c r="M162" i="194"/>
  <c r="L162" i="194"/>
  <c r="K162" i="194"/>
  <c r="J162" i="194"/>
  <c r="I162" i="194"/>
  <c r="H162" i="194"/>
  <c r="G162" i="194"/>
  <c r="F162" i="194"/>
  <c r="E162" i="194"/>
  <c r="D162" i="194"/>
  <c r="D146" i="194"/>
  <c r="E146" i="194" s="1"/>
  <c r="F146" i="194" s="1"/>
  <c r="G146" i="194" s="1"/>
  <c r="D131" i="194"/>
  <c r="O105" i="194"/>
  <c r="N105" i="194"/>
  <c r="M105" i="194"/>
  <c r="L105" i="194"/>
  <c r="K105" i="194"/>
  <c r="J105" i="194"/>
  <c r="I105" i="194"/>
  <c r="H105" i="194"/>
  <c r="G105" i="194"/>
  <c r="F105" i="194"/>
  <c r="E105" i="194"/>
  <c r="P101" i="194"/>
  <c r="O99" i="194"/>
  <c r="N99" i="194"/>
  <c r="M99" i="194"/>
  <c r="L99" i="194"/>
  <c r="K99" i="194"/>
  <c r="J99" i="194"/>
  <c r="I99" i="194"/>
  <c r="H99" i="194"/>
  <c r="G99" i="194"/>
  <c r="F99" i="194"/>
  <c r="E99" i="194"/>
  <c r="D99" i="194"/>
  <c r="P75" i="194"/>
  <c r="O73" i="194"/>
  <c r="N73" i="194"/>
  <c r="M73" i="194"/>
  <c r="L73" i="194"/>
  <c r="K73" i="194"/>
  <c r="J73" i="194"/>
  <c r="I73" i="194"/>
  <c r="H73" i="194"/>
  <c r="G73" i="194"/>
  <c r="F73" i="194"/>
  <c r="E73" i="194"/>
  <c r="D73" i="194"/>
  <c r="O71" i="194"/>
  <c r="N71" i="194"/>
  <c r="M71" i="194"/>
  <c r="L71" i="194"/>
  <c r="K71" i="194"/>
  <c r="J71" i="194"/>
  <c r="I71" i="194"/>
  <c r="H71" i="194"/>
  <c r="G71" i="194"/>
  <c r="F71" i="194"/>
  <c r="E71" i="194"/>
  <c r="D71" i="194"/>
  <c r="H168" i="194"/>
  <c r="H169" i="194" s="1"/>
  <c r="P64" i="194"/>
  <c r="P62" i="194"/>
  <c r="P60" i="194"/>
  <c r="P58" i="194"/>
  <c r="P56" i="194"/>
  <c r="P54" i="194"/>
  <c r="P52" i="194"/>
  <c r="P50" i="194"/>
  <c r="P48" i="194"/>
  <c r="P46" i="194"/>
  <c r="P44" i="194"/>
  <c r="P42" i="194"/>
  <c r="P40" i="194"/>
  <c r="X32" i="194"/>
  <c r="W32" i="194"/>
  <c r="V32" i="194"/>
  <c r="T32" i="194"/>
  <c r="S32" i="194"/>
  <c r="R32" i="194"/>
  <c r="P32" i="194"/>
  <c r="P26" i="194"/>
  <c r="P24" i="194"/>
  <c r="P22" i="194"/>
  <c r="E12" i="194"/>
  <c r="C127" i="44"/>
  <c r="C110" i="44"/>
  <c r="C112" i="44"/>
  <c r="M44" i="177" s="1"/>
  <c r="C114" i="44"/>
  <c r="E44" i="177" s="1"/>
  <c r="C115" i="44"/>
  <c r="F44" i="177" s="1"/>
  <c r="C116" i="44"/>
  <c r="G44" i="177" s="1"/>
  <c r="C117" i="44"/>
  <c r="H44" i="177" s="1"/>
  <c r="C118" i="44"/>
  <c r="I44" i="177" s="1"/>
  <c r="C119" i="44"/>
  <c r="J44" i="177" s="1"/>
  <c r="C120" i="44"/>
  <c r="K44" i="177" s="1"/>
  <c r="C121" i="44"/>
  <c r="O44" i="177" s="1"/>
  <c r="C122" i="44"/>
  <c r="P44" i="177" s="1"/>
  <c r="C123" i="44"/>
  <c r="C124" i="44"/>
  <c r="C125" i="44"/>
  <c r="R44" i="177" s="1"/>
  <c r="C126" i="44"/>
  <c r="S44" i="177" s="1"/>
  <c r="A5" i="193"/>
  <c r="E21" i="193" s="1"/>
  <c r="A4" i="193"/>
  <c r="D7" i="193" s="1"/>
  <c r="A3" i="193"/>
  <c r="C9" i="193" s="1"/>
  <c r="A2" i="193"/>
  <c r="P23" i="176"/>
  <c r="N23" i="176"/>
  <c r="R23" i="176"/>
  <c r="H23" i="176"/>
  <c r="J23" i="176"/>
  <c r="O23" i="176"/>
  <c r="M23" i="176"/>
  <c r="K23" i="176"/>
  <c r="G23" i="176"/>
  <c r="L23" i="176"/>
  <c r="I23" i="176"/>
  <c r="F23" i="176"/>
  <c r="B4" i="472" l="1"/>
  <c r="B4" i="473"/>
  <c r="H139" i="472"/>
  <c r="B4" i="470"/>
  <c r="B4" i="471"/>
  <c r="H139" i="471"/>
  <c r="H154" i="470"/>
  <c r="H139" i="470"/>
  <c r="B4" i="468"/>
  <c r="B4" i="469"/>
  <c r="H154" i="468"/>
  <c r="B4" i="466"/>
  <c r="B4" i="467"/>
  <c r="H139" i="467"/>
  <c r="H139" i="466"/>
  <c r="B4" i="464"/>
  <c r="B4" i="465"/>
  <c r="H154" i="465"/>
  <c r="H139" i="464"/>
  <c r="B4" i="462"/>
  <c r="B4" i="463"/>
  <c r="H139" i="463"/>
  <c r="H139" i="462"/>
  <c r="B4" i="460"/>
  <c r="B4" i="461"/>
  <c r="H139" i="460"/>
  <c r="P81" i="194"/>
  <c r="J81" i="194" s="1"/>
  <c r="J83" i="194" s="1"/>
  <c r="P113" i="194"/>
  <c r="D148" i="194"/>
  <c r="D152" i="194"/>
  <c r="O33" i="194"/>
  <c r="D33" i="194"/>
  <c r="K33" i="194"/>
  <c r="I33" i="194"/>
  <c r="G33" i="194"/>
  <c r="H33" i="194"/>
  <c r="J33" i="194"/>
  <c r="E33" i="194"/>
  <c r="F33" i="194"/>
  <c r="L33" i="194"/>
  <c r="N33" i="194"/>
  <c r="M33" i="194"/>
  <c r="Q13" i="177"/>
  <c r="P13" i="177"/>
  <c r="E13" i="177"/>
  <c r="C13" i="177"/>
  <c r="K13" i="177"/>
  <c r="F13" i="177"/>
  <c r="O13" i="177"/>
  <c r="S13" i="177"/>
  <c r="I13" i="177"/>
  <c r="R13" i="177"/>
  <c r="H13" i="177"/>
  <c r="M13" i="177"/>
  <c r="J13" i="177"/>
  <c r="G13" i="177"/>
  <c r="P163" i="194"/>
  <c r="Y32" i="194"/>
  <c r="Y105" i="194"/>
  <c r="H115" i="194"/>
  <c r="I170" i="194"/>
  <c r="D150" i="194"/>
  <c r="G115" i="194"/>
  <c r="L171" i="194"/>
  <c r="B4" i="194"/>
  <c r="F115" i="194"/>
  <c r="U32" i="194"/>
  <c r="N115" i="194"/>
  <c r="N128" i="194" s="1"/>
  <c r="I115" i="194"/>
  <c r="U105" i="194"/>
  <c r="J115" i="194"/>
  <c r="K115" i="194"/>
  <c r="L115" i="194"/>
  <c r="M115" i="194"/>
  <c r="I168" i="194"/>
  <c r="I169" i="194" s="1"/>
  <c r="I93" i="194"/>
  <c r="O115" i="194"/>
  <c r="P165" i="194"/>
  <c r="M171" i="194"/>
  <c r="J93" i="194"/>
  <c r="E131" i="194"/>
  <c r="J168" i="194"/>
  <c r="J169" i="194" s="1"/>
  <c r="J170" i="194"/>
  <c r="F171" i="194"/>
  <c r="N171" i="194"/>
  <c r="P164" i="194"/>
  <c r="K93" i="194"/>
  <c r="P107" i="194"/>
  <c r="D137" i="194"/>
  <c r="K168" i="194"/>
  <c r="K169" i="194" s="1"/>
  <c r="K170" i="194"/>
  <c r="G171" i="194"/>
  <c r="O171" i="194"/>
  <c r="P67" i="194"/>
  <c r="D93" i="194"/>
  <c r="L93" i="194"/>
  <c r="D168" i="194"/>
  <c r="D169" i="194" s="1"/>
  <c r="L168" i="194"/>
  <c r="L169" i="194" s="1"/>
  <c r="D170" i="194"/>
  <c r="L170" i="194"/>
  <c r="H171" i="194"/>
  <c r="E171" i="194"/>
  <c r="E93" i="194"/>
  <c r="M93" i="194"/>
  <c r="P105" i="194"/>
  <c r="D135" i="194"/>
  <c r="E168" i="194"/>
  <c r="E169" i="194" s="1"/>
  <c r="M168" i="194"/>
  <c r="M169" i="194" s="1"/>
  <c r="E170" i="194"/>
  <c r="M170" i="194"/>
  <c r="I171" i="194"/>
  <c r="F93" i="194"/>
  <c r="N93" i="194"/>
  <c r="F168" i="194"/>
  <c r="F169" i="194" s="1"/>
  <c r="N168" i="194"/>
  <c r="N169" i="194" s="1"/>
  <c r="F170" i="194"/>
  <c r="N170" i="194"/>
  <c r="J171" i="194"/>
  <c r="G93" i="194"/>
  <c r="O93" i="194"/>
  <c r="D133" i="194"/>
  <c r="G168" i="194"/>
  <c r="G169" i="194" s="1"/>
  <c r="O168" i="194"/>
  <c r="O169" i="194" s="1"/>
  <c r="G170" i="194"/>
  <c r="O170" i="194"/>
  <c r="K171" i="194"/>
  <c r="P73" i="194"/>
  <c r="P30" i="194" s="1"/>
  <c r="H93" i="194"/>
  <c r="H170" i="194"/>
  <c r="D171" i="194"/>
  <c r="C15" i="193"/>
  <c r="D14" i="193"/>
  <c r="E13" i="193"/>
  <c r="C7" i="193"/>
  <c r="C14" i="193"/>
  <c r="D21" i="193"/>
  <c r="D13" i="193"/>
  <c r="E20" i="193"/>
  <c r="E12" i="193"/>
  <c r="C21" i="193"/>
  <c r="C13" i="193"/>
  <c r="D20" i="193"/>
  <c r="D12" i="193"/>
  <c r="E19" i="193"/>
  <c r="E11" i="193"/>
  <c r="E7" i="193"/>
  <c r="C20" i="193"/>
  <c r="C12" i="193"/>
  <c r="D19" i="193"/>
  <c r="D11" i="193"/>
  <c r="E18" i="193"/>
  <c r="E10" i="193"/>
  <c r="C16" i="193"/>
  <c r="C8" i="193"/>
  <c r="C19" i="193"/>
  <c r="C11" i="193"/>
  <c r="D18" i="193"/>
  <c r="D10" i="193"/>
  <c r="E17" i="193"/>
  <c r="E9" i="193"/>
  <c r="C18" i="193"/>
  <c r="C10" i="193"/>
  <c r="D17" i="193"/>
  <c r="D9" i="193"/>
  <c r="E16" i="193"/>
  <c r="E8" i="193"/>
  <c r="C17" i="193"/>
  <c r="D16" i="193"/>
  <c r="D8" i="193"/>
  <c r="E15" i="193"/>
  <c r="D15" i="193"/>
  <c r="E14" i="193"/>
  <c r="B21" i="193"/>
  <c r="B13" i="193"/>
  <c r="B15" i="193"/>
  <c r="B8" i="193"/>
  <c r="B16" i="193"/>
  <c r="B9" i="193"/>
  <c r="B7" i="193"/>
  <c r="B10" i="193"/>
  <c r="B18" i="193"/>
  <c r="B14" i="193"/>
  <c r="B11" i="193"/>
  <c r="B19" i="193"/>
  <c r="B17" i="193"/>
  <c r="B12" i="193"/>
  <c r="B20" i="193"/>
  <c r="F129" i="194" l="1"/>
  <c r="F128" i="194"/>
  <c r="H129" i="194"/>
  <c r="H128" i="194"/>
  <c r="L129" i="194"/>
  <c r="L128" i="194"/>
  <c r="J97" i="194"/>
  <c r="J96" i="194"/>
  <c r="J85" i="194" s="1"/>
  <c r="I129" i="194"/>
  <c r="I128" i="194"/>
  <c r="I117" i="194" s="1"/>
  <c r="G129" i="194"/>
  <c r="G128" i="194"/>
  <c r="O129" i="194"/>
  <c r="O128" i="194"/>
  <c r="O117" i="194" s="1"/>
  <c r="M129" i="194"/>
  <c r="M128" i="194"/>
  <c r="M117" i="194" s="1"/>
  <c r="K129" i="194"/>
  <c r="K128" i="194"/>
  <c r="J129" i="194"/>
  <c r="J128" i="194"/>
  <c r="J117" i="194" s="1"/>
  <c r="O81" i="194"/>
  <c r="O83" i="194" s="1"/>
  <c r="N81" i="194"/>
  <c r="N83" i="194" s="1"/>
  <c r="L81" i="194"/>
  <c r="L83" i="194" s="1"/>
  <c r="K81" i="194"/>
  <c r="K83" i="194" s="1"/>
  <c r="I81" i="194"/>
  <c r="I83" i="194" s="1"/>
  <c r="F81" i="194"/>
  <c r="F83" i="194" s="1"/>
  <c r="M81" i="194"/>
  <c r="M83" i="194" s="1"/>
  <c r="E81" i="194"/>
  <c r="E83" i="194" s="1"/>
  <c r="E96" i="194" s="1"/>
  <c r="E148" i="194"/>
  <c r="E152" i="194"/>
  <c r="P83" i="194"/>
  <c r="N129" i="194"/>
  <c r="N117" i="194" s="1"/>
  <c r="E115" i="194"/>
  <c r="E128" i="194" s="1"/>
  <c r="D115" i="194"/>
  <c r="D128" i="194" s="1"/>
  <c r="G81" i="194"/>
  <c r="G83" i="194" s="1"/>
  <c r="H81" i="194"/>
  <c r="H83" i="194" s="1"/>
  <c r="D81" i="194"/>
  <c r="D83" i="194" s="1"/>
  <c r="D96" i="194" s="1"/>
  <c r="P125" i="194"/>
  <c r="J172" i="194"/>
  <c r="J167" i="194"/>
  <c r="P93" i="194"/>
  <c r="E150" i="194"/>
  <c r="E133" i="194"/>
  <c r="E135" i="194"/>
  <c r="E137" i="194"/>
  <c r="F131" i="194"/>
  <c r="D24" i="193"/>
  <c r="C24" i="193"/>
  <c r="E24" i="193"/>
  <c r="B24" i="193"/>
  <c r="C144" i="44"/>
  <c r="C23" i="176" s="1"/>
  <c r="C143" i="44"/>
  <c r="C24" i="176" s="1"/>
  <c r="K117" i="194" l="1"/>
  <c r="L117" i="194"/>
  <c r="L119" i="194" s="1"/>
  <c r="H117" i="194"/>
  <c r="G117" i="194"/>
  <c r="G119" i="194" s="1"/>
  <c r="O97" i="194"/>
  <c r="O96" i="194"/>
  <c r="H172" i="194"/>
  <c r="H96" i="194"/>
  <c r="G172" i="194"/>
  <c r="G96" i="194"/>
  <c r="M97" i="194"/>
  <c r="M96" i="194"/>
  <c r="M85" i="194" s="1"/>
  <c r="F167" i="194"/>
  <c r="F96" i="194"/>
  <c r="I97" i="194"/>
  <c r="I96" i="194"/>
  <c r="K97" i="194"/>
  <c r="K96" i="194"/>
  <c r="K85" i="194" s="1"/>
  <c r="L97" i="194"/>
  <c r="L96" i="194"/>
  <c r="L85" i="194" s="1"/>
  <c r="F117" i="194"/>
  <c r="F119" i="194" s="1"/>
  <c r="N97" i="194"/>
  <c r="N96" i="194"/>
  <c r="J119" i="194"/>
  <c r="O119" i="194"/>
  <c r="H119" i="194"/>
  <c r="K119" i="194"/>
  <c r="M119" i="194"/>
  <c r="I119" i="194"/>
  <c r="J87" i="194"/>
  <c r="O167" i="194"/>
  <c r="N172" i="194"/>
  <c r="N167" i="194"/>
  <c r="O172" i="194"/>
  <c r="K167" i="194"/>
  <c r="L172" i="194"/>
  <c r="K172" i="194"/>
  <c r="L167" i="194"/>
  <c r="I172" i="194"/>
  <c r="I167" i="194"/>
  <c r="M172" i="194"/>
  <c r="M167" i="194"/>
  <c r="E167" i="194"/>
  <c r="F148" i="194"/>
  <c r="F152" i="194"/>
  <c r="E172" i="194"/>
  <c r="P172" i="194"/>
  <c r="H167" i="194"/>
  <c r="N119" i="194"/>
  <c r="N123" i="194" s="1"/>
  <c r="N127" i="194" s="1"/>
  <c r="P115" i="194"/>
  <c r="D129" i="194"/>
  <c r="D117" i="194" s="1"/>
  <c r="E129" i="194"/>
  <c r="E117" i="194" s="1"/>
  <c r="F172" i="194"/>
  <c r="D167" i="194"/>
  <c r="D172" i="194"/>
  <c r="G97" i="194"/>
  <c r="H97" i="194"/>
  <c r="D97" i="194"/>
  <c r="D85" i="194" s="1"/>
  <c r="F97" i="194"/>
  <c r="E97" i="194"/>
  <c r="E85" i="194" s="1"/>
  <c r="G167" i="194"/>
  <c r="F135" i="194"/>
  <c r="F137" i="194"/>
  <c r="F133" i="194"/>
  <c r="G131" i="194"/>
  <c r="F150" i="194"/>
  <c r="T37" i="176"/>
  <c r="T36" i="176"/>
  <c r="T35" i="176"/>
  <c r="T34" i="176"/>
  <c r="T33" i="176"/>
  <c r="T32" i="176"/>
  <c r="C102" i="44"/>
  <c r="C101" i="44"/>
  <c r="C33" i="44"/>
  <c r="C96" i="44"/>
  <c r="C97" i="44"/>
  <c r="C98" i="44"/>
  <c r="C32" i="44"/>
  <c r="C91" i="44"/>
  <c r="C27" i="44"/>
  <c r="C100" i="44"/>
  <c r="C47" i="44"/>
  <c r="C99" i="44"/>
  <c r="C94" i="44"/>
  <c r="C95" i="44"/>
  <c r="C93" i="44"/>
  <c r="C92" i="44"/>
  <c r="C90" i="44"/>
  <c r="C88" i="44"/>
  <c r="C89" i="44"/>
  <c r="P22" i="176"/>
  <c r="S22" i="176"/>
  <c r="Q22" i="176"/>
  <c r="I85" i="194" l="1"/>
  <c r="I87" i="194" s="1"/>
  <c r="B123" i="473"/>
  <c r="B91" i="473"/>
  <c r="B77" i="472"/>
  <c r="B77" i="473"/>
  <c r="B81" i="472"/>
  <c r="B81" i="473"/>
  <c r="B79" i="472"/>
  <c r="B79" i="473"/>
  <c r="B115" i="473"/>
  <c r="B83" i="473"/>
  <c r="B167" i="473" s="1"/>
  <c r="B93" i="473"/>
  <c r="B133" i="473"/>
  <c r="B95" i="473"/>
  <c r="B127" i="473"/>
  <c r="B139" i="473"/>
  <c r="B154" i="473"/>
  <c r="B146" i="472"/>
  <c r="B146" i="473"/>
  <c r="B113" i="472"/>
  <c r="B113" i="473"/>
  <c r="B111" i="472"/>
  <c r="B111" i="473"/>
  <c r="B109" i="472"/>
  <c r="B109" i="473"/>
  <c r="B89" i="472"/>
  <c r="B89" i="473"/>
  <c r="B121" i="472"/>
  <c r="B121" i="473"/>
  <c r="B99" i="472"/>
  <c r="B99" i="473"/>
  <c r="B71" i="472"/>
  <c r="B71" i="473"/>
  <c r="B131" i="472"/>
  <c r="B131" i="473"/>
  <c r="B95" i="472"/>
  <c r="B154" i="472"/>
  <c r="B139" i="472"/>
  <c r="B127" i="472"/>
  <c r="B91" i="472"/>
  <c r="B123" i="472"/>
  <c r="B133" i="472"/>
  <c r="B93" i="472"/>
  <c r="B115" i="472"/>
  <c r="B83" i="472"/>
  <c r="B167" i="472" s="1"/>
  <c r="B111" i="470"/>
  <c r="B111" i="471"/>
  <c r="B109" i="470"/>
  <c r="B109" i="471"/>
  <c r="B89" i="470"/>
  <c r="B89" i="471"/>
  <c r="B121" i="470"/>
  <c r="B121" i="471"/>
  <c r="B99" i="470"/>
  <c r="B99" i="471"/>
  <c r="B71" i="470"/>
  <c r="B71" i="471"/>
  <c r="B131" i="470"/>
  <c r="B131" i="471"/>
  <c r="B91" i="471"/>
  <c r="B123" i="471"/>
  <c r="B77" i="470"/>
  <c r="B77" i="471"/>
  <c r="B81" i="470"/>
  <c r="B81" i="471"/>
  <c r="B79" i="470"/>
  <c r="B79" i="471"/>
  <c r="B115" i="471"/>
  <c r="B83" i="471"/>
  <c r="B167" i="471" s="1"/>
  <c r="B133" i="471"/>
  <c r="B93" i="471"/>
  <c r="B95" i="471"/>
  <c r="B154" i="471"/>
  <c r="B127" i="471"/>
  <c r="B139" i="471"/>
  <c r="B146" i="470"/>
  <c r="B146" i="471"/>
  <c r="B113" i="470"/>
  <c r="B113" i="471"/>
  <c r="B91" i="470"/>
  <c r="B123" i="470"/>
  <c r="B115" i="470"/>
  <c r="B83" i="470"/>
  <c r="B167" i="470" s="1"/>
  <c r="B95" i="470"/>
  <c r="B127" i="470"/>
  <c r="B154" i="470"/>
  <c r="B139" i="470"/>
  <c r="B93" i="470"/>
  <c r="B133" i="470"/>
  <c r="B123" i="469"/>
  <c r="B91" i="469"/>
  <c r="B77" i="468"/>
  <c r="B77" i="469"/>
  <c r="B81" i="468"/>
  <c r="B81" i="469"/>
  <c r="B79" i="468"/>
  <c r="B79" i="469"/>
  <c r="B115" i="469"/>
  <c r="B83" i="469"/>
  <c r="B167" i="469" s="1"/>
  <c r="B133" i="469"/>
  <c r="B93" i="469"/>
  <c r="B95" i="469"/>
  <c r="B139" i="469"/>
  <c r="B127" i="469"/>
  <c r="B154" i="469"/>
  <c r="B146" i="468"/>
  <c r="B146" i="469"/>
  <c r="B113" i="468"/>
  <c r="B113" i="469"/>
  <c r="B111" i="468"/>
  <c r="B111" i="469"/>
  <c r="B109" i="468"/>
  <c r="B109" i="469"/>
  <c r="B89" i="468"/>
  <c r="B89" i="469"/>
  <c r="B121" i="468"/>
  <c r="B121" i="469"/>
  <c r="B99" i="468"/>
  <c r="B99" i="469"/>
  <c r="B71" i="468"/>
  <c r="B71" i="469"/>
  <c r="B131" i="468"/>
  <c r="B131" i="469"/>
  <c r="B123" i="468"/>
  <c r="B91" i="468"/>
  <c r="B115" i="468"/>
  <c r="B83" i="468"/>
  <c r="B167" i="468" s="1"/>
  <c r="B133" i="468"/>
  <c r="B93" i="468"/>
  <c r="B95" i="468"/>
  <c r="B139" i="468"/>
  <c r="B127" i="468"/>
  <c r="B154" i="468"/>
  <c r="B79" i="466"/>
  <c r="B79" i="467"/>
  <c r="B115" i="467"/>
  <c r="B83" i="467"/>
  <c r="B167" i="467" s="1"/>
  <c r="B133" i="467"/>
  <c r="B93" i="467"/>
  <c r="B146" i="466"/>
  <c r="B146" i="467"/>
  <c r="B111" i="466"/>
  <c r="B111" i="467"/>
  <c r="B109" i="466"/>
  <c r="B109" i="467"/>
  <c r="B89" i="466"/>
  <c r="B89" i="467"/>
  <c r="B121" i="466"/>
  <c r="B121" i="467"/>
  <c r="B99" i="466"/>
  <c r="B99" i="467"/>
  <c r="B77" i="466"/>
  <c r="B77" i="467"/>
  <c r="B81" i="466"/>
  <c r="B81" i="467"/>
  <c r="B95" i="467"/>
  <c r="B139" i="467"/>
  <c r="B154" i="467"/>
  <c r="B127" i="467"/>
  <c r="B113" i="466"/>
  <c r="B113" i="467"/>
  <c r="B71" i="466"/>
  <c r="B71" i="467"/>
  <c r="B131" i="466"/>
  <c r="B131" i="467"/>
  <c r="B123" i="467"/>
  <c r="B91" i="467"/>
  <c r="B123" i="466"/>
  <c r="B91" i="466"/>
  <c r="B95" i="466"/>
  <c r="B127" i="466"/>
  <c r="B154" i="466"/>
  <c r="B139" i="466"/>
  <c r="B115" i="466"/>
  <c r="B83" i="466"/>
  <c r="B167" i="466" s="1"/>
  <c r="B93" i="466"/>
  <c r="B133" i="466"/>
  <c r="B91" i="465"/>
  <c r="B123" i="465"/>
  <c r="B81" i="464"/>
  <c r="B81" i="465"/>
  <c r="B146" i="464"/>
  <c r="B146" i="465"/>
  <c r="B77" i="464"/>
  <c r="B77" i="465"/>
  <c r="B93" i="465"/>
  <c r="B133" i="465"/>
  <c r="B113" i="464"/>
  <c r="B113" i="465"/>
  <c r="B121" i="464"/>
  <c r="B121" i="465"/>
  <c r="B131" i="464"/>
  <c r="B131" i="465"/>
  <c r="B79" i="464"/>
  <c r="B79" i="465"/>
  <c r="B115" i="465"/>
  <c r="B83" i="465"/>
  <c r="B167" i="465" s="1"/>
  <c r="B95" i="465"/>
  <c r="B154" i="465"/>
  <c r="B139" i="465"/>
  <c r="B127" i="465"/>
  <c r="B111" i="464"/>
  <c r="B111" i="465"/>
  <c r="B109" i="464"/>
  <c r="B109" i="465"/>
  <c r="B89" i="464"/>
  <c r="B89" i="465"/>
  <c r="B99" i="464"/>
  <c r="B99" i="465"/>
  <c r="B71" i="464"/>
  <c r="B71" i="465"/>
  <c r="B83" i="464"/>
  <c r="B167" i="464" s="1"/>
  <c r="B115" i="464"/>
  <c r="B95" i="464"/>
  <c r="B154" i="464"/>
  <c r="B127" i="464"/>
  <c r="B139" i="464"/>
  <c r="B91" i="464"/>
  <c r="B123" i="464"/>
  <c r="B133" i="464"/>
  <c r="B93" i="464"/>
  <c r="B131" i="462"/>
  <c r="B131" i="463"/>
  <c r="B81" i="462"/>
  <c r="B81" i="463"/>
  <c r="B95" i="463"/>
  <c r="B154" i="463"/>
  <c r="B139" i="463"/>
  <c r="B127" i="463"/>
  <c r="B123" i="463"/>
  <c r="B91" i="463"/>
  <c r="B77" i="462"/>
  <c r="B77" i="463"/>
  <c r="B79" i="462"/>
  <c r="B79" i="463"/>
  <c r="B115" i="463"/>
  <c r="B83" i="463"/>
  <c r="B167" i="463" s="1"/>
  <c r="B133" i="463"/>
  <c r="B93" i="463"/>
  <c r="B146" i="462"/>
  <c r="B146" i="463"/>
  <c r="B113" i="462"/>
  <c r="B113" i="463"/>
  <c r="B111" i="462"/>
  <c r="B111" i="463"/>
  <c r="B109" i="462"/>
  <c r="B109" i="463"/>
  <c r="B89" i="462"/>
  <c r="B89" i="463"/>
  <c r="B121" i="462"/>
  <c r="B121" i="463"/>
  <c r="B99" i="462"/>
  <c r="B99" i="463"/>
  <c r="B71" i="462"/>
  <c r="B71" i="463"/>
  <c r="B123" i="462"/>
  <c r="B91" i="462"/>
  <c r="B115" i="462"/>
  <c r="B83" i="462"/>
  <c r="B167" i="462" s="1"/>
  <c r="B93" i="462"/>
  <c r="B133" i="462"/>
  <c r="B95" i="462"/>
  <c r="B127" i="462"/>
  <c r="B154" i="462"/>
  <c r="B139" i="462"/>
  <c r="B131" i="460"/>
  <c r="B131" i="461"/>
  <c r="B123" i="461"/>
  <c r="B91" i="461"/>
  <c r="B77" i="460"/>
  <c r="B77" i="461"/>
  <c r="B81" i="460"/>
  <c r="B81" i="461"/>
  <c r="B79" i="460"/>
  <c r="B79" i="461"/>
  <c r="B115" i="461"/>
  <c r="B83" i="461"/>
  <c r="B167" i="461" s="1"/>
  <c r="B133" i="461"/>
  <c r="B93" i="461"/>
  <c r="B95" i="461"/>
  <c r="B127" i="461"/>
  <c r="B154" i="461"/>
  <c r="B139" i="461"/>
  <c r="B146" i="460"/>
  <c r="B146" i="461"/>
  <c r="B113" i="460"/>
  <c r="B113" i="461"/>
  <c r="B111" i="460"/>
  <c r="B111" i="461"/>
  <c r="B109" i="460"/>
  <c r="B109" i="461"/>
  <c r="B89" i="460"/>
  <c r="B89" i="461"/>
  <c r="B121" i="460"/>
  <c r="B121" i="461"/>
  <c r="B99" i="460"/>
  <c r="B99" i="461"/>
  <c r="O85" i="194"/>
  <c r="O87" i="194" s="1"/>
  <c r="B71" i="460"/>
  <c r="B71" i="461"/>
  <c r="B95" i="460"/>
  <c r="B127" i="460"/>
  <c r="B154" i="460"/>
  <c r="B139" i="460"/>
  <c r="F85" i="194"/>
  <c r="F87" i="194" s="1"/>
  <c r="F91" i="194" s="1"/>
  <c r="F95" i="194" s="1"/>
  <c r="G85" i="194"/>
  <c r="G87" i="194" s="1"/>
  <c r="B115" i="460"/>
  <c r="B83" i="460"/>
  <c r="B167" i="460" s="1"/>
  <c r="B133" i="460"/>
  <c r="B93" i="460"/>
  <c r="H85" i="194"/>
  <c r="H87" i="194" s="1"/>
  <c r="B123" i="460"/>
  <c r="B91" i="460"/>
  <c r="N85" i="194"/>
  <c r="N87" i="194" s="1"/>
  <c r="I121" i="194"/>
  <c r="I123" i="194"/>
  <c r="I127" i="194" s="1"/>
  <c r="G121" i="194"/>
  <c r="G123" i="194"/>
  <c r="G127" i="194" s="1"/>
  <c r="L123" i="194"/>
  <c r="L127" i="194" s="1"/>
  <c r="L121" i="194"/>
  <c r="F123" i="194"/>
  <c r="F127" i="194" s="1"/>
  <c r="F121" i="194"/>
  <c r="M123" i="194"/>
  <c r="M127" i="194" s="1"/>
  <c r="M121" i="194"/>
  <c r="K123" i="194"/>
  <c r="K127" i="194" s="1"/>
  <c r="K121" i="194"/>
  <c r="H121" i="194"/>
  <c r="H123" i="194"/>
  <c r="H127" i="194" s="1"/>
  <c r="O123" i="194"/>
  <c r="O127" i="194" s="1"/>
  <c r="O121" i="194"/>
  <c r="J123" i="194"/>
  <c r="J127" i="194" s="1"/>
  <c r="J121" i="194"/>
  <c r="D87" i="194"/>
  <c r="J91" i="194"/>
  <c r="J95" i="194" s="1"/>
  <c r="J89" i="194"/>
  <c r="M87" i="194"/>
  <c r="L87" i="194"/>
  <c r="K87" i="194"/>
  <c r="F158" i="194"/>
  <c r="G148" i="194"/>
  <c r="G152" i="194"/>
  <c r="P24" i="176"/>
  <c r="Q24" i="176"/>
  <c r="S24" i="176"/>
  <c r="N121" i="194"/>
  <c r="E119" i="194"/>
  <c r="E123" i="194" s="1"/>
  <c r="E127" i="194" s="1"/>
  <c r="E87" i="194"/>
  <c r="P128" i="194"/>
  <c r="P129" i="194"/>
  <c r="P97" i="194"/>
  <c r="B99" i="194"/>
  <c r="B71" i="194"/>
  <c r="B79" i="194"/>
  <c r="B131" i="194"/>
  <c r="B109" i="194"/>
  <c r="B81" i="194"/>
  <c r="B146" i="194"/>
  <c r="B77" i="194"/>
  <c r="B113" i="194"/>
  <c r="B111" i="194"/>
  <c r="B133" i="194"/>
  <c r="B93" i="194"/>
  <c r="B89" i="194"/>
  <c r="B121" i="194"/>
  <c r="B115" i="194"/>
  <c r="B83" i="194"/>
  <c r="B167" i="194" s="1"/>
  <c r="G135" i="194"/>
  <c r="G137" i="194"/>
  <c r="G150" i="194"/>
  <c r="G133" i="194"/>
  <c r="B139" i="194"/>
  <c r="B95" i="194"/>
  <c r="B154" i="194"/>
  <c r="B127" i="194"/>
  <c r="B123" i="194"/>
  <c r="B91" i="194"/>
  <c r="O22" i="176"/>
  <c r="E17" i="176"/>
  <c r="E11" i="176"/>
  <c r="E12" i="176"/>
  <c r="E15" i="176"/>
  <c r="E9" i="176"/>
  <c r="R22" i="176"/>
  <c r="E14" i="176"/>
  <c r="E16" i="176"/>
  <c r="E8" i="176"/>
  <c r="E10" i="176"/>
  <c r="E13" i="176"/>
  <c r="O91" i="194" l="1"/>
  <c r="O95" i="194" s="1"/>
  <c r="O89" i="194"/>
  <c r="K89" i="194"/>
  <c r="K91" i="194"/>
  <c r="K95" i="194" s="1"/>
  <c r="L89" i="194"/>
  <c r="L91" i="194"/>
  <c r="L95" i="194" s="1"/>
  <c r="I91" i="194"/>
  <c r="I95" i="194" s="1"/>
  <c r="I89" i="194"/>
  <c r="N89" i="194"/>
  <c r="N91" i="194"/>
  <c r="N95" i="194" s="1"/>
  <c r="M89" i="194"/>
  <c r="M91" i="194"/>
  <c r="M95" i="194" s="1"/>
  <c r="G158" i="194"/>
  <c r="R24" i="176"/>
  <c r="O24" i="176"/>
  <c r="G141" i="194"/>
  <c r="G143" i="194" s="1"/>
  <c r="D89" i="194"/>
  <c r="F141" i="194"/>
  <c r="E121" i="194"/>
  <c r="D119" i="194"/>
  <c r="F89" i="194"/>
  <c r="H89" i="194"/>
  <c r="H91" i="194"/>
  <c r="H95" i="194" s="1"/>
  <c r="E91" i="194"/>
  <c r="E95" i="194" s="1"/>
  <c r="E89" i="194"/>
  <c r="E141" i="194"/>
  <c r="H148" i="194"/>
  <c r="H152" i="194"/>
  <c r="H135" i="194"/>
  <c r="H150" i="194"/>
  <c r="H137" i="194"/>
  <c r="H133" i="194"/>
  <c r="M22" i="176"/>
  <c r="N22" i="176"/>
  <c r="F22" i="176"/>
  <c r="E7" i="176"/>
  <c r="H22" i="176"/>
  <c r="L22" i="176"/>
  <c r="M24" i="176" l="1"/>
  <c r="L24" i="176"/>
  <c r="H24" i="176"/>
  <c r="F24" i="176"/>
  <c r="N24" i="176"/>
  <c r="E156" i="194"/>
  <c r="E158" i="194" s="1"/>
  <c r="P119" i="194"/>
  <c r="P117" i="194" s="1"/>
  <c r="F156" i="194"/>
  <c r="G156" i="194"/>
  <c r="F143" i="194"/>
  <c r="D121" i="194"/>
  <c r="D123" i="194"/>
  <c r="D127" i="194" s="1"/>
  <c r="D156" i="194"/>
  <c r="D158" i="194" s="1"/>
  <c r="E143" i="194"/>
  <c r="C105" i="44"/>
  <c r="B2" i="177" s="1"/>
  <c r="I22" i="176"/>
  <c r="G22" i="176"/>
  <c r="J22" i="176"/>
  <c r="K22" i="176"/>
  <c r="E6" i="176"/>
  <c r="E18" i="176" l="1"/>
  <c r="J24" i="176"/>
  <c r="I24" i="176"/>
  <c r="G24" i="176"/>
  <c r="K24" i="176"/>
  <c r="P127" i="194"/>
  <c r="P123" i="194"/>
  <c r="P121" i="194"/>
  <c r="H156" i="194"/>
  <c r="H158" i="194" s="1"/>
  <c r="D154" i="194"/>
  <c r="E23" i="176"/>
  <c r="G154" i="194" l="1"/>
  <c r="E154" i="194"/>
  <c r="F154" i="194"/>
  <c r="T23" i="176"/>
  <c r="H154" i="194" l="1"/>
  <c r="C142" i="44"/>
  <c r="T30" i="176" s="1"/>
  <c r="T38" i="176" s="1"/>
  <c r="C141" i="44"/>
  <c r="C139" i="44"/>
  <c r="C140" i="44"/>
  <c r="C137" i="44"/>
  <c r="C138" i="44"/>
  <c r="C136" i="44"/>
  <c r="T4" i="176" l="1"/>
  <c r="C30" i="176"/>
  <c r="D30" i="176"/>
  <c r="D4" i="176"/>
  <c r="C4" i="176"/>
  <c r="C130" i="44" l="1"/>
  <c r="C133" i="44"/>
  <c r="B28" i="176" s="1"/>
  <c r="C134" i="44"/>
  <c r="C135" i="44"/>
  <c r="C132" i="44"/>
  <c r="B20" i="176" l="1"/>
  <c r="C18" i="176"/>
  <c r="C26" i="176"/>
  <c r="C25" i="176"/>
  <c r="C9" i="44" l="1"/>
  <c r="C14" i="44"/>
  <c r="B9" i="46" s="1"/>
  <c r="C61" i="44"/>
  <c r="C62" i="44"/>
  <c r="C52" i="44"/>
  <c r="C49" i="44"/>
  <c r="B150" i="473" l="1"/>
  <c r="B105" i="473"/>
  <c r="B156" i="472"/>
  <c r="B156" i="473"/>
  <c r="B20" i="472"/>
  <c r="B20" i="473"/>
  <c r="B150" i="472"/>
  <c r="B105" i="472"/>
  <c r="B150" i="471"/>
  <c r="B105" i="471"/>
  <c r="B156" i="470"/>
  <c r="B156" i="471"/>
  <c r="B20" i="470"/>
  <c r="B20" i="471"/>
  <c r="B150" i="470"/>
  <c r="B105" i="470"/>
  <c r="B150" i="469"/>
  <c r="B105" i="469"/>
  <c r="B156" i="468"/>
  <c r="B156" i="469"/>
  <c r="B20" i="468"/>
  <c r="B20" i="469"/>
  <c r="B105" i="468"/>
  <c r="B150" i="468"/>
  <c r="B156" i="466"/>
  <c r="B156" i="467"/>
  <c r="B20" i="466"/>
  <c r="B20" i="467"/>
  <c r="B105" i="467"/>
  <c r="B150" i="467"/>
  <c r="B150" i="466"/>
  <c r="B105" i="466"/>
  <c r="B150" i="465"/>
  <c r="B105" i="465"/>
  <c r="B156" i="464"/>
  <c r="B156" i="465"/>
  <c r="B20" i="464"/>
  <c r="B20" i="465"/>
  <c r="B150" i="464"/>
  <c r="B105" i="464"/>
  <c r="B150" i="463"/>
  <c r="B105" i="463"/>
  <c r="B156" i="462"/>
  <c r="B156" i="463"/>
  <c r="B20" i="462"/>
  <c r="B20" i="463"/>
  <c r="B150" i="462"/>
  <c r="B105" i="462"/>
  <c r="B150" i="461"/>
  <c r="B105" i="461"/>
  <c r="B156" i="460"/>
  <c r="B156" i="461"/>
  <c r="B20" i="460"/>
  <c r="B20" i="461"/>
  <c r="B150" i="460"/>
  <c r="B105" i="460"/>
  <c r="C36" i="177"/>
  <c r="B156" i="194"/>
  <c r="B20" i="194"/>
  <c r="B105" i="194"/>
  <c r="B150" i="194"/>
  <c r="C8" i="44"/>
  <c r="C129" i="44"/>
  <c r="C131" i="44"/>
  <c r="C2" i="472" l="1"/>
  <c r="C2" i="473"/>
  <c r="C18" i="472"/>
  <c r="C18" i="473"/>
  <c r="C2" i="470"/>
  <c r="C2" i="471"/>
  <c r="C18" i="470"/>
  <c r="C18" i="471"/>
  <c r="C2" i="468"/>
  <c r="C2" i="469"/>
  <c r="C18" i="468"/>
  <c r="C18" i="469"/>
  <c r="C2" i="466"/>
  <c r="C2" i="467"/>
  <c r="C18" i="466"/>
  <c r="C18" i="467"/>
  <c r="C2" i="464"/>
  <c r="C2" i="465"/>
  <c r="C18" i="464"/>
  <c r="C18" i="465"/>
  <c r="C18" i="462"/>
  <c r="C18" i="463"/>
  <c r="C2" i="462"/>
  <c r="C2" i="463"/>
  <c r="C2" i="460"/>
  <c r="C2" i="461"/>
  <c r="C18" i="460"/>
  <c r="C18" i="461"/>
  <c r="C18" i="194"/>
  <c r="C2" i="194"/>
  <c r="B2" i="176"/>
  <c r="V3" i="4"/>
  <c r="V4" i="4"/>
  <c r="V5" i="4"/>
  <c r="V6" i="4"/>
  <c r="V7" i="4"/>
  <c r="V8" i="4"/>
  <c r="V9" i="4"/>
  <c r="V10" i="4"/>
  <c r="V11" i="4"/>
  <c r="V12" i="4"/>
  <c r="V13" i="4"/>
  <c r="V14" i="4"/>
  <c r="V15" i="4"/>
  <c r="V16" i="4"/>
  <c r="V2" i="4"/>
  <c r="C31" i="44"/>
  <c r="C34" i="44"/>
  <c r="C26" i="44"/>
  <c r="C56" i="44"/>
  <c r="C57" i="44"/>
  <c r="C54" i="44"/>
  <c r="C55" i="44"/>
  <c r="C11" i="44"/>
  <c r="B10" i="46" s="1"/>
  <c r="C12" i="44"/>
  <c r="C13" i="44"/>
  <c r="B11" i="46" s="1"/>
  <c r="H7" i="4"/>
  <c r="I7" i="4"/>
  <c r="J7" i="4"/>
  <c r="K7" i="4"/>
  <c r="H9" i="4"/>
  <c r="I9" i="4"/>
  <c r="J9" i="4"/>
  <c r="K9" i="4"/>
  <c r="H10" i="4"/>
  <c r="I10" i="4"/>
  <c r="J10" i="4"/>
  <c r="K10" i="4"/>
  <c r="H8" i="4"/>
  <c r="I8" i="4"/>
  <c r="J8" i="4"/>
  <c r="K8" i="4"/>
  <c r="G9" i="4"/>
  <c r="G10" i="4"/>
  <c r="B9" i="4"/>
  <c r="B8" i="4"/>
  <c r="C6" i="44"/>
  <c r="B5" i="46" s="1"/>
  <c r="C111" i="44"/>
  <c r="L44" i="177" s="1"/>
  <c r="C109" i="44"/>
  <c r="C108" i="44"/>
  <c r="C12" i="177" s="1"/>
  <c r="C107" i="44"/>
  <c r="C106" i="44"/>
  <c r="B32" i="177" s="1"/>
  <c r="N34" i="473" l="1"/>
  <c r="M34" i="473"/>
  <c r="L34" i="473"/>
  <c r="G34" i="473"/>
  <c r="K34" i="473"/>
  <c r="H34" i="473"/>
  <c r="O34" i="473"/>
  <c r="F34" i="473"/>
  <c r="I34" i="473"/>
  <c r="D34" i="473"/>
  <c r="J34" i="473"/>
  <c r="E34" i="473"/>
  <c r="N34" i="472"/>
  <c r="O34" i="472"/>
  <c r="H34" i="472"/>
  <c r="J34" i="472"/>
  <c r="L34" i="472"/>
  <c r="M34" i="472"/>
  <c r="I34" i="472"/>
  <c r="K34" i="472"/>
  <c r="E34" i="472"/>
  <c r="G34" i="472"/>
  <c r="F34" i="472"/>
  <c r="D34" i="472"/>
  <c r="H34" i="471"/>
  <c r="G34" i="471"/>
  <c r="L34" i="471"/>
  <c r="N34" i="471"/>
  <c r="M34" i="471"/>
  <c r="O34" i="471"/>
  <c r="D34" i="471"/>
  <c r="F34" i="471"/>
  <c r="I34" i="471"/>
  <c r="K34" i="471"/>
  <c r="J34" i="471"/>
  <c r="E34" i="471"/>
  <c r="E34" i="470"/>
  <c r="F34" i="470"/>
  <c r="D34" i="470"/>
  <c r="M34" i="470"/>
  <c r="J34" i="470"/>
  <c r="L34" i="470"/>
  <c r="G34" i="470"/>
  <c r="H34" i="470"/>
  <c r="O34" i="470"/>
  <c r="I34" i="470"/>
  <c r="N34" i="470"/>
  <c r="K34" i="470"/>
  <c r="M34" i="469"/>
  <c r="L34" i="469"/>
  <c r="K34" i="469"/>
  <c r="N34" i="469"/>
  <c r="O34" i="469"/>
  <c r="G34" i="469"/>
  <c r="F34" i="469"/>
  <c r="J34" i="469"/>
  <c r="H34" i="469"/>
  <c r="I34" i="469"/>
  <c r="D34" i="469"/>
  <c r="E34" i="469"/>
  <c r="D34" i="468"/>
  <c r="K34" i="468"/>
  <c r="E34" i="468"/>
  <c r="F34" i="468"/>
  <c r="L34" i="468"/>
  <c r="O34" i="468"/>
  <c r="J34" i="468"/>
  <c r="H34" i="468"/>
  <c r="I34" i="468"/>
  <c r="M34" i="468"/>
  <c r="G34" i="468"/>
  <c r="N34" i="468"/>
  <c r="N34" i="467"/>
  <c r="O34" i="467"/>
  <c r="M34" i="467"/>
  <c r="K34" i="467"/>
  <c r="F34" i="467"/>
  <c r="G34" i="467"/>
  <c r="H34" i="467"/>
  <c r="I34" i="467"/>
  <c r="E34" i="467"/>
  <c r="L34" i="467"/>
  <c r="J34" i="467"/>
  <c r="D34" i="467"/>
  <c r="D34" i="466"/>
  <c r="E34" i="466"/>
  <c r="N34" i="466"/>
  <c r="G34" i="466"/>
  <c r="H34" i="466"/>
  <c r="M34" i="466"/>
  <c r="O34" i="466"/>
  <c r="F34" i="466"/>
  <c r="I34" i="466"/>
  <c r="K34" i="466"/>
  <c r="J34" i="466"/>
  <c r="L34" i="466"/>
  <c r="N34" i="465"/>
  <c r="K34" i="465"/>
  <c r="F34" i="465"/>
  <c r="O34" i="465"/>
  <c r="J34" i="465"/>
  <c r="L34" i="465"/>
  <c r="H34" i="465"/>
  <c r="M34" i="465"/>
  <c r="G34" i="465"/>
  <c r="D34" i="465"/>
  <c r="E34" i="465"/>
  <c r="I34" i="465"/>
  <c r="M34" i="464"/>
  <c r="N34" i="464"/>
  <c r="L34" i="464"/>
  <c r="K34" i="464"/>
  <c r="E34" i="464"/>
  <c r="D34" i="464"/>
  <c r="G34" i="464"/>
  <c r="F34" i="464"/>
  <c r="O34" i="464"/>
  <c r="I34" i="464"/>
  <c r="H34" i="464"/>
  <c r="J34" i="464"/>
  <c r="G34" i="463"/>
  <c r="H34" i="463"/>
  <c r="E34" i="463"/>
  <c r="F34" i="463"/>
  <c r="D34" i="463"/>
  <c r="I34" i="463"/>
  <c r="M34" i="463"/>
  <c r="N34" i="463"/>
  <c r="O34" i="463"/>
  <c r="J34" i="463"/>
  <c r="K34" i="463"/>
  <c r="L34" i="463"/>
  <c r="O34" i="462"/>
  <c r="K34" i="462"/>
  <c r="F34" i="462"/>
  <c r="G34" i="462"/>
  <c r="I34" i="462"/>
  <c r="J34" i="462"/>
  <c r="H34" i="462"/>
  <c r="L34" i="462"/>
  <c r="E34" i="462"/>
  <c r="M34" i="462"/>
  <c r="N34" i="462"/>
  <c r="D34" i="462"/>
  <c r="O34" i="461"/>
  <c r="N34" i="461"/>
  <c r="M34" i="461"/>
  <c r="K34" i="461"/>
  <c r="L34" i="461"/>
  <c r="I34" i="461"/>
  <c r="J34" i="461"/>
  <c r="E34" i="461"/>
  <c r="D34" i="461"/>
  <c r="F34" i="461"/>
  <c r="H34" i="461"/>
  <c r="G34" i="461"/>
  <c r="E34" i="460"/>
  <c r="F34" i="460"/>
  <c r="L34" i="460"/>
  <c r="N34" i="460"/>
  <c r="J34" i="460"/>
  <c r="G34" i="460"/>
  <c r="H34" i="460"/>
  <c r="M34" i="460"/>
  <c r="I34" i="460"/>
  <c r="D34" i="460"/>
  <c r="K34" i="460"/>
  <c r="O34" i="460"/>
  <c r="L34" i="194"/>
  <c r="D34" i="194"/>
  <c r="F34" i="194"/>
  <c r="G34" i="194"/>
  <c r="E34" i="194"/>
  <c r="M34" i="194"/>
  <c r="K34" i="194"/>
  <c r="H34" i="194"/>
  <c r="J34" i="194"/>
  <c r="I34" i="194"/>
  <c r="O34" i="194"/>
  <c r="N34" i="194"/>
  <c r="C15" i="177"/>
  <c r="C46" i="177"/>
  <c r="F30" i="176"/>
  <c r="F38" i="176" s="1"/>
  <c r="F25" i="176" s="1"/>
  <c r="F26" i="176" s="1"/>
  <c r="F4" i="176"/>
  <c r="C22" i="177"/>
  <c r="M4" i="176"/>
  <c r="M30" i="176"/>
  <c r="M38" i="176" s="1"/>
  <c r="M25" i="176" s="1"/>
  <c r="M26" i="176" s="1"/>
  <c r="C53" i="177"/>
  <c r="C14" i="177"/>
  <c r="E4" i="176"/>
  <c r="E30" i="176"/>
  <c r="E38" i="176" s="1"/>
  <c r="C45" i="177"/>
  <c r="C21" i="177"/>
  <c r="L4" i="176"/>
  <c r="L30" i="176"/>
  <c r="L38" i="176" s="1"/>
  <c r="L25" i="176" s="1"/>
  <c r="L26" i="176" s="1"/>
  <c r="C52" i="177"/>
  <c r="C28" i="177"/>
  <c r="C59" i="177"/>
  <c r="S4" i="176"/>
  <c r="S30" i="176"/>
  <c r="S38" i="176" s="1"/>
  <c r="S25" i="176" s="1"/>
  <c r="S26" i="176" s="1"/>
  <c r="C20" i="177"/>
  <c r="C51" i="177"/>
  <c r="K4" i="176"/>
  <c r="K30" i="176"/>
  <c r="K38" i="176" s="1"/>
  <c r="K25" i="176" s="1"/>
  <c r="K26" i="176" s="1"/>
  <c r="C23" i="177"/>
  <c r="C54" i="177"/>
  <c r="N4" i="176"/>
  <c r="N30" i="176"/>
  <c r="N38" i="176" s="1"/>
  <c r="N25" i="176" s="1"/>
  <c r="N26" i="176" s="1"/>
  <c r="C27" i="177"/>
  <c r="R30" i="176"/>
  <c r="R38" i="176" s="1"/>
  <c r="R25" i="176" s="1"/>
  <c r="R26" i="176" s="1"/>
  <c r="C58" i="177"/>
  <c r="R4" i="176"/>
  <c r="C19" i="177"/>
  <c r="J30" i="176"/>
  <c r="J38" i="176" s="1"/>
  <c r="J25" i="176" s="1"/>
  <c r="J26" i="176" s="1"/>
  <c r="C50" i="177"/>
  <c r="J4" i="176"/>
  <c r="C26" i="177"/>
  <c r="Q4" i="176"/>
  <c r="Q30" i="176"/>
  <c r="Q38" i="176" s="1"/>
  <c r="Q25" i="176" s="1"/>
  <c r="Q26" i="176" s="1"/>
  <c r="C57" i="177"/>
  <c r="C18" i="177"/>
  <c r="I4" i="176"/>
  <c r="I30" i="176"/>
  <c r="I38" i="176" s="1"/>
  <c r="I25" i="176" s="1"/>
  <c r="I26" i="176" s="1"/>
  <c r="C49" i="177"/>
  <c r="C56" i="177"/>
  <c r="C25" i="177"/>
  <c r="P4" i="176"/>
  <c r="P30" i="176"/>
  <c r="P38" i="176" s="1"/>
  <c r="P25" i="176" s="1"/>
  <c r="P26" i="176" s="1"/>
  <c r="C17" i="177"/>
  <c r="H4" i="176"/>
  <c r="H30" i="176"/>
  <c r="H38" i="176" s="1"/>
  <c r="H25" i="176" s="1"/>
  <c r="H26" i="176" s="1"/>
  <c r="C48" i="177"/>
  <c r="C24" i="177"/>
  <c r="C55" i="177"/>
  <c r="O4" i="176"/>
  <c r="O30" i="176"/>
  <c r="O38" i="176" s="1"/>
  <c r="O25" i="176" s="1"/>
  <c r="O26" i="176" s="1"/>
  <c r="C16" i="177"/>
  <c r="C47" i="177"/>
  <c r="G4" i="176"/>
  <c r="G30" i="176"/>
  <c r="G38" i="176" s="1"/>
  <c r="G25" i="176" s="1"/>
  <c r="G26" i="176" s="1"/>
  <c r="C34" i="177"/>
  <c r="C4" i="177"/>
  <c r="C42" i="177"/>
  <c r="L13" i="177"/>
  <c r="B16" i="194"/>
  <c r="B16" i="46"/>
  <c r="B24" i="46"/>
  <c r="B25" i="46"/>
  <c r="B19" i="46"/>
  <c r="B26" i="46"/>
  <c r="B18" i="46"/>
  <c r="B12" i="46"/>
  <c r="B20" i="46"/>
  <c r="B13" i="46"/>
  <c r="B21" i="46"/>
  <c r="B14" i="46"/>
  <c r="B22" i="46"/>
  <c r="B15" i="46"/>
  <c r="B23" i="46"/>
  <c r="C87" i="44"/>
  <c r="C86" i="44"/>
  <c r="C79" i="44"/>
  <c r="C80" i="44"/>
  <c r="C81" i="44"/>
  <c r="C82" i="44"/>
  <c r="C83" i="44"/>
  <c r="C84" i="44"/>
  <c r="C85" i="44"/>
  <c r="C78" i="44"/>
  <c r="C77" i="44"/>
  <c r="C73" i="44"/>
  <c r="C74" i="44"/>
  <c r="C75" i="44"/>
  <c r="C76" i="44"/>
  <c r="C60" i="44"/>
  <c r="C63" i="44"/>
  <c r="C64" i="44"/>
  <c r="C65" i="44"/>
  <c r="C66" i="44"/>
  <c r="C67" i="44"/>
  <c r="C68" i="44"/>
  <c r="C69" i="44"/>
  <c r="C70" i="44"/>
  <c r="C71" i="44"/>
  <c r="C72" i="44"/>
  <c r="C48" i="44"/>
  <c r="C50" i="44"/>
  <c r="C51" i="44"/>
  <c r="C53" i="44"/>
  <c r="C58" i="44"/>
  <c r="C59" i="44"/>
  <c r="C4" i="44"/>
  <c r="B7" i="46" s="1"/>
  <c r="C3" i="44"/>
  <c r="B2" i="46" s="1"/>
  <c r="C16" i="44"/>
  <c r="C18" i="44"/>
  <c r="C19" i="44"/>
  <c r="C20" i="44"/>
  <c r="C21" i="44"/>
  <c r="C22" i="44"/>
  <c r="C23" i="44"/>
  <c r="C24" i="44"/>
  <c r="C25" i="44"/>
  <c r="C28" i="44"/>
  <c r="C29" i="44"/>
  <c r="C30" i="44"/>
  <c r="C35" i="44"/>
  <c r="C36" i="44"/>
  <c r="C37" i="44"/>
  <c r="C38" i="44"/>
  <c r="C39" i="44"/>
  <c r="C40" i="44"/>
  <c r="C41" i="44"/>
  <c r="C42" i="44"/>
  <c r="C43" i="44"/>
  <c r="C44" i="44"/>
  <c r="C45" i="44"/>
  <c r="C46" i="44"/>
  <c r="C15" i="44"/>
  <c r="S51" i="177"/>
  <c r="O50" i="177"/>
  <c r="F48" i="177"/>
  <c r="H59" i="177"/>
  <c r="O46" i="177"/>
  <c r="M48" i="177"/>
  <c r="P55" i="177"/>
  <c r="F4" i="177"/>
  <c r="L50" i="177"/>
  <c r="S46" i="177"/>
  <c r="P54" i="177"/>
  <c r="O48" i="177"/>
  <c r="Q46" i="177"/>
  <c r="H46" i="177"/>
  <c r="S27" i="177"/>
  <c r="Q49" i="177"/>
  <c r="S16" i="177"/>
  <c r="H55" i="177"/>
  <c r="G59" i="177"/>
  <c r="L55" i="177"/>
  <c r="M47" i="177"/>
  <c r="G48" i="177"/>
  <c r="S18" i="177"/>
  <c r="P47" i="177"/>
  <c r="O49" i="177"/>
  <c r="F54" i="177"/>
  <c r="P50" i="177"/>
  <c r="P51" i="177"/>
  <c r="S59" i="177"/>
  <c r="F46" i="177"/>
  <c r="H49" i="177"/>
  <c r="G56" i="177"/>
  <c r="S48" i="177"/>
  <c r="S49" i="177"/>
  <c r="S15" i="177"/>
  <c r="G54" i="177"/>
  <c r="G51" i="177"/>
  <c r="M51" i="177"/>
  <c r="L56" i="177"/>
  <c r="M49" i="177"/>
  <c r="M45" i="177"/>
  <c r="Q47" i="177"/>
  <c r="S19" i="177"/>
  <c r="F49" i="177"/>
  <c r="F50" i="177"/>
  <c r="S20" i="177"/>
  <c r="G50" i="177"/>
  <c r="S50" i="177"/>
  <c r="S56" i="177"/>
  <c r="O47" i="177"/>
  <c r="G46" i="177"/>
  <c r="L59" i="177"/>
  <c r="P45" i="177"/>
  <c r="L47" i="177"/>
  <c r="F34" i="177"/>
  <c r="Q56" i="177"/>
  <c r="Q45" i="177"/>
  <c r="P52" i="177"/>
  <c r="Q58" i="177"/>
  <c r="L49" i="177"/>
  <c r="H54" i="177"/>
  <c r="H50" i="177"/>
  <c r="G49" i="177"/>
  <c r="P49" i="177"/>
  <c r="O51" i="177"/>
  <c r="S47" i="177"/>
  <c r="F45" i="177"/>
  <c r="S54" i="177"/>
  <c r="S55" i="177"/>
  <c r="S22" i="177"/>
  <c r="H45" i="177"/>
  <c r="M55" i="177"/>
  <c r="G47" i="177"/>
  <c r="O55" i="177"/>
  <c r="H47" i="177"/>
  <c r="Q59" i="177"/>
  <c r="M50" i="177"/>
  <c r="S58" i="177"/>
  <c r="O57" i="177"/>
  <c r="S28" i="177"/>
  <c r="M56" i="177"/>
  <c r="O59" i="177"/>
  <c r="F47" i="177"/>
  <c r="L46" i="177"/>
  <c r="S21" i="177"/>
  <c r="Q51" i="177"/>
  <c r="S17" i="177"/>
  <c r="L54" i="177"/>
  <c r="H51" i="177"/>
  <c r="G55" i="177"/>
  <c r="F59" i="177"/>
  <c r="P46" i="177"/>
  <c r="M59" i="177"/>
  <c r="Q50" i="177"/>
  <c r="H48" i="177"/>
  <c r="Q55" i="177"/>
  <c r="P56" i="177"/>
  <c r="Q48" i="177"/>
  <c r="O45" i="177"/>
  <c r="P59" i="177"/>
  <c r="H56" i="177"/>
  <c r="L51" i="177"/>
  <c r="O53" i="177"/>
  <c r="F51" i="177"/>
  <c r="M54" i="177"/>
  <c r="S24" i="177"/>
  <c r="M46" i="177"/>
  <c r="F55" i="177"/>
  <c r="Q54" i="177"/>
  <c r="L58" i="177"/>
  <c r="P53" i="177"/>
  <c r="S23" i="177"/>
  <c r="S25" i="177"/>
  <c r="O56" i="177"/>
  <c r="P48" i="177"/>
  <c r="O54" i="177"/>
  <c r="S26" i="177"/>
  <c r="L45" i="177"/>
  <c r="G45" i="177"/>
  <c r="L48" i="177"/>
  <c r="F56" i="177"/>
  <c r="B48" i="472" l="1"/>
  <c r="B48" i="473"/>
  <c r="B69" i="472"/>
  <c r="B69" i="473"/>
  <c r="B101" i="472"/>
  <c r="B101" i="473"/>
  <c r="B46" i="472"/>
  <c r="B46" i="473"/>
  <c r="C142" i="472"/>
  <c r="C142" i="473"/>
  <c r="B44" i="472"/>
  <c r="B44" i="473"/>
  <c r="C95" i="473"/>
  <c r="C60" i="473"/>
  <c r="C156" i="473"/>
  <c r="C123" i="473"/>
  <c r="C105" i="473"/>
  <c r="C40" i="473"/>
  <c r="C54" i="473"/>
  <c r="C75" i="473"/>
  <c r="C127" i="473"/>
  <c r="C91" i="473"/>
  <c r="C64" i="473"/>
  <c r="C44" i="473"/>
  <c r="C143" i="473"/>
  <c r="C133" i="473"/>
  <c r="C150" i="473"/>
  <c r="C125" i="473"/>
  <c r="C62" i="473"/>
  <c r="C158" i="473"/>
  <c r="C121" i="473"/>
  <c r="C93" i="473"/>
  <c r="C89" i="473"/>
  <c r="C139" i="473"/>
  <c r="C58" i="473"/>
  <c r="C38" i="473"/>
  <c r="C148" i="473"/>
  <c r="C56" i="473"/>
  <c r="C141" i="473"/>
  <c r="C50" i="473"/>
  <c r="C107" i="473"/>
  <c r="C137" i="473"/>
  <c r="C48" i="473"/>
  <c r="C154" i="473"/>
  <c r="C46" i="473"/>
  <c r="C135" i="473"/>
  <c r="C73" i="473"/>
  <c r="C42" i="473"/>
  <c r="C152" i="473"/>
  <c r="C36" i="473"/>
  <c r="C30" i="473"/>
  <c r="C52" i="473"/>
  <c r="B42" i="472"/>
  <c r="B42" i="473"/>
  <c r="Q26" i="472"/>
  <c r="Q26" i="473"/>
  <c r="B40" i="472"/>
  <c r="B40" i="473"/>
  <c r="B107" i="473"/>
  <c r="B75" i="473"/>
  <c r="B137" i="473"/>
  <c r="B152" i="473"/>
  <c r="B24" i="472"/>
  <c r="B24" i="473"/>
  <c r="B38" i="472"/>
  <c r="B38" i="473"/>
  <c r="B135" i="473"/>
  <c r="B73" i="473"/>
  <c r="B22" i="472"/>
  <c r="B22" i="473"/>
  <c r="B36" i="472"/>
  <c r="B36" i="473"/>
  <c r="B143" i="473"/>
  <c r="B158" i="473"/>
  <c r="B34" i="472"/>
  <c r="B34" i="473"/>
  <c r="H146" i="473"/>
  <c r="H131" i="473"/>
  <c r="E8" i="472"/>
  <c r="E8" i="473"/>
  <c r="B32" i="472"/>
  <c r="B32" i="473"/>
  <c r="B30" i="472"/>
  <c r="B30" i="473"/>
  <c r="B26" i="472"/>
  <c r="B26" i="473"/>
  <c r="B17" i="472"/>
  <c r="B17" i="473"/>
  <c r="B14" i="472"/>
  <c r="B14" i="473"/>
  <c r="B12" i="472"/>
  <c r="B12" i="473"/>
  <c r="B10" i="472"/>
  <c r="B10" i="473"/>
  <c r="B141" i="472"/>
  <c r="B141" i="473"/>
  <c r="B2" i="472"/>
  <c r="B2" i="473"/>
  <c r="B8" i="472"/>
  <c r="B8" i="473"/>
  <c r="B117" i="473"/>
  <c r="B85" i="473"/>
  <c r="B67" i="472"/>
  <c r="B67" i="473"/>
  <c r="B6" i="472"/>
  <c r="B6" i="473"/>
  <c r="B119" i="473"/>
  <c r="B87" i="473"/>
  <c r="B54" i="472"/>
  <c r="B54" i="473"/>
  <c r="B3" i="472"/>
  <c r="B3" i="473"/>
  <c r="B52" i="472"/>
  <c r="B52" i="473"/>
  <c r="B50" i="472"/>
  <c r="B50" i="473"/>
  <c r="C95" i="472"/>
  <c r="C60" i="472"/>
  <c r="C58" i="472"/>
  <c r="C42" i="472"/>
  <c r="C107" i="472"/>
  <c r="C123" i="472"/>
  <c r="C89" i="472"/>
  <c r="C143" i="472"/>
  <c r="C137" i="472"/>
  <c r="C150" i="472"/>
  <c r="C56" i="472"/>
  <c r="C156" i="472"/>
  <c r="C105" i="472"/>
  <c r="C40" i="472"/>
  <c r="C73" i="472"/>
  <c r="C48" i="472"/>
  <c r="C121" i="472"/>
  <c r="C46" i="472"/>
  <c r="C91" i="472"/>
  <c r="C64" i="472"/>
  <c r="C158" i="472"/>
  <c r="C62" i="472"/>
  <c r="C154" i="472"/>
  <c r="C133" i="472"/>
  <c r="C141" i="472"/>
  <c r="C52" i="472"/>
  <c r="C127" i="472"/>
  <c r="C139" i="472"/>
  <c r="C44" i="472"/>
  <c r="C148" i="472"/>
  <c r="C135" i="472"/>
  <c r="C75" i="472"/>
  <c r="C125" i="472"/>
  <c r="C38" i="472"/>
  <c r="C54" i="472"/>
  <c r="C36" i="472"/>
  <c r="C50" i="472"/>
  <c r="C93" i="472"/>
  <c r="C30" i="472"/>
  <c r="C152" i="472"/>
  <c r="B107" i="472"/>
  <c r="B137" i="472"/>
  <c r="B75" i="472"/>
  <c r="B152" i="472"/>
  <c r="B73" i="472"/>
  <c r="B135" i="472"/>
  <c r="B117" i="472"/>
  <c r="B85" i="472"/>
  <c r="B87" i="472"/>
  <c r="B119" i="472"/>
  <c r="B143" i="472"/>
  <c r="B158" i="472"/>
  <c r="H146" i="472"/>
  <c r="H131" i="472"/>
  <c r="B12" i="470"/>
  <c r="B12" i="471"/>
  <c r="B10" i="470"/>
  <c r="B10" i="471"/>
  <c r="B141" i="470"/>
  <c r="B141" i="471"/>
  <c r="B2" i="470"/>
  <c r="B2" i="471"/>
  <c r="B8" i="470"/>
  <c r="B8" i="471"/>
  <c r="B117" i="471"/>
  <c r="B85" i="471"/>
  <c r="B67" i="470"/>
  <c r="B67" i="471"/>
  <c r="B6" i="470"/>
  <c r="B6" i="471"/>
  <c r="B87" i="471"/>
  <c r="B119" i="471"/>
  <c r="B54" i="470"/>
  <c r="B54" i="471"/>
  <c r="B3" i="470"/>
  <c r="B3" i="471"/>
  <c r="B52" i="470"/>
  <c r="B52" i="471"/>
  <c r="B50" i="470"/>
  <c r="B50" i="471"/>
  <c r="B48" i="470"/>
  <c r="B48" i="471"/>
  <c r="B69" i="470"/>
  <c r="B69" i="471"/>
  <c r="B101" i="470"/>
  <c r="B101" i="471"/>
  <c r="B46" i="470"/>
  <c r="B46" i="471"/>
  <c r="C142" i="470"/>
  <c r="C142" i="471"/>
  <c r="B44" i="470"/>
  <c r="B44" i="471"/>
  <c r="C95" i="471"/>
  <c r="C60" i="471"/>
  <c r="C143" i="471"/>
  <c r="C137" i="471"/>
  <c r="C58" i="471"/>
  <c r="C42" i="471"/>
  <c r="C89" i="471"/>
  <c r="C148" i="471"/>
  <c r="C154" i="471"/>
  <c r="C125" i="471"/>
  <c r="C50" i="471"/>
  <c r="C73" i="471"/>
  <c r="C46" i="471"/>
  <c r="C30" i="471"/>
  <c r="C44" i="471"/>
  <c r="C152" i="471"/>
  <c r="C75" i="471"/>
  <c r="C135" i="471"/>
  <c r="C133" i="471"/>
  <c r="C64" i="471"/>
  <c r="C56" i="471"/>
  <c r="C139" i="471"/>
  <c r="C38" i="471"/>
  <c r="C158" i="471"/>
  <c r="C123" i="471"/>
  <c r="C107" i="471"/>
  <c r="C105" i="471"/>
  <c r="C91" i="471"/>
  <c r="C127" i="471"/>
  <c r="C156" i="471"/>
  <c r="C121" i="471"/>
  <c r="C62" i="471"/>
  <c r="C40" i="471"/>
  <c r="C36" i="471"/>
  <c r="C150" i="471"/>
  <c r="C54" i="471"/>
  <c r="C48" i="471"/>
  <c r="C141" i="471"/>
  <c r="C52" i="471"/>
  <c r="C93" i="471"/>
  <c r="B42" i="470"/>
  <c r="B42" i="471"/>
  <c r="Q26" i="470"/>
  <c r="Q26" i="471"/>
  <c r="B40" i="470"/>
  <c r="B40" i="471"/>
  <c r="B137" i="471"/>
  <c r="B152" i="471"/>
  <c r="B75" i="471"/>
  <c r="B107" i="471"/>
  <c r="B24" i="470"/>
  <c r="B24" i="471"/>
  <c r="B38" i="470"/>
  <c r="B38" i="471"/>
  <c r="B73" i="471"/>
  <c r="B135" i="471"/>
  <c r="B22" i="470"/>
  <c r="B22" i="471"/>
  <c r="B36" i="470"/>
  <c r="B36" i="471"/>
  <c r="B143" i="471"/>
  <c r="B158" i="471"/>
  <c r="B34" i="470"/>
  <c r="B34" i="471"/>
  <c r="H146" i="471"/>
  <c r="H131" i="471"/>
  <c r="E8" i="470"/>
  <c r="E8" i="471"/>
  <c r="B32" i="470"/>
  <c r="B32" i="471"/>
  <c r="B30" i="470"/>
  <c r="B30" i="471"/>
  <c r="B26" i="470"/>
  <c r="B26" i="471"/>
  <c r="B17" i="470"/>
  <c r="B17" i="471"/>
  <c r="B14" i="470"/>
  <c r="B14" i="471"/>
  <c r="B119" i="470"/>
  <c r="B87" i="470"/>
  <c r="B137" i="470"/>
  <c r="B75" i="470"/>
  <c r="B152" i="470"/>
  <c r="B107" i="470"/>
  <c r="B143" i="470"/>
  <c r="B158" i="470"/>
  <c r="H146" i="470"/>
  <c r="H131" i="470"/>
  <c r="B117" i="470"/>
  <c r="B85" i="470"/>
  <c r="C95" i="470"/>
  <c r="C60" i="470"/>
  <c r="C89" i="470"/>
  <c r="C143" i="470"/>
  <c r="C137" i="470"/>
  <c r="C58" i="470"/>
  <c r="C42" i="470"/>
  <c r="C75" i="470"/>
  <c r="C64" i="470"/>
  <c r="C91" i="470"/>
  <c r="C44" i="470"/>
  <c r="C62" i="470"/>
  <c r="C152" i="470"/>
  <c r="C135" i="470"/>
  <c r="C107" i="470"/>
  <c r="C158" i="470"/>
  <c r="C125" i="470"/>
  <c r="C40" i="470"/>
  <c r="C56" i="470"/>
  <c r="C30" i="470"/>
  <c r="C150" i="470"/>
  <c r="C105" i="470"/>
  <c r="C46" i="470"/>
  <c r="C93" i="470"/>
  <c r="C148" i="470"/>
  <c r="C133" i="470"/>
  <c r="C38" i="470"/>
  <c r="C127" i="470"/>
  <c r="C156" i="470"/>
  <c r="C123" i="470"/>
  <c r="C121" i="470"/>
  <c r="C141" i="470"/>
  <c r="C52" i="470"/>
  <c r="C50" i="470"/>
  <c r="C73" i="470"/>
  <c r="C54" i="470"/>
  <c r="C48" i="470"/>
  <c r="C139" i="470"/>
  <c r="C154" i="470"/>
  <c r="C36" i="470"/>
  <c r="B135" i="470"/>
  <c r="B73" i="470"/>
  <c r="C142" i="468"/>
  <c r="C142" i="469"/>
  <c r="B42" i="468"/>
  <c r="B42" i="469"/>
  <c r="Q26" i="468"/>
  <c r="Q26" i="469"/>
  <c r="B40" i="468"/>
  <c r="B40" i="469"/>
  <c r="B73" i="469"/>
  <c r="B135" i="469"/>
  <c r="B30" i="468"/>
  <c r="B30" i="469"/>
  <c r="B12" i="468"/>
  <c r="B12" i="469"/>
  <c r="B10" i="468"/>
  <c r="B10" i="469"/>
  <c r="B2" i="468"/>
  <c r="B2" i="469"/>
  <c r="B8" i="468"/>
  <c r="B8" i="469"/>
  <c r="B85" i="469"/>
  <c r="B117" i="469"/>
  <c r="B67" i="468"/>
  <c r="B67" i="469"/>
  <c r="B6" i="468"/>
  <c r="B6" i="469"/>
  <c r="B119" i="469"/>
  <c r="B87" i="469"/>
  <c r="B54" i="468"/>
  <c r="B54" i="469"/>
  <c r="B3" i="468"/>
  <c r="B3" i="469"/>
  <c r="B46" i="468"/>
  <c r="B46" i="469"/>
  <c r="B44" i="468"/>
  <c r="B44" i="469"/>
  <c r="C95" i="469"/>
  <c r="C60" i="469"/>
  <c r="C107" i="469"/>
  <c r="C56" i="469"/>
  <c r="C40" i="469"/>
  <c r="C54" i="469"/>
  <c r="C89" i="469"/>
  <c r="C150" i="469"/>
  <c r="C156" i="469"/>
  <c r="C123" i="469"/>
  <c r="C105" i="469"/>
  <c r="C143" i="469"/>
  <c r="C137" i="469"/>
  <c r="C58" i="469"/>
  <c r="C42" i="469"/>
  <c r="C141" i="469"/>
  <c r="C93" i="469"/>
  <c r="C125" i="469"/>
  <c r="C38" i="469"/>
  <c r="C121" i="469"/>
  <c r="C152" i="469"/>
  <c r="C52" i="469"/>
  <c r="C36" i="469"/>
  <c r="C139" i="469"/>
  <c r="C127" i="469"/>
  <c r="C91" i="469"/>
  <c r="C50" i="469"/>
  <c r="C148" i="469"/>
  <c r="C154" i="469"/>
  <c r="C133" i="469"/>
  <c r="C46" i="469"/>
  <c r="C44" i="469"/>
  <c r="C48" i="469"/>
  <c r="C73" i="469"/>
  <c r="C64" i="469"/>
  <c r="C158" i="469"/>
  <c r="C30" i="469"/>
  <c r="C135" i="469"/>
  <c r="C62" i="469"/>
  <c r="C75" i="469"/>
  <c r="B22" i="468"/>
  <c r="B22" i="469"/>
  <c r="B107" i="469"/>
  <c r="B137" i="469"/>
  <c r="B152" i="469"/>
  <c r="B75" i="469"/>
  <c r="B24" i="468"/>
  <c r="B24" i="469"/>
  <c r="B38" i="468"/>
  <c r="B38" i="469"/>
  <c r="B36" i="468"/>
  <c r="B36" i="469"/>
  <c r="B143" i="469"/>
  <c r="B158" i="469"/>
  <c r="B34" i="468"/>
  <c r="B34" i="469"/>
  <c r="H131" i="469"/>
  <c r="H146" i="469"/>
  <c r="E8" i="468"/>
  <c r="E8" i="469"/>
  <c r="B32" i="468"/>
  <c r="B32" i="469"/>
  <c r="B26" i="468"/>
  <c r="B26" i="469"/>
  <c r="B17" i="468"/>
  <c r="B17" i="469"/>
  <c r="B14" i="468"/>
  <c r="B14" i="469"/>
  <c r="B141" i="468"/>
  <c r="B141" i="469"/>
  <c r="B52" i="468"/>
  <c r="B52" i="469"/>
  <c r="B50" i="468"/>
  <c r="B50" i="469"/>
  <c r="B48" i="468"/>
  <c r="B48" i="469"/>
  <c r="B69" i="468"/>
  <c r="B69" i="469"/>
  <c r="B101" i="468"/>
  <c r="B101" i="469"/>
  <c r="B117" i="468"/>
  <c r="B85" i="468"/>
  <c r="B87" i="468"/>
  <c r="B119" i="468"/>
  <c r="B143" i="468"/>
  <c r="B158" i="468"/>
  <c r="H131" i="468"/>
  <c r="H146" i="468"/>
  <c r="C95" i="468"/>
  <c r="C60" i="468"/>
  <c r="C150" i="468"/>
  <c r="C107" i="468"/>
  <c r="C40" i="468"/>
  <c r="C89" i="468"/>
  <c r="C56" i="468"/>
  <c r="C123" i="468"/>
  <c r="C105" i="468"/>
  <c r="C143" i="468"/>
  <c r="C137" i="468"/>
  <c r="C58" i="468"/>
  <c r="C42" i="468"/>
  <c r="C156" i="468"/>
  <c r="C54" i="468"/>
  <c r="C125" i="468"/>
  <c r="C73" i="468"/>
  <c r="C46" i="468"/>
  <c r="C127" i="468"/>
  <c r="C141" i="468"/>
  <c r="C50" i="468"/>
  <c r="C30" i="468"/>
  <c r="C121" i="468"/>
  <c r="C91" i="468"/>
  <c r="C152" i="468"/>
  <c r="C48" i="468"/>
  <c r="C139" i="468"/>
  <c r="C75" i="468"/>
  <c r="C154" i="468"/>
  <c r="C44" i="468"/>
  <c r="C158" i="468"/>
  <c r="C135" i="468"/>
  <c r="C62" i="468"/>
  <c r="C36" i="468"/>
  <c r="C148" i="468"/>
  <c r="C133" i="468"/>
  <c r="C93" i="468"/>
  <c r="C52" i="468"/>
  <c r="C38" i="468"/>
  <c r="C64" i="468"/>
  <c r="B137" i="468"/>
  <c r="B107" i="468"/>
  <c r="B152" i="468"/>
  <c r="B75" i="468"/>
  <c r="B73" i="468"/>
  <c r="B135" i="468"/>
  <c r="B50" i="466"/>
  <c r="B50" i="467"/>
  <c r="B101" i="466"/>
  <c r="B101" i="467"/>
  <c r="B46" i="466"/>
  <c r="B46" i="467"/>
  <c r="C142" i="466"/>
  <c r="C142" i="467"/>
  <c r="B42" i="466"/>
  <c r="B42" i="467"/>
  <c r="B38" i="466"/>
  <c r="B38" i="467"/>
  <c r="B22" i="466"/>
  <c r="B22" i="467"/>
  <c r="H131" i="467"/>
  <c r="H146" i="467"/>
  <c r="B30" i="466"/>
  <c r="B30" i="467"/>
  <c r="B14" i="466"/>
  <c r="B14" i="467"/>
  <c r="B12" i="466"/>
  <c r="B12" i="467"/>
  <c r="B2" i="466"/>
  <c r="B2" i="467"/>
  <c r="B117" i="467"/>
  <c r="B85" i="467"/>
  <c r="B48" i="466"/>
  <c r="B48" i="467"/>
  <c r="B44" i="466"/>
  <c r="B44" i="467"/>
  <c r="C95" i="467"/>
  <c r="C60" i="467"/>
  <c r="C89" i="467"/>
  <c r="C56" i="467"/>
  <c r="C143" i="467"/>
  <c r="C137" i="467"/>
  <c r="C58" i="467"/>
  <c r="C42" i="467"/>
  <c r="C150" i="467"/>
  <c r="C107" i="467"/>
  <c r="C156" i="467"/>
  <c r="C123" i="467"/>
  <c r="C105" i="467"/>
  <c r="C40" i="467"/>
  <c r="C54" i="467"/>
  <c r="C50" i="467"/>
  <c r="C141" i="467"/>
  <c r="C125" i="467"/>
  <c r="C121" i="467"/>
  <c r="C91" i="467"/>
  <c r="C48" i="467"/>
  <c r="C152" i="467"/>
  <c r="C30" i="467"/>
  <c r="C73" i="467"/>
  <c r="C46" i="467"/>
  <c r="C64" i="467"/>
  <c r="C36" i="467"/>
  <c r="C93" i="467"/>
  <c r="C75" i="467"/>
  <c r="C38" i="467"/>
  <c r="C154" i="467"/>
  <c r="C135" i="467"/>
  <c r="C62" i="467"/>
  <c r="C127" i="467"/>
  <c r="C148" i="467"/>
  <c r="C133" i="467"/>
  <c r="C52" i="467"/>
  <c r="C139" i="467"/>
  <c r="C158" i="467"/>
  <c r="C44" i="467"/>
  <c r="B137" i="467"/>
  <c r="B107" i="467"/>
  <c r="B152" i="467"/>
  <c r="B75" i="467"/>
  <c r="B36" i="466"/>
  <c r="B36" i="467"/>
  <c r="B34" i="466"/>
  <c r="B34" i="467"/>
  <c r="B32" i="466"/>
  <c r="B32" i="467"/>
  <c r="B26" i="466"/>
  <c r="B26" i="467"/>
  <c r="B17" i="466"/>
  <c r="B17" i="467"/>
  <c r="B10" i="466"/>
  <c r="B10" i="467"/>
  <c r="B87" i="467"/>
  <c r="B119" i="467"/>
  <c r="B54" i="466"/>
  <c r="B54" i="467"/>
  <c r="B3" i="466"/>
  <c r="B3" i="467"/>
  <c r="B69" i="466"/>
  <c r="B69" i="467"/>
  <c r="Q26" i="466"/>
  <c r="Q26" i="467"/>
  <c r="B40" i="466"/>
  <c r="B40" i="467"/>
  <c r="B24" i="466"/>
  <c r="B24" i="467"/>
  <c r="B73" i="467"/>
  <c r="B135" i="467"/>
  <c r="B143" i="467"/>
  <c r="B158" i="467"/>
  <c r="E8" i="466"/>
  <c r="E8" i="467"/>
  <c r="B141" i="466"/>
  <c r="B141" i="467"/>
  <c r="B8" i="466"/>
  <c r="B8" i="467"/>
  <c r="B67" i="466"/>
  <c r="B67" i="467"/>
  <c r="B6" i="466"/>
  <c r="B6" i="467"/>
  <c r="B52" i="466"/>
  <c r="B52" i="467"/>
  <c r="B85" i="466"/>
  <c r="B117" i="466"/>
  <c r="C95" i="466"/>
  <c r="C60" i="466"/>
  <c r="C150" i="466"/>
  <c r="C107" i="466"/>
  <c r="C56" i="466"/>
  <c r="C89" i="466"/>
  <c r="C143" i="466"/>
  <c r="C137" i="466"/>
  <c r="C58" i="466"/>
  <c r="C42" i="466"/>
  <c r="C156" i="466"/>
  <c r="C123" i="466"/>
  <c r="C105" i="466"/>
  <c r="C40" i="466"/>
  <c r="C73" i="466"/>
  <c r="C48" i="466"/>
  <c r="C121" i="466"/>
  <c r="C152" i="466"/>
  <c r="C148" i="466"/>
  <c r="C52" i="466"/>
  <c r="C125" i="466"/>
  <c r="C44" i="466"/>
  <c r="C38" i="466"/>
  <c r="C54" i="466"/>
  <c r="C133" i="466"/>
  <c r="C64" i="466"/>
  <c r="C158" i="466"/>
  <c r="C62" i="466"/>
  <c r="C91" i="466"/>
  <c r="C75" i="466"/>
  <c r="C127" i="466"/>
  <c r="C154" i="466"/>
  <c r="C141" i="466"/>
  <c r="C36" i="466"/>
  <c r="C139" i="466"/>
  <c r="C135" i="466"/>
  <c r="C46" i="466"/>
  <c r="C93" i="466"/>
  <c r="C50" i="466"/>
  <c r="C30" i="466"/>
  <c r="B137" i="466"/>
  <c r="B107" i="466"/>
  <c r="B75" i="466"/>
  <c r="B152" i="466"/>
  <c r="B73" i="466"/>
  <c r="B135" i="466"/>
  <c r="B119" i="466"/>
  <c r="B87" i="466"/>
  <c r="B143" i="466"/>
  <c r="B158" i="466"/>
  <c r="H146" i="466"/>
  <c r="H131" i="466"/>
  <c r="B50" i="464"/>
  <c r="B50" i="465"/>
  <c r="B48" i="464"/>
  <c r="B48" i="465"/>
  <c r="B69" i="464"/>
  <c r="B69" i="465"/>
  <c r="B101" i="464"/>
  <c r="B101" i="465"/>
  <c r="B46" i="464"/>
  <c r="B46" i="465"/>
  <c r="C142" i="464"/>
  <c r="C142" i="465"/>
  <c r="B44" i="464"/>
  <c r="B44" i="465"/>
  <c r="C95" i="465"/>
  <c r="C60" i="465"/>
  <c r="C58" i="465"/>
  <c r="C89" i="465"/>
  <c r="C150" i="465"/>
  <c r="C143" i="465"/>
  <c r="C137" i="465"/>
  <c r="C42" i="465"/>
  <c r="C148" i="465"/>
  <c r="C154" i="465"/>
  <c r="C125" i="465"/>
  <c r="C50" i="465"/>
  <c r="C152" i="465"/>
  <c r="C141" i="465"/>
  <c r="C127" i="465"/>
  <c r="C107" i="465"/>
  <c r="C56" i="465"/>
  <c r="C38" i="465"/>
  <c r="C54" i="465"/>
  <c r="C36" i="465"/>
  <c r="C139" i="465"/>
  <c r="C52" i="465"/>
  <c r="C133" i="465"/>
  <c r="C46" i="465"/>
  <c r="C158" i="465"/>
  <c r="C73" i="465"/>
  <c r="C156" i="465"/>
  <c r="C91" i="465"/>
  <c r="C30" i="465"/>
  <c r="C121" i="465"/>
  <c r="C48" i="465"/>
  <c r="C64" i="465"/>
  <c r="C93" i="465"/>
  <c r="C123" i="465"/>
  <c r="C44" i="465"/>
  <c r="C40" i="465"/>
  <c r="C105" i="465"/>
  <c r="C75" i="465"/>
  <c r="C62" i="465"/>
  <c r="C135" i="465"/>
  <c r="B42" i="464"/>
  <c r="B42" i="465"/>
  <c r="Q26" i="464"/>
  <c r="Q26" i="465"/>
  <c r="B40" i="464"/>
  <c r="B40" i="465"/>
  <c r="B137" i="465"/>
  <c r="B152" i="465"/>
  <c r="B107" i="465"/>
  <c r="B75" i="465"/>
  <c r="B24" i="464"/>
  <c r="B24" i="465"/>
  <c r="B38" i="464"/>
  <c r="B38" i="465"/>
  <c r="B135" i="465"/>
  <c r="B73" i="465"/>
  <c r="B22" i="464"/>
  <c r="B22" i="465"/>
  <c r="B36" i="464"/>
  <c r="B36" i="465"/>
  <c r="B143" i="465"/>
  <c r="B158" i="465"/>
  <c r="B52" i="464"/>
  <c r="B52" i="465"/>
  <c r="B34" i="464"/>
  <c r="B34" i="465"/>
  <c r="B54" i="464"/>
  <c r="B54" i="465"/>
  <c r="E8" i="464"/>
  <c r="E8" i="465"/>
  <c r="B32" i="464"/>
  <c r="B32" i="465"/>
  <c r="B30" i="464"/>
  <c r="B30" i="465"/>
  <c r="B26" i="464"/>
  <c r="B26" i="465"/>
  <c r="B3" i="464"/>
  <c r="B3" i="465"/>
  <c r="H146" i="465"/>
  <c r="H131" i="465"/>
  <c r="B17" i="464"/>
  <c r="B17" i="465"/>
  <c r="B14" i="464"/>
  <c r="B14" i="465"/>
  <c r="B12" i="464"/>
  <c r="B12" i="465"/>
  <c r="B10" i="464"/>
  <c r="B10" i="465"/>
  <c r="B141" i="464"/>
  <c r="B141" i="465"/>
  <c r="B2" i="464"/>
  <c r="B2" i="465"/>
  <c r="B8" i="464"/>
  <c r="B8" i="465"/>
  <c r="B85" i="465"/>
  <c r="B117" i="465"/>
  <c r="B67" i="464"/>
  <c r="B67" i="465"/>
  <c r="B6" i="464"/>
  <c r="B6" i="465"/>
  <c r="B119" i="465"/>
  <c r="B87" i="465"/>
  <c r="B143" i="464"/>
  <c r="B158" i="464"/>
  <c r="H146" i="464"/>
  <c r="H131" i="464"/>
  <c r="B117" i="464"/>
  <c r="B85" i="464"/>
  <c r="B87" i="464"/>
  <c r="B119" i="464"/>
  <c r="C89" i="464"/>
  <c r="C107" i="464"/>
  <c r="C135" i="464"/>
  <c r="C143" i="464"/>
  <c r="C137" i="464"/>
  <c r="C58" i="464"/>
  <c r="C42" i="464"/>
  <c r="C150" i="464"/>
  <c r="C56" i="464"/>
  <c r="C91" i="464"/>
  <c r="C156" i="464"/>
  <c r="C123" i="464"/>
  <c r="C105" i="464"/>
  <c r="C40" i="464"/>
  <c r="C54" i="464"/>
  <c r="C148" i="464"/>
  <c r="C46" i="464"/>
  <c r="C75" i="464"/>
  <c r="C62" i="464"/>
  <c r="C44" i="464"/>
  <c r="C64" i="464"/>
  <c r="C158" i="464"/>
  <c r="C133" i="464"/>
  <c r="C125" i="464"/>
  <c r="C121" i="464"/>
  <c r="C95" i="464"/>
  <c r="C73" i="464"/>
  <c r="C30" i="464"/>
  <c r="C52" i="464"/>
  <c r="C50" i="464"/>
  <c r="C141" i="464"/>
  <c r="C36" i="464"/>
  <c r="C139" i="464"/>
  <c r="C127" i="464"/>
  <c r="C154" i="464"/>
  <c r="C38" i="464"/>
  <c r="C60" i="464"/>
  <c r="C93" i="464"/>
  <c r="C152" i="464"/>
  <c r="C48" i="464"/>
  <c r="B137" i="464"/>
  <c r="B107" i="464"/>
  <c r="B75" i="464"/>
  <c r="B152" i="464"/>
  <c r="B73" i="464"/>
  <c r="B135" i="464"/>
  <c r="B2" i="462"/>
  <c r="B2" i="463"/>
  <c r="B8" i="462"/>
  <c r="B8" i="463"/>
  <c r="B117" i="463"/>
  <c r="B85" i="463"/>
  <c r="B6" i="462"/>
  <c r="B6" i="463"/>
  <c r="B3" i="462"/>
  <c r="B3" i="463"/>
  <c r="B48" i="462"/>
  <c r="B48" i="463"/>
  <c r="B69" i="462"/>
  <c r="B69" i="463"/>
  <c r="B46" i="462"/>
  <c r="B46" i="463"/>
  <c r="B42" i="462"/>
  <c r="B42" i="463"/>
  <c r="B40" i="462"/>
  <c r="B40" i="463"/>
  <c r="B137" i="463"/>
  <c r="B107" i="463"/>
  <c r="B152" i="463"/>
  <c r="B75" i="463"/>
  <c r="B24" i="462"/>
  <c r="B24" i="463"/>
  <c r="B22" i="462"/>
  <c r="B22" i="463"/>
  <c r="B36" i="462"/>
  <c r="B36" i="463"/>
  <c r="B34" i="462"/>
  <c r="B34" i="463"/>
  <c r="E8" i="462"/>
  <c r="E8" i="463"/>
  <c r="B17" i="462"/>
  <c r="B17" i="463"/>
  <c r="B14" i="462"/>
  <c r="B14" i="463"/>
  <c r="B12" i="462"/>
  <c r="B12" i="463"/>
  <c r="B67" i="462"/>
  <c r="B67" i="463"/>
  <c r="B54" i="462"/>
  <c r="B54" i="463"/>
  <c r="B52" i="462"/>
  <c r="B52" i="463"/>
  <c r="B44" i="462"/>
  <c r="B44" i="463"/>
  <c r="B38" i="462"/>
  <c r="B38" i="463"/>
  <c r="B26" i="462"/>
  <c r="B26" i="463"/>
  <c r="B119" i="463"/>
  <c r="B87" i="463"/>
  <c r="B50" i="462"/>
  <c r="B50" i="463"/>
  <c r="B101" i="462"/>
  <c r="B101" i="463"/>
  <c r="C142" i="462"/>
  <c r="C142" i="463"/>
  <c r="C95" i="463"/>
  <c r="C60" i="463"/>
  <c r="C143" i="463"/>
  <c r="C137" i="463"/>
  <c r="C58" i="463"/>
  <c r="C42" i="463"/>
  <c r="C40" i="463"/>
  <c r="C89" i="463"/>
  <c r="C107" i="463"/>
  <c r="C56" i="463"/>
  <c r="C54" i="463"/>
  <c r="C150" i="463"/>
  <c r="C156" i="463"/>
  <c r="C123" i="463"/>
  <c r="C105" i="463"/>
  <c r="C154" i="463"/>
  <c r="C48" i="463"/>
  <c r="C73" i="463"/>
  <c r="C46" i="463"/>
  <c r="C30" i="463"/>
  <c r="C133" i="463"/>
  <c r="C44" i="463"/>
  <c r="C64" i="463"/>
  <c r="C141" i="463"/>
  <c r="C152" i="463"/>
  <c r="C75" i="463"/>
  <c r="C121" i="463"/>
  <c r="C62" i="463"/>
  <c r="C148" i="463"/>
  <c r="C36" i="463"/>
  <c r="C125" i="463"/>
  <c r="C50" i="463"/>
  <c r="C52" i="463"/>
  <c r="C93" i="463"/>
  <c r="C139" i="463"/>
  <c r="C158" i="463"/>
  <c r="C127" i="463"/>
  <c r="C91" i="463"/>
  <c r="C135" i="463"/>
  <c r="C38" i="463"/>
  <c r="Q26" i="462"/>
  <c r="Q26" i="463"/>
  <c r="B135" i="463"/>
  <c r="B73" i="463"/>
  <c r="B143" i="463"/>
  <c r="B158" i="463"/>
  <c r="H131" i="463"/>
  <c r="H146" i="463"/>
  <c r="B32" i="462"/>
  <c r="B32" i="463"/>
  <c r="B30" i="462"/>
  <c r="B30" i="463"/>
  <c r="B10" i="462"/>
  <c r="B10" i="463"/>
  <c r="B141" i="462"/>
  <c r="B141" i="463"/>
  <c r="B135" i="462"/>
  <c r="B73" i="462"/>
  <c r="B143" i="462"/>
  <c r="B158" i="462"/>
  <c r="H146" i="462"/>
  <c r="H131" i="462"/>
  <c r="B117" i="462"/>
  <c r="B85" i="462"/>
  <c r="B87" i="462"/>
  <c r="B119" i="462"/>
  <c r="C95" i="462"/>
  <c r="C60" i="462"/>
  <c r="C58" i="462"/>
  <c r="C42" i="462"/>
  <c r="C107" i="462"/>
  <c r="C105" i="462"/>
  <c r="C89" i="462"/>
  <c r="C143" i="462"/>
  <c r="C137" i="462"/>
  <c r="C150" i="462"/>
  <c r="C56" i="462"/>
  <c r="C156" i="462"/>
  <c r="C123" i="462"/>
  <c r="C40" i="462"/>
  <c r="C135" i="462"/>
  <c r="C64" i="462"/>
  <c r="C44" i="462"/>
  <c r="C154" i="462"/>
  <c r="C93" i="462"/>
  <c r="C75" i="462"/>
  <c r="C62" i="462"/>
  <c r="C73" i="462"/>
  <c r="C46" i="462"/>
  <c r="C148" i="462"/>
  <c r="C158" i="462"/>
  <c r="C91" i="462"/>
  <c r="C133" i="462"/>
  <c r="C121" i="462"/>
  <c r="C125" i="462"/>
  <c r="C38" i="462"/>
  <c r="C48" i="462"/>
  <c r="C152" i="462"/>
  <c r="C30" i="462"/>
  <c r="C36" i="462"/>
  <c r="C54" i="462"/>
  <c r="C141" i="462"/>
  <c r="C50" i="462"/>
  <c r="C139" i="462"/>
  <c r="C52" i="462"/>
  <c r="C127" i="462"/>
  <c r="B137" i="462"/>
  <c r="B107" i="462"/>
  <c r="B75" i="462"/>
  <c r="B152" i="462"/>
  <c r="B87" i="461"/>
  <c r="B119" i="461"/>
  <c r="B2" i="460"/>
  <c r="B2" i="461"/>
  <c r="B117" i="461"/>
  <c r="B85" i="461"/>
  <c r="B6" i="460"/>
  <c r="B6" i="461"/>
  <c r="B3" i="460"/>
  <c r="B3" i="461"/>
  <c r="B50" i="460"/>
  <c r="B50" i="461"/>
  <c r="B44" i="460"/>
  <c r="B44" i="461"/>
  <c r="C95" i="461"/>
  <c r="C60" i="461"/>
  <c r="C89" i="461"/>
  <c r="C143" i="461"/>
  <c r="C137" i="461"/>
  <c r="C58" i="461"/>
  <c r="C42" i="461"/>
  <c r="C156" i="461"/>
  <c r="C123" i="461"/>
  <c r="C40" i="461"/>
  <c r="C54" i="461"/>
  <c r="C150" i="461"/>
  <c r="C107" i="461"/>
  <c r="C56" i="461"/>
  <c r="C105" i="461"/>
  <c r="C141" i="461"/>
  <c r="C125" i="461"/>
  <c r="C121" i="461"/>
  <c r="C91" i="461"/>
  <c r="C48" i="461"/>
  <c r="C152" i="461"/>
  <c r="C30" i="461"/>
  <c r="C73" i="461"/>
  <c r="C75" i="461"/>
  <c r="C158" i="461"/>
  <c r="C62" i="461"/>
  <c r="C135" i="461"/>
  <c r="C127" i="461"/>
  <c r="C38" i="461"/>
  <c r="C148" i="461"/>
  <c r="C64" i="461"/>
  <c r="C133" i="461"/>
  <c r="C36" i="461"/>
  <c r="C50" i="461"/>
  <c r="C154" i="461"/>
  <c r="C46" i="461"/>
  <c r="C44" i="461"/>
  <c r="C93" i="461"/>
  <c r="C139" i="461"/>
  <c r="C52" i="461"/>
  <c r="Q26" i="460"/>
  <c r="Q26" i="461"/>
  <c r="B24" i="460"/>
  <c r="B24" i="461"/>
  <c r="B73" i="461"/>
  <c r="B135" i="461"/>
  <c r="B22" i="460"/>
  <c r="B22" i="461"/>
  <c r="B143" i="461"/>
  <c r="B158" i="461"/>
  <c r="H131" i="461"/>
  <c r="H146" i="461"/>
  <c r="B32" i="460"/>
  <c r="B32" i="461"/>
  <c r="B17" i="460"/>
  <c r="B17" i="461"/>
  <c r="B8" i="460"/>
  <c r="B8" i="461"/>
  <c r="B52" i="460"/>
  <c r="B52" i="461"/>
  <c r="B48" i="460"/>
  <c r="B48" i="461"/>
  <c r="C142" i="460"/>
  <c r="C142" i="461"/>
  <c r="B40" i="460"/>
  <c r="B40" i="461"/>
  <c r="B36" i="460"/>
  <c r="B36" i="461"/>
  <c r="B30" i="460"/>
  <c r="B30" i="461"/>
  <c r="B10" i="460"/>
  <c r="B10" i="461"/>
  <c r="B141" i="460"/>
  <c r="B141" i="461"/>
  <c r="B67" i="460"/>
  <c r="B67" i="461"/>
  <c r="B54" i="460"/>
  <c r="B54" i="461"/>
  <c r="B69" i="460"/>
  <c r="B69" i="461"/>
  <c r="B101" i="460"/>
  <c r="B101" i="461"/>
  <c r="B46" i="460"/>
  <c r="B46" i="461"/>
  <c r="B42" i="460"/>
  <c r="B42" i="461"/>
  <c r="B107" i="461"/>
  <c r="B137" i="461"/>
  <c r="B152" i="461"/>
  <c r="B75" i="461"/>
  <c r="B38" i="460"/>
  <c r="B38" i="461"/>
  <c r="B34" i="460"/>
  <c r="B34" i="461"/>
  <c r="E8" i="460"/>
  <c r="E8" i="461"/>
  <c r="B26" i="460"/>
  <c r="B26" i="461"/>
  <c r="B14" i="460"/>
  <c r="B14" i="461"/>
  <c r="B12" i="460"/>
  <c r="B12" i="461"/>
  <c r="B137" i="460"/>
  <c r="B152" i="460"/>
  <c r="B75" i="460"/>
  <c r="B107" i="460"/>
  <c r="B135" i="460"/>
  <c r="B73" i="460"/>
  <c r="B143" i="460"/>
  <c r="B158" i="460"/>
  <c r="H131" i="460"/>
  <c r="H146" i="460"/>
  <c r="B117" i="460"/>
  <c r="B85" i="460"/>
  <c r="B87" i="460"/>
  <c r="B119" i="460"/>
  <c r="C95" i="460"/>
  <c r="C60" i="460"/>
  <c r="C89" i="460"/>
  <c r="C143" i="460"/>
  <c r="C137" i="460"/>
  <c r="C58" i="460"/>
  <c r="C42" i="460"/>
  <c r="C121" i="460"/>
  <c r="C46" i="460"/>
  <c r="C150" i="460"/>
  <c r="C127" i="460"/>
  <c r="C64" i="460"/>
  <c r="C158" i="460"/>
  <c r="C141" i="460"/>
  <c r="C75" i="460"/>
  <c r="C44" i="460"/>
  <c r="C62" i="460"/>
  <c r="C133" i="460"/>
  <c r="C123" i="460"/>
  <c r="C91" i="460"/>
  <c r="C56" i="460"/>
  <c r="C38" i="460"/>
  <c r="C154" i="460"/>
  <c r="C54" i="460"/>
  <c r="C36" i="460"/>
  <c r="C52" i="460"/>
  <c r="C139" i="460"/>
  <c r="C152" i="460"/>
  <c r="C50" i="460"/>
  <c r="C30" i="460"/>
  <c r="C105" i="460"/>
  <c r="C148" i="460"/>
  <c r="C107" i="460"/>
  <c r="C48" i="460"/>
  <c r="C73" i="460"/>
  <c r="C125" i="460"/>
  <c r="C156" i="460"/>
  <c r="C135" i="460"/>
  <c r="C40" i="460"/>
  <c r="C93" i="460"/>
  <c r="G4" i="177"/>
  <c r="G34" i="177"/>
  <c r="B36" i="194"/>
  <c r="Q26" i="194"/>
  <c r="B22" i="194"/>
  <c r="B40" i="194"/>
  <c r="B17" i="194"/>
  <c r="B101" i="194"/>
  <c r="C142" i="194"/>
  <c r="E25" i="176"/>
  <c r="E26" i="176" s="1"/>
  <c r="C152" i="194"/>
  <c r="C127" i="194"/>
  <c r="C91" i="194"/>
  <c r="C56" i="194"/>
  <c r="C40" i="194"/>
  <c r="C150" i="194"/>
  <c r="C125" i="194"/>
  <c r="C89" i="194"/>
  <c r="C54" i="194"/>
  <c r="C38" i="194"/>
  <c r="C148" i="194"/>
  <c r="C123" i="194"/>
  <c r="C75" i="194"/>
  <c r="C52" i="194"/>
  <c r="C36" i="194"/>
  <c r="C93" i="194"/>
  <c r="C143" i="194"/>
  <c r="C141" i="194"/>
  <c r="C121" i="194"/>
  <c r="C73" i="194"/>
  <c r="C50" i="194"/>
  <c r="C133" i="194"/>
  <c r="C139" i="194"/>
  <c r="C107" i="194"/>
  <c r="C64" i="194"/>
  <c r="C48" i="194"/>
  <c r="C154" i="194"/>
  <c r="C158" i="194"/>
  <c r="C137" i="194"/>
  <c r="C105" i="194"/>
  <c r="C62" i="194"/>
  <c r="C46" i="194"/>
  <c r="C58" i="194"/>
  <c r="C156" i="194"/>
  <c r="C135" i="194"/>
  <c r="C95" i="194"/>
  <c r="C60" i="194"/>
  <c r="C44" i="194"/>
  <c r="C42" i="194"/>
  <c r="C38" i="177"/>
  <c r="C8" i="177"/>
  <c r="C39" i="177"/>
  <c r="C9" i="177"/>
  <c r="C7" i="177"/>
  <c r="C37" i="177"/>
  <c r="C6" i="177"/>
  <c r="C10" i="177"/>
  <c r="C40" i="177"/>
  <c r="C5" i="177"/>
  <c r="B12" i="194"/>
  <c r="B50" i="194"/>
  <c r="B141" i="194"/>
  <c r="B10" i="194"/>
  <c r="B52" i="194"/>
  <c r="B48" i="194"/>
  <c r="B46" i="194"/>
  <c r="B44" i="194"/>
  <c r="B30" i="194"/>
  <c r="B6" i="194"/>
  <c r="B69" i="194"/>
  <c r="B8" i="194"/>
  <c r="B24" i="194"/>
  <c r="B2" i="194"/>
  <c r="B42" i="194"/>
  <c r="B26" i="194"/>
  <c r="B3" i="194"/>
  <c r="B32" i="194"/>
  <c r="B67" i="194"/>
  <c r="C30" i="194"/>
  <c r="B34" i="194"/>
  <c r="B54" i="194"/>
  <c r="B38" i="194"/>
  <c r="B14" i="194"/>
  <c r="E8" i="194"/>
  <c r="H146" i="194"/>
  <c r="H131" i="194"/>
  <c r="B158" i="194"/>
  <c r="B143" i="194"/>
  <c r="B117" i="194"/>
  <c r="B85" i="194"/>
  <c r="B87" i="194"/>
  <c r="B119" i="194"/>
  <c r="B107" i="194"/>
  <c r="B152" i="194"/>
  <c r="B75" i="194"/>
  <c r="B137" i="194"/>
  <c r="B135" i="194"/>
  <c r="B73" i="194"/>
  <c r="F7" i="177"/>
  <c r="F35" i="177"/>
  <c r="F6" i="177"/>
  <c r="G5" i="177"/>
  <c r="F37" i="177"/>
  <c r="F36" i="177"/>
  <c r="F38" i="177"/>
  <c r="F5" i="177"/>
  <c r="F39" i="177"/>
  <c r="G36" i="177"/>
  <c r="F40" i="177" l="1"/>
  <c r="H34" i="177"/>
  <c r="H4" i="177"/>
  <c r="T25" i="176"/>
  <c r="N49" i="177"/>
  <c r="N56" i="177"/>
  <c r="N50" i="177"/>
  <c r="N55" i="177"/>
  <c r="N54" i="177"/>
  <c r="N46" i="177"/>
  <c r="N59" i="177"/>
  <c r="N51" i="177"/>
  <c r="N47" i="177"/>
  <c r="N48" i="177"/>
  <c r="N45" i="177"/>
  <c r="I54" i="177"/>
  <c r="I49" i="177"/>
  <c r="I48" i="177"/>
  <c r="I46" i="177"/>
  <c r="I56" i="177"/>
  <c r="I51" i="177"/>
  <c r="I45" i="177"/>
  <c r="I55" i="177"/>
  <c r="I47" i="177"/>
  <c r="I59" i="177"/>
  <c r="I50" i="177"/>
  <c r="C9" i="4"/>
  <c r="D9" i="4"/>
  <c r="E9" i="4"/>
  <c r="B7" i="4"/>
  <c r="C7" i="4"/>
  <c r="D7" i="4"/>
  <c r="E7" i="4"/>
  <c r="F7" i="4"/>
  <c r="G7" i="4"/>
  <c r="C8" i="4"/>
  <c r="D8" i="4"/>
  <c r="E8" i="4"/>
  <c r="F8" i="4"/>
  <c r="G8" i="4"/>
  <c r="B10" i="4"/>
  <c r="C10" i="4"/>
  <c r="D10" i="4"/>
  <c r="E10" i="4"/>
  <c r="F10" i="4"/>
  <c r="L27" i="177"/>
  <c r="U19" i="177"/>
  <c r="O17" i="177"/>
  <c r="F26" i="177"/>
  <c r="D53" i="177"/>
  <c r="D19" i="177"/>
  <c r="D16" i="177"/>
  <c r="J14" i="177"/>
  <c r="H24" i="177"/>
  <c r="F25" i="177"/>
  <c r="J47" i="177"/>
  <c r="M15" i="177"/>
  <c r="D55" i="177"/>
  <c r="E27" i="177"/>
  <c r="D47" i="177"/>
  <c r="M58" i="177"/>
  <c r="O15" i="177"/>
  <c r="U27" i="177"/>
  <c r="H6" i="177"/>
  <c r="E52" i="177"/>
  <c r="J28" i="177"/>
  <c r="D23" i="177"/>
  <c r="H20" i="177"/>
  <c r="Q22" i="177"/>
  <c r="M28" i="177"/>
  <c r="E24" i="177"/>
  <c r="L57" i="177"/>
  <c r="Q57" i="177"/>
  <c r="J17" i="177"/>
  <c r="J55" i="177"/>
  <c r="V23" i="177"/>
  <c r="M16" i="177"/>
  <c r="U22" i="177"/>
  <c r="E46" i="177"/>
  <c r="Q18" i="177"/>
  <c r="J23" i="177"/>
  <c r="E58" i="177"/>
  <c r="G58" i="177"/>
  <c r="J48" i="177"/>
  <c r="H53" i="177"/>
  <c r="Q24" i="177"/>
  <c r="E56" i="177"/>
  <c r="D25" i="177"/>
  <c r="J22" i="177"/>
  <c r="G52" i="177"/>
  <c r="G39" i="177"/>
  <c r="M19" i="177"/>
  <c r="D22" i="177"/>
  <c r="F57" i="177"/>
  <c r="L26" i="177"/>
  <c r="G27" i="177"/>
  <c r="F15" i="177"/>
  <c r="J56" i="177"/>
  <c r="G35" i="177"/>
  <c r="L52" i="177"/>
  <c r="G7" i="177"/>
  <c r="G38" i="177"/>
  <c r="H7" i="177"/>
  <c r="E19" i="177"/>
  <c r="E16" i="177"/>
  <c r="G37" i="177"/>
  <c r="U23" i="177"/>
  <c r="V26" i="177"/>
  <c r="M18" i="177"/>
  <c r="V20" i="177"/>
  <c r="E26" i="177"/>
  <c r="L19" i="177"/>
  <c r="E20" i="177"/>
  <c r="L14" i="177"/>
  <c r="P19" i="177"/>
  <c r="D20" i="177"/>
  <c r="E57" i="177"/>
  <c r="P58" i="177"/>
  <c r="F28" i="177"/>
  <c r="M20" i="177"/>
  <c r="H52" i="177"/>
  <c r="L25" i="177"/>
  <c r="G57" i="177"/>
  <c r="G16" i="177"/>
  <c r="M25" i="177"/>
  <c r="P23" i="177"/>
  <c r="O16" i="177"/>
  <c r="V21" i="177"/>
  <c r="U28" i="177"/>
  <c r="M53" i="177"/>
  <c r="P21" i="177"/>
  <c r="M57" i="177"/>
  <c r="G18" i="177"/>
  <c r="G26" i="177"/>
  <c r="Q26" i="177"/>
  <c r="O26" i="177"/>
  <c r="S57" i="177"/>
  <c r="G22" i="177"/>
  <c r="E15" i="177"/>
  <c r="E45" i="177"/>
  <c r="J27" i="177"/>
  <c r="J20" i="177"/>
  <c r="D54" i="177"/>
  <c r="H27" i="177"/>
  <c r="P26" i="177"/>
  <c r="D52" i="177"/>
  <c r="F52" i="177"/>
  <c r="V27" i="177"/>
  <c r="L15" i="177"/>
  <c r="M14" i="177"/>
  <c r="H23" i="177"/>
  <c r="J16" i="177"/>
  <c r="P57" i="177"/>
  <c r="F21" i="177"/>
  <c r="M52" i="177"/>
  <c r="H28" i="177"/>
  <c r="J53" i="177"/>
  <c r="E21" i="177"/>
  <c r="J57" i="177"/>
  <c r="U17" i="177"/>
  <c r="L18" i="177"/>
  <c r="G20" i="177"/>
  <c r="O23" i="177"/>
  <c r="O25" i="177"/>
  <c r="D24" i="177"/>
  <c r="D17" i="177"/>
  <c r="V16" i="177"/>
  <c r="O58" i="177"/>
  <c r="D50" i="177"/>
  <c r="P27" i="177"/>
  <c r="U16" i="177"/>
  <c r="L53" i="177"/>
  <c r="S52" i="177"/>
  <c r="L20" i="177"/>
  <c r="J58" i="177"/>
  <c r="V22" i="177"/>
  <c r="M24" i="177"/>
  <c r="V17" i="177"/>
  <c r="J45" i="177"/>
  <c r="G15" i="177"/>
  <c r="F53" i="177"/>
  <c r="J52" i="177"/>
  <c r="F20" i="177"/>
  <c r="O52" i="177"/>
  <c r="F23" i="177"/>
  <c r="H58" i="177"/>
  <c r="E54" i="177"/>
  <c r="D56" i="177"/>
  <c r="E50" i="177"/>
  <c r="H14" i="177"/>
  <c r="Q52" i="177"/>
  <c r="P20" i="177"/>
  <c r="H25" i="177"/>
  <c r="E25" i="177"/>
  <c r="P18" i="177"/>
  <c r="U21" i="177"/>
  <c r="G17" i="177"/>
  <c r="O22" i="177"/>
  <c r="M22" i="177"/>
  <c r="M27" i="177"/>
  <c r="O21" i="177"/>
  <c r="E18" i="177"/>
  <c r="U25" i="177"/>
  <c r="V19" i="177"/>
  <c r="E47" i="177"/>
  <c r="E28" i="177"/>
  <c r="G19" i="177"/>
  <c r="D28" i="177"/>
  <c r="D59" i="177"/>
  <c r="Q23" i="177"/>
  <c r="S53" i="177"/>
  <c r="E53" i="177"/>
  <c r="J51" i="177"/>
  <c r="J49" i="177"/>
  <c r="D26" i="177"/>
  <c r="L24" i="177"/>
  <c r="P15" i="177"/>
  <c r="O24" i="177"/>
  <c r="H17" i="177"/>
  <c r="P22" i="177"/>
  <c r="E49" i="177"/>
  <c r="P25" i="177"/>
  <c r="E22" i="177"/>
  <c r="L23" i="177"/>
  <c r="D15" i="177"/>
  <c r="M26" i="177"/>
  <c r="D18" i="177"/>
  <c r="V18" i="177"/>
  <c r="P28" i="177"/>
  <c r="H36" i="177"/>
  <c r="H21" i="177"/>
  <c r="J59" i="177"/>
  <c r="F18" i="177"/>
  <c r="Q15" i="177"/>
  <c r="V28" i="177"/>
  <c r="O27" i="177"/>
  <c r="H19" i="177"/>
  <c r="L22" i="177"/>
  <c r="U24" i="177"/>
  <c r="L28" i="177"/>
  <c r="H15" i="177"/>
  <c r="J21" i="177"/>
  <c r="J19" i="177"/>
  <c r="U20" i="177"/>
  <c r="Q19" i="177"/>
  <c r="O19" i="177"/>
  <c r="D51" i="177"/>
  <c r="F14" i="177"/>
  <c r="G23" i="177"/>
  <c r="H26" i="177"/>
  <c r="D48" i="177"/>
  <c r="H18" i="177"/>
  <c r="P16" i="177"/>
  <c r="O20" i="177"/>
  <c r="Q20" i="177"/>
  <c r="J15" i="177"/>
  <c r="J24" i="177"/>
  <c r="G24" i="177"/>
  <c r="V24" i="177"/>
  <c r="Q27" i="177"/>
  <c r="M23" i="177"/>
  <c r="D49" i="177"/>
  <c r="D57" i="177"/>
  <c r="Q25" i="177"/>
  <c r="G14" i="177"/>
  <c r="U15" i="177"/>
  <c r="V15" i="177"/>
  <c r="L21" i="177"/>
  <c r="M17" i="177"/>
  <c r="J18" i="177"/>
  <c r="E59" i="177"/>
  <c r="G28" i="177"/>
  <c r="F58" i="177"/>
  <c r="F22" i="177"/>
  <c r="H16" i="177"/>
  <c r="F27" i="177"/>
  <c r="F24" i="177"/>
  <c r="Q28" i="177"/>
  <c r="P24" i="177"/>
  <c r="U18" i="177"/>
  <c r="G6" i="177"/>
  <c r="O18" i="177"/>
  <c r="J46" i="177"/>
  <c r="D27" i="177"/>
  <c r="V25" i="177"/>
  <c r="J26" i="177"/>
  <c r="M21" i="177"/>
  <c r="L16" i="177"/>
  <c r="Q17" i="177"/>
  <c r="G25" i="177"/>
  <c r="J50" i="177"/>
  <c r="V14" i="177"/>
  <c r="F17" i="177"/>
  <c r="E51" i="177"/>
  <c r="J54" i="177"/>
  <c r="G53" i="177"/>
  <c r="U26" i="177"/>
  <c r="D14" i="177"/>
  <c r="J25" i="177"/>
  <c r="P17" i="177"/>
  <c r="D58" i="177"/>
  <c r="G21" i="177"/>
  <c r="E55" i="177"/>
  <c r="H22" i="177"/>
  <c r="Q53" i="177"/>
  <c r="L17" i="177"/>
  <c r="F19" i="177"/>
  <c r="U14" i="177"/>
  <c r="D46" i="177"/>
  <c r="H57" i="177"/>
  <c r="O28" i="177"/>
  <c r="Q21" i="177"/>
  <c r="F16" i="177"/>
  <c r="Q16" i="177"/>
  <c r="O14" i="177"/>
  <c r="D45" i="177"/>
  <c r="E17" i="177"/>
  <c r="E14" i="177"/>
  <c r="E48" i="177"/>
  <c r="D21" i="177"/>
  <c r="E23" i="177"/>
  <c r="G40" i="177" l="1"/>
  <c r="I4" i="177"/>
  <c r="I34" i="177"/>
  <c r="I16" i="177"/>
  <c r="K16" i="177" s="1"/>
  <c r="R50" i="177"/>
  <c r="R53" i="177"/>
  <c r="R20" i="177"/>
  <c r="G29" i="177"/>
  <c r="L29" i="177"/>
  <c r="H29" i="177"/>
  <c r="H60" i="177"/>
  <c r="N28" i="177"/>
  <c r="N27" i="177"/>
  <c r="R18" i="177"/>
  <c r="N24" i="177"/>
  <c r="U29" i="177" a="1"/>
  <c r="U29" i="177" s="1"/>
  <c r="R51" i="177"/>
  <c r="V29" i="177"/>
  <c r="I14" i="177"/>
  <c r="F29" i="177"/>
  <c r="R21" i="177"/>
  <c r="R52" i="177"/>
  <c r="N15" i="177"/>
  <c r="R25" i="177"/>
  <c r="N58" i="177"/>
  <c r="G60" i="177"/>
  <c r="I19" i="177"/>
  <c r="K19" i="177" s="1"/>
  <c r="I26" i="177"/>
  <c r="K26" i="177" s="1"/>
  <c r="N19" i="177"/>
  <c r="R49" i="177"/>
  <c r="I24" i="177"/>
  <c r="K24" i="177" s="1"/>
  <c r="R15" i="177"/>
  <c r="I57" i="177"/>
  <c r="K57" i="177" s="1"/>
  <c r="R23" i="177"/>
  <c r="J29" i="177"/>
  <c r="R27" i="177"/>
  <c r="I15" i="177"/>
  <c r="K15" i="177" s="1"/>
  <c r="I28" i="177"/>
  <c r="K28" i="177" s="1"/>
  <c r="R54" i="177"/>
  <c r="N26" i="177"/>
  <c r="N18" i="177"/>
  <c r="I53" i="177"/>
  <c r="K53" i="177" s="1"/>
  <c r="N16" i="177"/>
  <c r="R47" i="177"/>
  <c r="R26" i="177"/>
  <c r="I20" i="177"/>
  <c r="K20" i="177" s="1"/>
  <c r="N23" i="177"/>
  <c r="N53" i="177"/>
  <c r="R48" i="177"/>
  <c r="I18" i="177"/>
  <c r="K18" i="177" s="1"/>
  <c r="R24" i="177"/>
  <c r="N17" i="177"/>
  <c r="R16" i="177"/>
  <c r="M60" i="177"/>
  <c r="Q60" i="177"/>
  <c r="N21" i="177"/>
  <c r="I23" i="177"/>
  <c r="K23" i="177" s="1"/>
  <c r="R22" i="177"/>
  <c r="M29" i="177"/>
  <c r="I17" i="177"/>
  <c r="K17" i="177" s="1"/>
  <c r="L60" i="177"/>
  <c r="I21" i="177"/>
  <c r="K21" i="177" s="1"/>
  <c r="I58" i="177"/>
  <c r="K58" i="177" s="1"/>
  <c r="N20" i="177"/>
  <c r="R19" i="177"/>
  <c r="N52" i="177"/>
  <c r="O60" i="177"/>
  <c r="J60" i="177"/>
  <c r="R45" i="177"/>
  <c r="R55" i="177"/>
  <c r="R56" i="177"/>
  <c r="F60" i="177"/>
  <c r="I52" i="177"/>
  <c r="K52" i="177" s="1"/>
  <c r="N22" i="177"/>
  <c r="I22" i="177"/>
  <c r="K22" i="177" s="1"/>
  <c r="R59" i="177"/>
  <c r="R57" i="177"/>
  <c r="N25" i="177"/>
  <c r="P60" i="177"/>
  <c r="N57" i="177"/>
  <c r="I25" i="177"/>
  <c r="K25" i="177" s="1"/>
  <c r="R58" i="177"/>
  <c r="R28" i="177"/>
  <c r="I27" i="177"/>
  <c r="K27" i="177" s="1"/>
  <c r="R17" i="177"/>
  <c r="R46" i="177"/>
  <c r="N14" i="177"/>
  <c r="O29" i="177"/>
  <c r="K45" i="177"/>
  <c r="K50" i="177"/>
  <c r="K47" i="177"/>
  <c r="K48" i="177"/>
  <c r="K49" i="177"/>
  <c r="K51" i="177"/>
  <c r="K54" i="177"/>
  <c r="K59" i="177"/>
  <c r="K55" i="177"/>
  <c r="K56" i="177"/>
  <c r="K46" i="177"/>
  <c r="F9" i="4"/>
  <c r="H38" i="177"/>
  <c r="I39" i="177"/>
  <c r="I7" i="177"/>
  <c r="H35" i="177"/>
  <c r="H39" i="177"/>
  <c r="H37" i="177"/>
  <c r="H5" i="177"/>
  <c r="H40" i="177" l="1"/>
  <c r="J7" i="177"/>
  <c r="J39" i="177"/>
  <c r="S60" i="177"/>
  <c r="R60" i="177"/>
  <c r="E2" i="177"/>
  <c r="I29" i="177"/>
  <c r="K29" i="177" s="1"/>
  <c r="N60" i="177"/>
  <c r="I60" i="177"/>
  <c r="K60" i="177" s="1"/>
  <c r="K14" i="177"/>
  <c r="N29" i="177"/>
  <c r="P96" i="194"/>
  <c r="I37" i="177"/>
  <c r="I38" i="177"/>
  <c r="I6" i="177"/>
  <c r="I5" i="177"/>
  <c r="I35" i="177"/>
  <c r="I36" i="177"/>
  <c r="J38" i="177" l="1"/>
  <c r="J6" i="177"/>
  <c r="J5" i="177"/>
  <c r="J37" i="177"/>
  <c r="I40" i="177"/>
  <c r="J35" i="177"/>
  <c r="J40" i="177" s="1"/>
  <c r="J36" i="177"/>
  <c r="G89" i="194"/>
  <c r="G91" i="194" l="1"/>
  <c r="G95" i="194" s="1"/>
  <c r="D141" i="194"/>
  <c r="H9" i="177"/>
  <c r="I9" i="177"/>
  <c r="G9" i="177"/>
  <c r="F9" i="177"/>
  <c r="H10" i="177" l="1"/>
  <c r="I10" i="177"/>
  <c r="G10" i="177"/>
  <c r="F10" i="177"/>
  <c r="J9" i="177"/>
  <c r="J10" i="177" s="1"/>
  <c r="D143" i="194"/>
  <c r="H141" i="194"/>
  <c r="H143" i="194" s="1"/>
  <c r="P87" i="194"/>
  <c r="P85" i="194" s="1"/>
  <c r="D91" i="194"/>
  <c r="S14" i="177"/>
  <c r="D95" i="194" l="1"/>
  <c r="G139" i="194" s="1"/>
  <c r="P91" i="194"/>
  <c r="P95" i="194" s="1"/>
  <c r="T18" i="176"/>
  <c r="P89" i="194"/>
  <c r="S45" i="177"/>
  <c r="Q14" i="177"/>
  <c r="E22" i="176"/>
  <c r="E24" i="176" l="1"/>
  <c r="T24" i="176" s="1"/>
  <c r="D139" i="194"/>
  <c r="E139" i="194"/>
  <c r="F139" i="194"/>
  <c r="T26" i="176"/>
  <c r="T22" i="176"/>
  <c r="R14" i="177"/>
  <c r="Q29" i="177"/>
  <c r="P14" i="177"/>
  <c r="G8" i="177"/>
  <c r="I8" i="177"/>
  <c r="F8" i="177"/>
  <c r="H8" i="177"/>
  <c r="S29" i="177" l="1"/>
  <c r="R29" i="177"/>
  <c r="J8" i="177"/>
  <c r="H139" i="194"/>
  <c r="P29" i="177"/>
</calcChain>
</file>

<file path=xl/sharedStrings.xml><?xml version="1.0" encoding="utf-8"?>
<sst xmlns="http://schemas.openxmlformats.org/spreadsheetml/2006/main" count="1083" uniqueCount="398">
  <si>
    <t>Anzahl Kurstage</t>
  </si>
  <si>
    <t>Entwicklung</t>
  </si>
  <si>
    <t>ja</t>
  </si>
  <si>
    <t>nein</t>
  </si>
  <si>
    <t>Kurstitel</t>
  </si>
  <si>
    <t>Anzahl TN-Tage</t>
  </si>
  <si>
    <t>Gesamtkosten</t>
  </si>
  <si>
    <t>CHF</t>
  </si>
  <si>
    <t>Sprache</t>
  </si>
  <si>
    <t>Adaptation</t>
  </si>
  <si>
    <t>Total</t>
  </si>
  <si>
    <t>Kursdauer</t>
  </si>
  <si>
    <t>d</t>
  </si>
  <si>
    <t>f</t>
  </si>
  <si>
    <t>i</t>
  </si>
  <si>
    <t>Transfer</t>
  </si>
  <si>
    <t>Ø TN pro Kurs</t>
  </si>
  <si>
    <t>Ja/Nein</t>
  </si>
  <si>
    <t>Jahr</t>
  </si>
  <si>
    <t>Berechnungen (ausgeblendet)</t>
  </si>
  <si>
    <t>Tiefster Betrag entspricht der maximal möglichen Subvention</t>
  </si>
  <si>
    <t>1/2 Tag</t>
  </si>
  <si>
    <t>1 Tag</t>
  </si>
  <si>
    <t>2 Tage</t>
  </si>
  <si>
    <t>3 Tage</t>
  </si>
  <si>
    <t>Durchführung</t>
  </si>
  <si>
    <t>Transfer in andere Sprachregion</t>
  </si>
  <si>
    <t>4 Tage</t>
  </si>
  <si>
    <t>5 Tage</t>
  </si>
  <si>
    <t>Durchschnittskosten pro Tag</t>
  </si>
  <si>
    <t>Maximal mögliche Subvention bei 40% Anteil Gesamtkosten</t>
  </si>
  <si>
    <t>Anteil Subvention an Gesamtkosten ohne Abgleich</t>
  </si>
  <si>
    <t>pro Durchführung</t>
  </si>
  <si>
    <t>Jahr, in dem der Kurs abgeschlossen wird</t>
  </si>
  <si>
    <t>Übersicht Finanzierung pro Jahr</t>
  </si>
  <si>
    <t>Neuentwicklung</t>
  </si>
  <si>
    <t>Anzahl Kurse</t>
  </si>
  <si>
    <t>Deutsch</t>
  </si>
  <si>
    <t>Französisch</t>
  </si>
  <si>
    <t>Budget pour un module de cours</t>
  </si>
  <si>
    <t>Sheet</t>
  </si>
  <si>
    <t>Aktueller Text gemäss Sprachwahl</t>
  </si>
  <si>
    <t>Information</t>
  </si>
  <si>
    <t>Budget_Kursstaffel_N</t>
  </si>
  <si>
    <t>Kosten Sprachtransfer</t>
  </si>
  <si>
    <t>Schulungsräume/Infrastruktrur</t>
  </si>
  <si>
    <t>Verpflegung</t>
  </si>
  <si>
    <t>Schulungsmaterial/Dokumentation</t>
  </si>
  <si>
    <t>Promotion/Kommunikation</t>
  </si>
  <si>
    <t>Kursadministration</t>
  </si>
  <si>
    <t>Kursauswertung</t>
  </si>
  <si>
    <t>Titre du cours</t>
  </si>
  <si>
    <t>Durée du cours</t>
  </si>
  <si>
    <t>Le cours sera-t-il donné?</t>
  </si>
  <si>
    <t>Frais par participant et par cours</t>
  </si>
  <si>
    <t>Langue</t>
  </si>
  <si>
    <t>Salles de cours, infrastructure</t>
  </si>
  <si>
    <t>Frais de susbsistance</t>
  </si>
  <si>
    <t>Promotion et communication</t>
  </si>
  <si>
    <t>Administration du cours</t>
  </si>
  <si>
    <t>Valorisation du cours</t>
  </si>
  <si>
    <t>Weitere Drittmittel (Sponsoren, Kanton usw.)</t>
  </si>
  <si>
    <t>pro Jahr</t>
  </si>
  <si>
    <t>Finanzierung</t>
  </si>
  <si>
    <t>Ergebnis</t>
  </si>
  <si>
    <t>Sprachtransfer</t>
  </si>
  <si>
    <t>Coût total</t>
  </si>
  <si>
    <t>Autres tiers (sponsors, Cantons, etc.)</t>
  </si>
  <si>
    <t>Par année</t>
  </si>
  <si>
    <t>Financement</t>
  </si>
  <si>
    <t>Part des subventions demandées par rapport au coût total</t>
  </si>
  <si>
    <t>Résultat</t>
  </si>
  <si>
    <t>Nouveau cours</t>
  </si>
  <si>
    <t>Transfert linguistique</t>
  </si>
  <si>
    <t>Déroulement des cours</t>
  </si>
  <si>
    <t>Part subventionnée p.r. au coût total</t>
  </si>
  <si>
    <t>Par cours</t>
  </si>
  <si>
    <t>Beginndatum</t>
  </si>
  <si>
    <t>Enddatum</t>
  </si>
  <si>
    <t>Mind. 10 TN</t>
  </si>
  <si>
    <t>Nachweispflicht im Antrag</t>
  </si>
  <si>
    <t>Hinweise zum Ausfüllen sowie die Umschaltung der Sprache finden sie im Tabellenblatt "Informationen".</t>
  </si>
  <si>
    <t>Kursdetails</t>
  </si>
  <si>
    <t>Übersicht nach Jahren</t>
  </si>
  <si>
    <t>Anzahl Durchführungen d</t>
  </si>
  <si>
    <t>Anzahl Durchführungen f</t>
  </si>
  <si>
    <t>Anzahl Durchführungen i</t>
  </si>
  <si>
    <t>vor Ort</t>
  </si>
  <si>
    <t>Online</t>
  </si>
  <si>
    <t>Hybrid</t>
  </si>
  <si>
    <t>min. 0.5 Tage; max. 9 Tage</t>
  </si>
  <si>
    <t>min. 0.5 jour; max. 9 jours</t>
  </si>
  <si>
    <t>6 Tage</t>
  </si>
  <si>
    <t>7 Tage</t>
  </si>
  <si>
    <t>8 Tage</t>
  </si>
  <si>
    <t>9 Tage</t>
  </si>
  <si>
    <t>Alle Kursdetails ausfüllen!</t>
  </si>
  <si>
    <t>Abrechnung</t>
  </si>
  <si>
    <t>Kurs</t>
  </si>
  <si>
    <t>Bemerkung</t>
  </si>
  <si>
    <t>Durchgeführt</t>
  </si>
  <si>
    <t>Namen Tabellenblätter</t>
  </si>
  <si>
    <t>Kursstaffel</t>
  </si>
  <si>
    <t>Präfix Namen Tabellenblätter</t>
  </si>
  <si>
    <t>Verlust (positiv) / Gewinn (negativ) ohne Beiträge, geplant</t>
  </si>
  <si>
    <t>Verlust (positiv) / Gewinn (negativ) ohne Beiträge, effektiv</t>
  </si>
  <si>
    <t>Art der Durchführung</t>
  </si>
  <si>
    <t>Übersicht</t>
  </si>
  <si>
    <t>Bereits in Rechnung gestellt</t>
  </si>
  <si>
    <t>Nr</t>
  </si>
  <si>
    <t>Total Rechnungen [CHF]</t>
  </si>
  <si>
    <t>Berechnung für eine Kursstaffel</t>
  </si>
  <si>
    <t>Kursstaffel_</t>
  </si>
  <si>
    <t>Wird der Kurs durchgeführt?</t>
  </si>
  <si>
    <t>Rechnungstext / Rechnungsdatum</t>
  </si>
  <si>
    <t xml:space="preserve">Anteil Eigenleistungen und Drittmittel an Gesamtkosten </t>
  </si>
  <si>
    <t>Übersicht alle Kursstaffeln und Kurse</t>
  </si>
  <si>
    <t xml:space="preserve">Total Durchführungen </t>
  </si>
  <si>
    <t>Kursstaffel_02</t>
  </si>
  <si>
    <t>Kursstaffel_03</t>
  </si>
  <si>
    <t>Kursstaffel_01</t>
  </si>
  <si>
    <t>Kursstaffel_04</t>
  </si>
  <si>
    <t>Kursstaffel_05</t>
  </si>
  <si>
    <t>Kursstaffel_12</t>
  </si>
  <si>
    <t>Kursstaffel_06</t>
  </si>
  <si>
    <t>Kursstaffel_08</t>
  </si>
  <si>
    <t>Kursstaffel_10</t>
  </si>
  <si>
    <t>Kursstaffel_09</t>
  </si>
  <si>
    <t>Kursstaffel_13</t>
  </si>
  <si>
    <t>Kursstaffel_07</t>
  </si>
  <si>
    <t>Kursstaffel_11</t>
  </si>
  <si>
    <t>Kursstaffel_14</t>
  </si>
  <si>
    <t>Kursstaffel_15</t>
  </si>
  <si>
    <t>Total Einnahmen</t>
  </si>
  <si>
    <t>Anzahl Teilnehmende (TN), effektiv</t>
  </si>
  <si>
    <t>Kurs noch nicht durchgeführt</t>
  </si>
  <si>
    <t>Kurs wird nicht durchgeführt</t>
  </si>
  <si>
    <t>Code zum Aktualisieren von Workseets</t>
  </si>
  <si>
    <t>Sub CopyKursstaffelTemplateSheet()
    Dim wb As Workbook
    Dim cnt As Integer
    Dim ws As Worksheet
    Set wb = ThisWorkbook
    Set ws = wb.Worksheets("Kursstaffel_n")
    For cnt = 1 To 15
        Call wb.Worksheets("Kursstaffel_n").Copy(after:=ws)
    Next
End Sub</t>
  </si>
  <si>
    <t>Sub RenameKursstaffelSheets()
    Dim wb As Workbook
    Dim cnt As Integer
    Dim cnt1 As Integer
    Set wb = ThisWorkbook
    cnt1 = 1
    For cnt = 1 To wb.Worksheets.Count
        If wb.Worksheets(cnt).Name Like "Kursstaffel_n (*" Then
            wb.Worksheets(cnt).Name = "Kursstaffel_" &amp; Format(cnt1, "00")
            cnt1 = cnt1 + 1
        End If
    Next
End Sub</t>
  </si>
  <si>
    <t>Gebühr pro TN und pro Kursdurchführung</t>
  </si>
  <si>
    <t>Eingabe zwingend für Abrechnung</t>
  </si>
  <si>
    <t>Projektübersicht</t>
  </si>
  <si>
    <t>Anzahl TN (alle Durchührungen)</t>
  </si>
  <si>
    <t>$B17</t>
  </si>
  <si>
    <t>$B18</t>
  </si>
  <si>
    <t>$B19</t>
  </si>
  <si>
    <t>$B20</t>
  </si>
  <si>
    <t>$B21</t>
  </si>
  <si>
    <t>$B22</t>
  </si>
  <si>
    <t>$B23</t>
  </si>
  <si>
    <t>$B24</t>
  </si>
  <si>
    <t>$B25</t>
  </si>
  <si>
    <t>$B26</t>
  </si>
  <si>
    <t>$B27</t>
  </si>
  <si>
    <t>$B28</t>
  </si>
  <si>
    <t>$B29</t>
  </si>
  <si>
    <t>$B30</t>
  </si>
  <si>
    <t>$B31</t>
  </si>
  <si>
    <t>= WENNFEHLER(WENN(INDIREKT($B17 &amp; "!D154") &gt; 0; INDIREKT($B17 &amp; "!D154");0);0) + WENNFEHLER(WENN(INDIREKT($B18 &amp; "!D154") &gt; 0; INDIREKT($B18 &amp; "!D154");0);0) + WENNFEHLER(WENN(INDIREKT($B19 &amp; "!D154") &gt; 0; INDIREKT($B19 &amp; "!D154");0);0) + WENNFEHLER(WENN(INDIREKT($B20 &amp; "!D154") &gt; 0; INDIREKT($B20 &amp; "!D154");0);0) + WENNFEHLER(WENN(INDIREKT($B21 &amp; "!D154") &gt; 0; INDIREKT($B21 &amp; "!D154");0);0) + WENNFEHLER(WENN(INDIREKT($B22 &amp; "!D154") &gt; 0; INDIREKT($B22 &amp; "!D154");0);0) + WENNFEHLER(WENN(INDIREKT($B23 &amp; "!D154") &gt; 0; INDIREKT($B23 &amp; "!D154");0);0) + WENNFEHLER(WENN(INDIREKT($B24 &amp; "!D154") &gt; 0; INDIREKT($B24 &amp; "!D154");0);0) + WENNFEHLER(WENN(INDIREKT($B25 &amp; "!D154") &gt; 0; INDIREKT($B25 &amp; "!D154");0);0) + WENNFEHLER(WENN(INDIREKT($B26 &amp; "!D154") &gt; 0; INDIREKT($B26 &amp; "!D154");0);0) + WENNFEHLER(WENN(INDIREKT($B27 &amp; "!D154") &gt; 0; INDIREKT($B27 &amp; "!D154");0);0) + WENNFEHLER(WENN(INDIREKT($B28 &amp; "!D154") &gt; 0; INDIREKT($B28 &amp; "!D154");0);0) + WENNFEHLER(WENN(INDIREKT($B29 &amp; "!D154") &gt; 0; INDIREKT($B29 &amp; "!D154");0);0) + WENNFEHLER(WENN(INDIREKT($B30 &amp; "!D154") &gt; 0; INDIREKT($B30 &amp; "!D154");0);0) + WENNFEHLER(WENN(INDIREKT($B31 &amp; "!D154") &gt; 0; INDIREKT($B31 &amp; "!D154");0);0)</t>
  </si>
  <si>
    <t>= WENNFEHLER(WENN(INDIREKT($B17 &amp; "!E154") &gt; 0; INDIREKT($B17 &amp; "!E154");0);0) + WENNFEHLER(WENN(INDIREKT($B18 &amp; "!E154") &gt; 0; INDIREKT($B18 &amp; "!E154");0);0) + WENNFEHLER(WENN(INDIREKT($B19 &amp; "!E154") &gt; 0; INDIREKT($B19 &amp; "!E154");0);0) + WENNFEHLER(WENN(INDIREKT($B20 &amp; "!E154") &gt; 0; INDIREKT($B20 &amp; "!E154");0);0) + WENNFEHLER(WENN(INDIREKT($B21 &amp; "!E154") &gt; 0; INDIREKT($B21 &amp; "!E154");0);0) + WENNFEHLER(WENN(INDIREKT($B22 &amp; "!E154") &gt; 0; INDIREKT($B22 &amp; "!E154");0);0) + WENNFEHLER(WENN(INDIREKT($B23 &amp; "!E154") &gt; 0; INDIREKT($B23 &amp; "!E154");0);0) + WENNFEHLER(WENN(INDIREKT($B24 &amp; "!E154") &gt; 0; INDIREKT($B24 &amp; "!E154");0);0) + WENNFEHLER(WENN(INDIREKT($B25 &amp; "!E154") &gt; 0; INDIREKT($B25 &amp; "!E154");0);0) + WENNFEHLER(WENN(INDIREKT($B26 &amp; "!E154") &gt; 0; INDIREKT($B26 &amp; "!E154");0);0) + WENNFEHLER(WENN(INDIREKT($B27 &amp; "!E154") &gt; 0; INDIREKT($B27 &amp; "!E154");0);0) + WENNFEHLER(WENN(INDIREKT($B28 &amp; "!E154") &gt; 0; INDIREKT($B28 &amp; "!E154");0);0) + WENNFEHLER(WENN(INDIREKT($B29 &amp; "!E154") &gt; 0; INDIREKT($B29 &amp; "!E154");0);0) + WENNFEHLER(WENN(INDIREKT($B30 &amp; "!E154") &gt; 0; INDIREKT($B30 &amp; "!E154");0);0) + WENNFEHLER(WENN(INDIREKT($B31 &amp; "!E154") &gt; 0; INDIREKT($B31 &amp; "!E154");0);0)</t>
  </si>
  <si>
    <t>= WENNFEHLER(WENN(INDIREKT($B17 &amp; "!F154") &gt; 0; INDIREKT($B17 &amp; "!F154");0);0) + WENNFEHLER(WENN(INDIREKT($B18 &amp; "!F154") &gt; 0; INDIREKT($B18 &amp; "!F154");0);0) + WENNFEHLER(WENN(INDIREKT($B19 &amp; "!F154") &gt; 0; INDIREKT($B19 &amp; "!F154");0);0) + WENNFEHLER(WENN(INDIREKT($B20 &amp; "!F154") &gt; 0; INDIREKT($B20 &amp; "!F154");0);0) + WENNFEHLER(WENN(INDIREKT($B21 &amp; "!F154") &gt; 0; INDIREKT($B21 &amp; "!F154");0);0) + WENNFEHLER(WENN(INDIREKT($B22 &amp; "!F154") &gt; 0; INDIREKT($B22 &amp; "!F154");0);0) + WENNFEHLER(WENN(INDIREKT($B23 &amp; "!F154") &gt; 0; INDIREKT($B23 &amp; "!F154");0);0) + WENNFEHLER(WENN(INDIREKT($B24 &amp; "!F154") &gt; 0; INDIREKT($B24 &amp; "!F154");0);0) + WENNFEHLER(WENN(INDIREKT($B25 &amp; "!F154") &gt; 0; INDIREKT($B25 &amp; "!F154");0);0) + WENNFEHLER(WENN(INDIREKT($B26 &amp; "!F154") &gt; 0; INDIREKT($B26 &amp; "!F154");0);0) + WENNFEHLER(WENN(INDIREKT($B27 &amp; "!F154") &gt; 0; INDIREKT($B27 &amp; "!F154");0);0) + WENNFEHLER(WENN(INDIREKT($B28 &amp; "!F154") &gt; 0; INDIREKT($B28 &amp; "!F154");0);0) + WENNFEHLER(WENN(INDIREKT($B29 &amp; "!F154") &gt; 0; INDIREKT($B29 &amp; "!F154");0);0) + WENNFEHLER(WENN(INDIREKT($B30 &amp; "!F154") &gt; 0; INDIREKT($B30 &amp; "!F154");0);0) + WENNFEHLER(WENN(INDIREKT($B31 &amp; "!F154") &gt; 0; INDIREKT($B31 &amp; "!F154");0);0)</t>
  </si>
  <si>
    <t>= WENNFEHLER(WENN(INDIREKT($B17 &amp; "!G154") &gt; 0; INDIREKT($B17 &amp; "!G154");0);0) + WENNFEHLER(WENN(INDIREKT($B18 &amp; "!G154") &gt; 0; INDIREKT($B18 &amp; "!G154");0);0) + WENNFEHLER(WENN(INDIREKT($B19 &amp; "!G154") &gt; 0; INDIREKT($B19 &amp; "!G154");0);0) + WENNFEHLER(WENN(INDIREKT($B20 &amp; "!G154") &gt; 0; INDIREKT($B20 &amp; "!G154");0);0) + WENNFEHLER(WENN(INDIREKT($B21 &amp; "!G154") &gt; 0; INDIREKT($B21 &amp; "!G154");0);0) + WENNFEHLER(WENN(INDIREKT($B22 &amp; "!G154") &gt; 0; INDIREKT($B22 &amp; "!G154");0);0) + WENNFEHLER(WENN(INDIREKT($B23 &amp; "!G154") &gt; 0; INDIREKT($B23 &amp; "!G154");0);0) + WENNFEHLER(WENN(INDIREKT($B24 &amp; "!G154") &gt; 0; INDIREKT($B24 &amp; "!G154");0);0) + WENNFEHLER(WENN(INDIREKT($B25 &amp; "!G154") &gt; 0; INDIREKT($B25 &amp; "!G154");0);0) + WENNFEHLER(WENN(INDIREKT($B26 &amp; "!G154") &gt; 0; INDIREKT($B26 &amp; "!G154");0);0) + WENNFEHLER(WENN(INDIREKT($B27 &amp; "!G154") &gt; 0; INDIREKT($B27 &amp; "!G154");0);0) + WENNFEHLER(WENN(INDIREKT($B28 &amp; "!G154") &gt; 0; INDIREKT($B28 &amp; "!G154");0);0) + WENNFEHLER(WENN(INDIREKT($B29 &amp; "!G154") &gt; 0; INDIREKT($B29 &amp; "!G154");0);0) + WENNFEHLER(WENN(INDIREKT($B30 &amp; "!G154") &gt; 0; INDIREKT($B30 &amp; "!G154");0);0) + WENNFEHLER(WENN(INDIREKT($B31 &amp; "!G154") &gt; 0; INDIREKT($B31 &amp; "!G154");0);0)</t>
  </si>
  <si>
    <t>Gewinn</t>
  </si>
  <si>
    <t>Subvention &gt;40% der Gesamtkosten</t>
  </si>
  <si>
    <t>min</t>
  </si>
  <si>
    <t>max</t>
  </si>
  <si>
    <t>Achtung: Die Jahrzahlen der Endtermine aller erfassten Kursstaffeln sind in einem Bereich der grösser als 4 Jahre ist. Min.: {min} / Max.: {max} / Differenz: {diff} Jahre</t>
  </si>
  <si>
    <t>Effektive Gesamtkosten</t>
  </si>
  <si>
    <t>NICHT GENUTZT</t>
  </si>
  <si>
    <t>Wurde eine Entwicklung bzw. ein Transfer realisiert?</t>
  </si>
  <si>
    <t>Kosten Durchführung</t>
  </si>
  <si>
    <t>%</t>
  </si>
  <si>
    <t>Cours</t>
  </si>
  <si>
    <t>Type de réalisation</t>
  </si>
  <si>
    <t>Décompte</t>
  </si>
  <si>
    <t>Aperçu par année</t>
  </si>
  <si>
    <t>Aperçu du projet</t>
  </si>
  <si>
    <t>Liens</t>
  </si>
  <si>
    <t>Détails du cours</t>
  </si>
  <si>
    <t>'NICHT GENUTZT</t>
  </si>
  <si>
    <t>Réalisation du cours</t>
  </si>
  <si>
    <t>Nombre de participants, effectif</t>
  </si>
  <si>
    <t>Saisie obligatoire pour la facturation</t>
  </si>
  <si>
    <t>Compléter tous les détails du cours</t>
  </si>
  <si>
    <t>Cours non encore réalisé</t>
  </si>
  <si>
    <t>Cours non effectué</t>
  </si>
  <si>
    <t>Cours effectué</t>
  </si>
  <si>
    <t>Matériel d'écolage, documentation</t>
  </si>
  <si>
    <t>Revenus des frais de cours, geplant</t>
  </si>
  <si>
    <t>Résultat sans l'aide de Suisse énergie, geplant</t>
  </si>
  <si>
    <t>Résultat sans l'aide de Suisse énergie, effectif (saisie obligatoire pour la facturation)</t>
  </si>
  <si>
    <t>Total Förderbeiträge</t>
  </si>
  <si>
    <t>Total des subventions</t>
  </si>
  <si>
    <t>Subventions max.  possibles (subvention demandée)</t>
  </si>
  <si>
    <t>Nouveau développement</t>
  </si>
  <si>
    <t>pro Kurs</t>
  </si>
  <si>
    <t>Récapitulatif par année, effectif</t>
  </si>
  <si>
    <t>Subvention effective</t>
  </si>
  <si>
    <t>Coût total effectif</t>
  </si>
  <si>
    <t>Un développement ou un transfert a-t-il été réalisé ?</t>
  </si>
  <si>
    <t>Aperçu du financement par année</t>
  </si>
  <si>
    <t>Aperçu de tous les cours</t>
  </si>
  <si>
    <t xml:space="preserve">Part des contributions propres et des fonds de tiers dans le coût total </t>
  </si>
  <si>
    <t>Module de cours</t>
  </si>
  <si>
    <t>Kosten Entwicklung</t>
  </si>
  <si>
    <t>Coût Développement</t>
  </si>
  <si>
    <t>Kosten Transfer</t>
  </si>
  <si>
    <t xml:space="preserve">Coût Transfert </t>
  </si>
  <si>
    <t>Coût Réalisaton</t>
  </si>
  <si>
    <t>Nombre de cours en allemand</t>
  </si>
  <si>
    <t>Nombre de cours en français</t>
  </si>
  <si>
    <t>Nombre de cours en italien</t>
  </si>
  <si>
    <t>Total des cours</t>
  </si>
  <si>
    <t>Total des participants à toutes les cours</t>
  </si>
  <si>
    <t>Ø participants par cours</t>
  </si>
  <si>
    <t>Succès avec la subvention ECH</t>
  </si>
  <si>
    <t>Total de la subvention demandée à ECH</t>
  </si>
  <si>
    <t>Subvention par cours</t>
  </si>
  <si>
    <t>Subvention par participant</t>
  </si>
  <si>
    <t>Pourcentage de la subvention</t>
  </si>
  <si>
    <t>Attention : les années des dates de fin de tous les échelons de cours saisis se situent dans une fourchette 
supérieure à 4 ans. Min : {min} / Max : {max} / Différence : {diff} années</t>
  </si>
  <si>
    <t>Subvention effective des cours réalisés</t>
  </si>
  <si>
    <t>Total subvention [CHF]</t>
  </si>
  <si>
    <t>Aperçu</t>
  </si>
  <si>
    <t>Déjà facturé</t>
  </si>
  <si>
    <t>Montant dû selon la subvention effective Reporting actuel</t>
  </si>
  <si>
    <t>Remarque</t>
  </si>
  <si>
    <t>Texte de la facture / date de la facture</t>
  </si>
  <si>
    <t>Numéro</t>
  </si>
  <si>
    <t>Facture partielle / Date de la facture</t>
  </si>
  <si>
    <t>non</t>
  </si>
  <si>
    <t>oui</t>
  </si>
  <si>
    <t>sur place</t>
  </si>
  <si>
    <t>en ligne</t>
  </si>
  <si>
    <t>hybride</t>
  </si>
  <si>
    <t>Pour le décompte des cours:</t>
  </si>
  <si>
    <t>Préparation du budget pour la demande</t>
  </si>
  <si>
    <t xml:space="preserve"> Erstellung des Kursbudgets für Antrag</t>
  </si>
  <si>
    <t>Offener Betrag gemäss eff. Subvention aktuelles Reporting</t>
  </si>
  <si>
    <t>Différence entre contrat et subvention effective Reporting actuel</t>
  </si>
  <si>
    <t>Eigenleistung des Anbieters</t>
  </si>
  <si>
    <t>Prestation propre du fournisseur</t>
  </si>
  <si>
    <t>Total recettes</t>
  </si>
  <si>
    <t>Subvention demandée</t>
  </si>
  <si>
    <t>Part de la subvention demandée par rapport au coût total</t>
  </si>
  <si>
    <t>Part de la subvention effective par rapport au coût total</t>
  </si>
  <si>
    <t>Subvention effective SuisseEnergie</t>
  </si>
  <si>
    <t>Demande de subvention à SuisseEnergie</t>
  </si>
  <si>
    <t>Revenus des frais de cours, effective</t>
  </si>
  <si>
    <t>Übersicht gestellte Rechnungen</t>
  </si>
  <si>
    <t>Aperçu des factures émises</t>
  </si>
  <si>
    <t xml:space="preserve">Prestation propre (-) / bénéfice (+) </t>
  </si>
  <si>
    <t xml:space="preserve">Eigenleistung (-) / Gewinn (+) </t>
  </si>
  <si>
    <t>Subvention maximale possible sans déductions</t>
  </si>
  <si>
    <t>Anteil beantragter Förderbeiträge an den Gesamtkosten</t>
  </si>
  <si>
    <t>Anteil effektive Förderbeiträge an den Gesamtkosten</t>
  </si>
  <si>
    <t>Beantragte Förderbeiträge EnergieSchweiz</t>
  </si>
  <si>
    <t>Effektive Förderbeiträge EnergieSchweiz</t>
  </si>
  <si>
    <t>Anteil Förderbeiträge an den Gesamtkosten</t>
  </si>
  <si>
    <t>Max. möglicher Förderbeitrag (beantragt)</t>
  </si>
  <si>
    <t>Max.möglicher Förderbeitrag ohne Abzüge</t>
  </si>
  <si>
    <t>Kurserfolg mit Förderbeitrag ECH</t>
  </si>
  <si>
    <t>Total beantragter Förderbeitrag ECH</t>
  </si>
  <si>
    <t>Förderbeitrag pro Kurs</t>
  </si>
  <si>
    <t>Förderbeitrag pro TN</t>
  </si>
  <si>
    <t>Anteil Förderbeitrag</t>
  </si>
  <si>
    <t>Effektiver Förderbeitrag durchgeführter Kurse</t>
  </si>
  <si>
    <t>Total Förderbeitrag [CHF]</t>
  </si>
  <si>
    <t>Differenz zwischen Vertrag u. eff. Förderbeitrag aktuelles Reporting</t>
  </si>
  <si>
    <t>Effektiver Förderbeitrag gemäss aktuellem Reporting</t>
  </si>
  <si>
    <t>Reporting und Abrechnung der Kurse</t>
  </si>
  <si>
    <t>Navigation zu Arbeitsblättern in diesem Excel</t>
  </si>
  <si>
    <t>Navigation vers les feuilles de calcul dans cet Excel</t>
  </si>
  <si>
    <t>Webseite Energie Schweiz Projektförderung</t>
  </si>
  <si>
    <t>Download Merkblatt zu den Fördermöglichkeiten</t>
  </si>
  <si>
    <t>Download Subventionsantrag Bildungsprojekt im Energiebereich</t>
  </si>
  <si>
    <t>Download Reporting Bildungsangebote</t>
  </si>
  <si>
    <t>Encouragement financier des offres de formation dans</t>
  </si>
  <si>
    <t>Télécharger le formulaire Demande de subvention pour les offres de formation</t>
  </si>
  <si>
    <t>Télécharger le dépliant concernant les possibilité d'encouragement</t>
  </si>
  <si>
    <t>Télécharger le formulaire Rapport pour les offres de formation</t>
  </si>
  <si>
    <t>Link</t>
  </si>
  <si>
    <t>Zwischenrechnung/Rechnungsdatum</t>
  </si>
  <si>
    <t>Neuentwicklung: Wird der Kurs neu entwickelt?</t>
  </si>
  <si>
    <t>Nouveau développement: Est-ce un nouveau cours?</t>
  </si>
  <si>
    <t>Honorar Referierende, Dozierende</t>
  </si>
  <si>
    <t>Honoraires</t>
  </si>
  <si>
    <t>Projektmanagement</t>
  </si>
  <si>
    <t>Gestion du projet</t>
  </si>
  <si>
    <t>Gesamtkosten (budgetiert)</t>
  </si>
  <si>
    <t>Coût total (budgété)</t>
  </si>
  <si>
    <t>Kurserfolg ohne Förderbeiträge EnergieSchweiz (budgetiert)</t>
  </si>
  <si>
    <t>Einnahmen aus Kursgebühren (budgetiert)</t>
  </si>
  <si>
    <t>Kostenübersicht pro Kurs</t>
  </si>
  <si>
    <t>Coûts du projet par cours</t>
  </si>
  <si>
    <t>Transfer: Wird der Kurs in eine andere Sprache transferiert?</t>
  </si>
  <si>
    <t>Transfert : le cours sera-t-il transféré dans une autre langue ?</t>
  </si>
  <si>
    <t>Remarques générales sur le travail avec l'outil de calculation</t>
  </si>
  <si>
    <t>Hinweise zur Arbeit mit dem Kalkulationstool</t>
  </si>
  <si>
    <t>Anzahl Teilnehmende (TN), budgetiert</t>
  </si>
  <si>
    <t>Nombre de participants, budgeté</t>
  </si>
  <si>
    <t>Finanzierung pro Kurs (budgetiert)</t>
  </si>
  <si>
    <t>Zusammenfassung pro Jahr (budgetiert)</t>
  </si>
  <si>
    <t>Zusammenfassung pro Jahr (effektiv)</t>
  </si>
  <si>
    <t>Financement par cours,  budgeté</t>
  </si>
  <si>
    <t>Récapitulatif par année, budgeté</t>
  </si>
  <si>
    <t>Subvention demandé</t>
  </si>
  <si>
    <t>Förderbeitrag beantragt</t>
  </si>
  <si>
    <t>BUDGETIERT</t>
  </si>
  <si>
    <t>BUDGETE</t>
  </si>
  <si>
    <t>Rapport et Financement effectif par cours</t>
  </si>
  <si>
    <t>Reporting und Finanzierung effektiv pro Kurs</t>
  </si>
  <si>
    <t>Kosten Neuentwicklung</t>
  </si>
  <si>
    <t>Coût transfert linguistique</t>
  </si>
  <si>
    <t>Coût développement du nouveau cours</t>
  </si>
  <si>
    <t>Kosten Durchführung:</t>
  </si>
  <si>
    <t>Coûts pour le déroulement:</t>
  </si>
  <si>
    <t xml:space="preserve">Die Kursdauer muss einem Eintrag der Liste entsprechen. </t>
  </si>
  <si>
    <t>La durée du cours doit correspondre à une entrée de la liste.</t>
  </si>
  <si>
    <t>Erläuterungen</t>
  </si>
  <si>
    <t>Das Enddatum muss grösser oder gleich dem Beginndatum sein.</t>
  </si>
  <si>
    <t>La date de fin doit être supérieure ou égale à la date de début.</t>
  </si>
  <si>
    <t>DD.MM.YYYY</t>
  </si>
  <si>
    <t>d / f / i</t>
  </si>
  <si>
    <t>Maximal 4 Kurse je Sprachregion</t>
  </si>
  <si>
    <t>Maximum 4 cours par région linguistique.</t>
  </si>
  <si>
    <t>Kürzung in % der Förderbeiträge</t>
  </si>
  <si>
    <t>Saisie obligatoire pour le reporting/décompte</t>
  </si>
  <si>
    <t>Eingabe zwingend für Reporting/Abrechnung</t>
  </si>
  <si>
    <t>Veuillez obligatoirement indiquer oui/non si vous avez demandé un nouveau développement/un transfert linguistique.</t>
  </si>
  <si>
    <t xml:space="preserve">Eingabe zwingend bei einer Neuentwicklung oder einem Sprachtransfer </t>
  </si>
  <si>
    <t>TN-Zahl</t>
  </si>
  <si>
    <t>Die maximalen Förderbeiträge finden Sie auf dem Merkblatt</t>
  </si>
  <si>
    <t>Vous trouverez les montants maximaux de subvention sur la fiche d'information</t>
  </si>
  <si>
    <t>Max. Förderbeitrag Sprachtransfer</t>
  </si>
  <si>
    <t>Max.Förderbeitrag Durchführung</t>
  </si>
  <si>
    <t xml:space="preserve">Max. Förderbeitrag Durchführung </t>
  </si>
  <si>
    <t>Plafonnement des subventions pour Transfert linguistique</t>
  </si>
  <si>
    <t>Max.Förderbeitrag Neuentwicklung</t>
  </si>
  <si>
    <t>Max. Förderbeitrag Neuentwicklung</t>
  </si>
  <si>
    <t>La subvention effectivement versée dépend du nombre de participants ayant suivi le cours.</t>
  </si>
  <si>
    <t>Der effektive Beitrag richtet sich nach der Anzahl Teilnehmenden, die den Kurs besucht haben.</t>
  </si>
  <si>
    <t>Einnahmen aus Kursgebühren (effektiv)</t>
  </si>
  <si>
    <t>Kurserfolg ohne Förderbeiträge EnergieSchweiz, (effektiv)</t>
  </si>
  <si>
    <t>Förderbeiträge (effektiv)</t>
  </si>
  <si>
    <t>Förderbeiträge (beantragt)</t>
  </si>
  <si>
    <t>Anzahl Teilnehmende (effektiv)</t>
  </si>
  <si>
    <t>Förderbeitrag (effektiv)</t>
  </si>
  <si>
    <t>https://www.suisseenergie.ch/encouragement-de-projet/formation/?pk_vid=afd71f6281c1a8da17386842175e66e4</t>
  </si>
  <si>
    <t>https://www.energieschweiz.ch/projektfoerderung/bildung/</t>
  </si>
  <si>
    <t>https://pubdb.bfe.admin.ch/de/publication/download/11819</t>
  </si>
  <si>
    <t>https://pubdb.bfe.admin.ch/fr/publication/download/11819</t>
  </si>
  <si>
    <t>https://pubdb.bfe.admin.ch/de/publication/download/11818</t>
  </si>
  <si>
    <t>https://pubdb.bfe.admin.ch/fr/publication/download/11818</t>
  </si>
  <si>
    <t>https://pubdb.bfe.admin.ch/fr/publication/download/8746</t>
  </si>
  <si>
    <t>https://pubdb.bfe.admin.ch/de/publication/download/8746</t>
  </si>
  <si>
    <t>Grundsätzliches zur Kursförderung</t>
  </si>
  <si>
    <t xml:space="preserve">- Les onglets ne doivent pas être effacés ou renommés.
- Les champs en gris sont à remplir
- Les champs en blanc sont automatiquement calculés
- Veuillez enregistrer le fichier Excel selon le statut comme suit :
   - date 0_titre du projet 20XX-XX_demande
   - Date 1_titre du projet 20XX-XX_décompte intermédiaire 1
   - Date 2_titre du projet 20XX-XX_décompte intermédiaire 2
   - Date 3_titre du projet 20XX-XX_décompte final
- Pour les feuilles de calcul « Kursstaffel_XX », une fenêtre fixe est présélectionnée. Elle peut être supprimée via le
  menu « Affichage ». 
- En règle générale, il est recommandé de travailler sur un grand écran. 
</t>
  </si>
  <si>
    <t>Principes de base de la promotion des cours</t>
  </si>
  <si>
    <t xml:space="preserve">- Tragen Sie alle Ihre Kurse mit den erforderlichen Angaben in die Arbeitsblätter «Kursstaffel_XX» ein. 
- Daten der Durchführung: 
  - Wenn die exakten Daten noch nicht bekannt sind, geben Sie das ungefähre Datum ein, z.B. im Mai 2020, 
    geben Sie als Startdatum den 01.05.2020 und als Enddatum den 31.05.2020 ein. 
  - Das Enddatum ist für die Zuordnung zum jeweiligen Rechnungsjahr relevant.
- Geben Sie die Kosten für die Neuentwicklung und den Sprachtransfer nur bei dem Kurs ein, bei dem sie anfallen. 
- In der Spalte «Erläuterungen» finden Sie zusätzliche Hinweise. 
- Wenn Sie alle Kurse korrekt eingegeben haben, kopieren Sie das Arbeitsblatt «Projektübersicht» in Ihren Antrag. 
- Fügen Sie dem Antrag auch das Kurstool im Originalformat (Excel) bei. 
</t>
  </si>
  <si>
    <t>Kalkulationstool Kurse</t>
  </si>
  <si>
    <t>Outil de calcul pour les cours</t>
  </si>
  <si>
    <t>- Inscrivez tous vos cours avec les informations requises dans les feuilles de calcul «Kursstaffel_XX».
- Saisissez tous vos cours dans les feuilles de calcul «Kursstaffel_XX ».
- Dates de mise en oeuvre des cours: si les dates ne sont pas encore déterminées, veuillez entrer des dates
  approximatives (par exemple pour un cours en Mai 2020, entrer début le 1.5.2020 et fin le 31.5.2020. 
  Les dates de fin sont utilisées pour le calcul des prestations)
- Veuillez indiquer les coûts d'un nouveau développement et d'un transfert linguistique uniquement pour le cours
  pour lequel ils sont encourus. 
- Vous pouvez saisir un maximum de 4 cours par région linguistique. Si vous saisissez plus de 4 cours, le champ
  sera coloré en rouge.</t>
  </si>
  <si>
    <t xml:space="preserve">N'indiquez les coûts de transfert linguistique que pour le cours où ils sont encourus. </t>
  </si>
  <si>
    <t>Veuillez indiquer les coûts de développement uniquement dans la première colonne.</t>
  </si>
  <si>
    <t>Bitte geben Sie Entwicklungskosten nur in der ersten Spalte an.</t>
  </si>
  <si>
    <t xml:space="preserve">Geben Sie die Kosten für den Sprachtransfer nur bei dem Kurs ein, bei dem sie anfallen. </t>
  </si>
  <si>
    <t>Réduction en % des forfaits de subvention</t>
  </si>
  <si>
    <t>Date de début</t>
  </si>
  <si>
    <t>Date de fin</t>
  </si>
  <si>
    <t>Min.10 participants</t>
  </si>
  <si>
    <t>"Preuve" à documenter dans la demande</t>
  </si>
  <si>
    <t xml:space="preserve">Plafonnement des subventions pour Développement </t>
  </si>
  <si>
    <t xml:space="preserve">Plafonnement des subventions pour Réalisation </t>
  </si>
  <si>
    <t>Plafonnement des subventions pour Développement</t>
  </si>
  <si>
    <t>Plafonnement des subventions pour Réalisation</t>
  </si>
  <si>
    <t>Übersetzungen</t>
  </si>
  <si>
    <t>Subvention effective selon le reporting actuel</t>
  </si>
  <si>
    <t>Vous trouverez des indications sur la manière de remplir le formulaire et sur le changement de langue dans la feuille de calcul « Informations »</t>
  </si>
  <si>
    <t>Nombre</t>
  </si>
  <si>
    <t>Explications</t>
  </si>
  <si>
    <t>Beantragte Subvention (gemäss Vertrag)</t>
  </si>
  <si>
    <t>Subvention demandé (conformément au contrat)</t>
  </si>
  <si>
    <t xml:space="preserve">- Pour le reporting et le décompte des cours, saisissez d'abord le nombre effectif de participants par cours dans
  les feuilles de calcul correspondantes, dans le bloc « Reporting et financement effectif par cours ». 
- Si vous n'avez pas pu organiser le cours, entrez « 0 ».
- Si le cours en question a fait l'objet d'un nouveau développement ou d'un transfert, répondez « Oui » à la question correspondante. (Ligne 103)
- Après avoir saisi les données pour tous les cours déjà organisés, ouvrez la feuille de calcul « Abrechnung»
  (Décompte) 
- Commencez par entrer une facture intermédiaire avec un numéro séquentiel et une date de facturation.
- Dans la ligne « Montant ouvert selon la subvention effective, décompte actuel » (ligne 26), vous trouverez le
  montant maximum que vous pouvez saisir et décompter pour le décompte actuel. 
- Copiez les feuilles de calcul demandées dans le rapport et joignez la version Excel actuelle.
</t>
  </si>
  <si>
    <t xml:space="preserve">- Für das Kurs-Reporting geben Sie zunächst in den entsprechenden Arbeitsblättern Kursstaffel_XX im Block
  "Reporting und Finanzierung effektiv pro Kurs" die effektive Anzahl Teilnehmende pro Kurs ein. 
- Wenn Sie den Kurs nicht durchführen konnten, geben Sie "0" ein.
- Wenn für den betreffenden Kurs eine Neuentwicklung oder ein Transfer durchgeführt wurde, beantworten Sie die
  entsprechende Frage mit "Ja". (Zeile 103)
- Sobald Sie die Daten für alle bereits durchgeführten Kurse eingegeben haben, öffnen Sie das Arbeitsblatt
  "Abrechnung". 
- Geben Sie zunächst eine Zwischenrechnung mit fortlaufender Nummer und Rechnungsdatum ein.
- In der Zeile "Offener Betrag gemäß effektiver Förderung aktuelle Abrechnung" (Zeile 26) finden Sie den maximalen
  Betrag, den Sie für die aktuelle Abrechnung eingeben und abrechnen können. 
- Kopieren Sie die verlangten Arbeitsblätter in das Reporting und fügen Sie die aktuelle Excel Version bei. 
</t>
  </si>
  <si>
    <t xml:space="preserve">- Die Registerkarten dürfen nicht gelöscht oder umbenannt werden.
- Die grau hinterlegten Felder müssen ausgefüllt werden.
- Die weißen Felder werden automatisch berechnet.- Bitte speichern Sie die Excel-Datei gemäss Status wie folgt:
  - Datum 0_Projekttitel 20XX-XX_Antrag
  - Datum 1_Projekttitel 20XX-XX_Zwischenabrechnung 1
  - Datum 2_Projekttitel 20XX-XX_Zwischenabrechnung 2
  - Datum 3_Projekttitel 20XX-XX_Schlussabrechnung
- Für die Arbeitsblätter "Kursstaffel_XX" ist eine Fensterfixierung vorangewählt. Sie kann via Menu "Ansicht"
  aufgehoben werden. 
- Generell empfiehlt sich das Arbeiten an einem grossen Bildschirm. 
</t>
  </si>
  <si>
    <t>EFFEKTIV gemäss aktuellem Reporting</t>
  </si>
  <si>
    <t>EFFECTIF selon le reporting actuel</t>
  </si>
  <si>
    <t>Total effektiver Förderbeitrag ECH</t>
  </si>
  <si>
    <t>Subvention totale effective</t>
  </si>
  <si>
    <t>V12</t>
  </si>
  <si>
    <t>Der Beitrag  pro Kurs wird gekürzt, wenn Gewinn &gt;5% erzielt oder sein Anteil 40% der Gesamtkosten überschreitet</t>
  </si>
  <si>
    <t>La contribution  par cours est réduite si un bénéfice &gt;5% est réalisé ou si sa part dépasse 40 % des coûts totaux.</t>
  </si>
  <si>
    <t>Kürzung in CHF (&gt; 40% Subvention oder Gewinn &gt; 5%)</t>
  </si>
  <si>
    <t>Réduction en CHF (&gt; 40% subvention ou bénéfice &gt;5%)</t>
  </si>
  <si>
    <t xml:space="preserve">- Die maximal möglichen Förderbeiträge in Abhängigkeit von der Kursdauer entnehmen Sie bitte dem Merkblatt. 
- Die Förderbeiträge werden im Tool automatisch berechnet und gegebenenfalls gekürzt, wenn ein 
  Gewinn &gt;5% erzielt wird oder der Förderbeitrag 40% der Gesamtkosten übersteigt.  
- Bitte beachten Sie, dass nur Kurse mit mindestens 10 Teilnehmenden (TN) gefördert werden. 
- Die beantragten (geplanten) Förderbeiträge und die tatsächlichen Förderbeiträge können voneinander abweichen.
  Abhängig von der effektiven Anzahl der Kursteilnehmenden. 
- Ein Kurs wird pro Sprachregion über maximal 5 Jahre gefördert. 
  Wenn Sie also einen Kurs auf Deutsch bereits 5 Jahre durchgeführt haben, auf Italienisch aber erst 2 Jahrel, 
  dann können Sie noch Förderbeiträge für die italienischen Kurse beantragen.  
- Es können Kursstaffel mit maximal 4 Kursen pro Sprachregion und Jahr beantragt werden.
- In einem Antrag können Kurse über maximal 4 Jahre eingegeben werden.  </t>
  </si>
  <si>
    <t xml:space="preserve">- Vous trouverez les subventions maximales possibles en fonction de la durée du cours sur la fiche d'information
- Les subventions effectives sont automatiquement calculées dans l'outil et réduites en conséquence si un
  bénéfice &gt; 5%  est réalisé ou si leur part de 40% des coûts totaux est dépassée. 
- Nombre de participants: seuls les cours avec un minimum de 10 participants seront subventionnés.
- Les subventions demandées (prévues) et les subventions effectivement accordées peuvent différer. En fonction du
  nombre effectif de participants aux cours.
- Un cours est subventionné par région linguistique pour une durée maximale de 5 ans. 
  Cela signifie que si vous avez déjà organisé un cours d'allemand pendant 5 ans, mais que vous n'avez organisé de
  cours d'italien que pendant 2 ans, vous pouvez encore demander des subventions pour les cours d'italien.
- Un maximum de 4 cours par région linguistique et par an peut être demandé pour chaque série de cours.
- Dans une demande vous pouvez saisir des cours sur une période maximale de 4 ans.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</si>
</sst>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 #,##0.00_ ;_ * \-#,##0.00_ ;_ * &quot;-&quot;??_ ;_ @_ "/>
    <numFmt numFmtId="164" formatCode="_ * #,##0_ ;_ * \-#,##0_ ;_ * &quot;-&quot;??_ ;_ @_ "/>
    <numFmt numFmtId="165" formatCode="#,##0_ ;[Red]\-#,##0\ "/>
    <numFmt numFmtId="166" formatCode="#,##0_ ;\-#,##0\ "/>
    <numFmt numFmtId="167" formatCode="0.0%"/>
    <numFmt numFmtId="168" formatCode="#,##0.0_ ;\-#,##0.0\ "/>
    <numFmt numFmtId="169" formatCode="0.0"/>
    <numFmt numFmtId="170" formatCode="_ * #,##0.0_ ;_ * \-#,##0.0_ ;_ * &quot;-&quot;??_ ;_ @_ "/>
  </numFmts>
  <fonts count="46" x14ac:knownFonts="1">
    <font>
      <sz val="10"/>
      <color theme="1"/>
      <name val="Arial"/>
      <family val="2"/>
    </font>
    <font>
      <sz val="10"/>
      <color theme="1"/>
      <name val="Arial"/>
      <family val="2"/>
    </font>
    <font>
      <sz val="10"/>
      <name val="Arial"/>
      <family val="2"/>
    </font>
    <font>
      <b/>
      <sz val="10"/>
      <name val="Arial"/>
      <family val="2"/>
    </font>
    <font>
      <sz val="10"/>
      <name val="Arial"/>
      <family val="2"/>
    </font>
    <font>
      <b/>
      <sz val="10"/>
      <color theme="0"/>
      <name val="Arial"/>
      <family val="2"/>
    </font>
    <font>
      <b/>
      <sz val="10"/>
      <color theme="1"/>
      <name val="Arial"/>
      <family val="2"/>
    </font>
    <font>
      <b/>
      <sz val="12"/>
      <color theme="1"/>
      <name val="Arial"/>
      <family val="2"/>
    </font>
    <font>
      <b/>
      <sz val="8"/>
      <color theme="1"/>
      <name val="Arial"/>
      <family val="2"/>
    </font>
    <font>
      <sz val="10"/>
      <name val="Arial"/>
      <family val="2"/>
    </font>
    <font>
      <sz val="8"/>
      <color rgb="FF000000"/>
      <name val="Segoe UI"/>
      <family val="2"/>
    </font>
    <font>
      <sz val="9"/>
      <color theme="1"/>
      <name val="Arial"/>
      <family val="2"/>
    </font>
    <font>
      <b/>
      <sz val="9"/>
      <color theme="1"/>
      <name val="Arial"/>
      <family val="2"/>
    </font>
    <font>
      <sz val="12"/>
      <color theme="1"/>
      <name val="Arial"/>
      <family val="2"/>
    </font>
    <font>
      <b/>
      <sz val="16"/>
      <color theme="1"/>
      <name val="Arial"/>
      <family val="2"/>
    </font>
    <font>
      <b/>
      <u/>
      <sz val="16"/>
      <color theme="1"/>
      <name val="Arial"/>
      <family val="2"/>
    </font>
    <font>
      <u/>
      <sz val="10"/>
      <color theme="10"/>
      <name val="Arial"/>
      <family val="2"/>
    </font>
    <font>
      <b/>
      <sz val="12"/>
      <name val="Arial"/>
      <family val="2"/>
    </font>
    <font>
      <sz val="8"/>
      <name val="Arial"/>
      <family val="2"/>
    </font>
    <font>
      <sz val="10"/>
      <color theme="0"/>
      <name val="Arial"/>
      <family val="2"/>
    </font>
    <font>
      <b/>
      <sz val="8"/>
      <name val="Arial"/>
      <family val="2"/>
    </font>
    <font>
      <b/>
      <sz val="8"/>
      <color theme="8" tint="0.79998168889431442"/>
      <name val="Arial"/>
      <family val="2"/>
    </font>
    <font>
      <b/>
      <sz val="11"/>
      <name val="Arial"/>
      <family val="2"/>
    </font>
    <font>
      <sz val="9"/>
      <name val="Arial"/>
      <family val="2"/>
    </font>
    <font>
      <b/>
      <sz val="11"/>
      <color theme="1"/>
      <name val="Arial"/>
      <family val="2"/>
    </font>
    <font>
      <b/>
      <sz val="14"/>
      <color theme="1"/>
      <name val="Arial"/>
      <family val="2"/>
    </font>
    <font>
      <sz val="11"/>
      <color theme="1"/>
      <name val="Arial"/>
      <family val="2"/>
    </font>
    <font>
      <sz val="14"/>
      <color theme="0"/>
      <name val="Arial"/>
      <family val="2"/>
    </font>
    <font>
      <sz val="9"/>
      <color theme="0" tint="-0.249977111117893"/>
      <name val="Arial"/>
      <family val="2"/>
    </font>
    <font>
      <sz val="10"/>
      <color theme="2" tint="-0.249977111117893"/>
      <name val="Arial"/>
      <family val="2"/>
    </font>
    <font>
      <sz val="12"/>
      <color theme="2" tint="-0.249977111117893"/>
      <name val="Arial"/>
      <family val="2"/>
    </font>
    <font>
      <sz val="11"/>
      <color theme="2" tint="-0.249977111117893"/>
      <name val="Arial"/>
      <family val="2"/>
    </font>
    <font>
      <b/>
      <sz val="9"/>
      <color theme="0" tint="-0.34998626667073579"/>
      <name val="Arial"/>
      <family val="2"/>
    </font>
    <font>
      <sz val="9"/>
      <color theme="0" tint="-0.34998626667073579"/>
      <name val="Arial"/>
      <family val="2"/>
    </font>
    <font>
      <b/>
      <sz val="10"/>
      <color theme="0" tint="-0.34998626667073579"/>
      <name val="Arial"/>
      <family val="2"/>
    </font>
    <font>
      <sz val="10"/>
      <color theme="0" tint="-0.34998626667073579"/>
      <name val="Arial"/>
      <family val="2"/>
    </font>
    <font>
      <sz val="10"/>
      <color rgb="FFEA5B0C"/>
      <name val="Arial"/>
      <family val="2"/>
    </font>
    <font>
      <b/>
      <i/>
      <sz val="12"/>
      <name val="Arial"/>
      <family val="2"/>
    </font>
    <font>
      <b/>
      <i/>
      <sz val="10"/>
      <name val="Arial"/>
      <family val="2"/>
    </font>
    <font>
      <sz val="10"/>
      <color rgb="FF000000"/>
      <name val="Arial"/>
      <family val="2"/>
    </font>
    <font>
      <i/>
      <sz val="10"/>
      <color theme="1"/>
      <name val="Arial"/>
      <family val="2"/>
    </font>
    <font>
      <b/>
      <i/>
      <sz val="10"/>
      <color theme="1"/>
      <name val="Arial"/>
      <family val="2"/>
    </font>
    <font>
      <i/>
      <sz val="12"/>
      <color theme="1"/>
      <name val="Arial"/>
      <family val="2"/>
    </font>
    <font>
      <b/>
      <sz val="8"/>
      <color rgb="FFE6EBF6"/>
      <name val="Arial"/>
      <family val="2"/>
    </font>
    <font>
      <b/>
      <u/>
      <sz val="20"/>
      <color theme="1"/>
      <name val="Arial"/>
      <family val="2"/>
    </font>
    <font>
      <b/>
      <sz val="16"/>
      <color theme="4" tint="-0.249977111117893"/>
      <name val="Arial"/>
      <family val="2"/>
    </font>
  </fonts>
  <fills count="16">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them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E6EBF6"/>
        <bgColor indexed="64"/>
      </patternFill>
    </fill>
    <fill>
      <patternFill patternType="solid">
        <fgColor theme="9" tint="0.79998168889431442"/>
        <bgColor indexed="64"/>
      </patternFill>
    </fill>
    <fill>
      <patternFill patternType="solid">
        <fgColor rgb="FF92D050"/>
        <bgColor indexed="64"/>
      </patternFill>
    </fill>
    <fill>
      <patternFill patternType="solid">
        <fgColor rgb="FFFFFFDD"/>
        <bgColor indexed="64"/>
      </patternFill>
    </fill>
    <fill>
      <patternFill patternType="lightGrid">
        <fgColor theme="2"/>
      </patternFill>
    </fill>
    <fill>
      <patternFill patternType="solid">
        <fgColor theme="0"/>
        <bgColor indexed="64"/>
      </patternFill>
    </fill>
  </fills>
  <borders count="62">
    <border>
      <left/>
      <right/>
      <top/>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right/>
      <top/>
      <bottom style="thin">
        <color theme="5" tint="-0.24994659260841701"/>
      </bottom>
      <diagonal/>
    </border>
    <border>
      <left/>
      <right style="thin">
        <color theme="5" tint="-0.24994659260841701"/>
      </right>
      <top/>
      <bottom style="thin">
        <color theme="5" tint="-0.24994659260841701"/>
      </bottom>
      <diagonal/>
    </border>
    <border>
      <left/>
      <right style="thin">
        <color theme="5" tint="-0.24994659260841701"/>
      </right>
      <top style="medium">
        <color theme="0"/>
      </top>
      <bottom style="thin">
        <color theme="5" tint="-0.24994659260841701"/>
      </bottom>
      <diagonal/>
    </border>
    <border>
      <left/>
      <right style="thick">
        <color theme="0"/>
      </right>
      <top/>
      <bottom/>
      <diagonal/>
    </border>
    <border>
      <left style="medium">
        <color theme="0"/>
      </left>
      <right style="medium">
        <color theme="0"/>
      </right>
      <top style="medium">
        <color theme="0"/>
      </top>
      <bottom style="thin">
        <color theme="4"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9.9948118533890809E-2"/>
      </left>
      <right style="thin">
        <color theme="2" tint="-0.24994659260841701"/>
      </right>
      <top style="thin">
        <color theme="2" tint="-0.24994659260841701"/>
      </top>
      <bottom style="thin">
        <color theme="2" tint="-0.24994659260841701"/>
      </bottom>
      <diagonal/>
    </border>
    <border>
      <left style="medium">
        <color theme="0"/>
      </left>
      <right/>
      <top style="medium">
        <color theme="0"/>
      </top>
      <bottom style="thin">
        <color theme="4" tint="-0.24994659260841701"/>
      </bottom>
      <diagonal/>
    </border>
    <border>
      <left/>
      <right/>
      <top style="medium">
        <color theme="0"/>
      </top>
      <bottom style="medium">
        <color theme="0"/>
      </bottom>
      <diagonal/>
    </border>
    <border>
      <left/>
      <right/>
      <top/>
      <bottom style="thin">
        <color theme="4" tint="-0.24994659260841701"/>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thin">
        <color auto="1"/>
      </top>
      <bottom style="double">
        <color auto="1"/>
      </bottom>
      <diagonal/>
    </border>
    <border>
      <left style="thin">
        <color auto="1"/>
      </left>
      <right style="thin">
        <color auto="1"/>
      </right>
      <top style="hair">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theme="5" tint="-0.24994659260841701"/>
      </left>
      <right style="thin">
        <color theme="5" tint="-0.24994659260841701"/>
      </right>
      <top/>
      <bottom style="thin">
        <color theme="5" tint="-0.24994659260841701"/>
      </bottom>
      <diagonal/>
    </border>
    <border>
      <left style="thin">
        <color auto="1"/>
      </left>
      <right style="thin">
        <color auto="1"/>
      </right>
      <top style="thin">
        <color auto="1"/>
      </top>
      <bottom style="hair">
        <color auto="1"/>
      </bottom>
      <diagonal/>
    </border>
    <border>
      <left/>
      <right/>
      <top/>
      <bottom style="thick">
        <color theme="4"/>
      </bottom>
      <diagonal/>
    </border>
    <border>
      <left/>
      <right/>
      <top style="thick">
        <color theme="4"/>
      </top>
      <bottom/>
      <diagonal/>
    </border>
    <border>
      <left style="thin">
        <color auto="1"/>
      </left>
      <right style="thin">
        <color auto="1"/>
      </right>
      <top/>
      <bottom style="double">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medium">
        <color theme="0"/>
      </top>
      <bottom style="thin">
        <color theme="4" tint="-0.24994659260841701"/>
      </bottom>
      <diagonal/>
    </border>
    <border>
      <left style="thin">
        <color theme="2" tint="-9.9948118533890809E-2"/>
      </left>
      <right style="thin">
        <color theme="2" tint="-0.24994659260841701"/>
      </right>
      <top/>
      <bottom style="thin">
        <color theme="2" tint="-0.24994659260841701"/>
      </bottom>
      <diagonal/>
    </border>
    <border>
      <left style="thin">
        <color theme="2" tint="-0.24994659260841701"/>
      </left>
      <right style="thin">
        <color theme="2" tint="-0.24994659260841701"/>
      </right>
      <top/>
      <bottom style="thin">
        <color theme="2" tint="-0.24994659260841701"/>
      </bottom>
      <diagonal/>
    </border>
    <border>
      <left/>
      <right style="thin">
        <color theme="2" tint="-0.24994659260841701"/>
      </right>
      <top/>
      <bottom style="thin">
        <color theme="2" tint="-0.24994659260841701"/>
      </bottom>
      <diagonal/>
    </border>
    <border>
      <left/>
      <right style="thick">
        <color theme="0"/>
      </right>
      <top/>
      <bottom style="thin">
        <color theme="4" tint="-0.24994659260841701"/>
      </bottom>
      <diagonal/>
    </border>
    <border>
      <left style="thick">
        <color theme="0"/>
      </left>
      <right style="thick">
        <color theme="0"/>
      </right>
      <top/>
      <bottom style="thin">
        <color theme="4" tint="-0.24994659260841701"/>
      </bottom>
      <diagonal/>
    </border>
    <border>
      <left/>
      <right/>
      <top/>
      <bottom style="medium">
        <color theme="0"/>
      </bottom>
      <diagonal/>
    </border>
    <border>
      <left style="thick">
        <color theme="0"/>
      </left>
      <right style="thick">
        <color theme="0"/>
      </right>
      <top/>
      <bottom/>
      <diagonal/>
    </border>
    <border>
      <left style="thin">
        <color theme="5" tint="-0.24994659260841701"/>
      </left>
      <right/>
      <top/>
      <bottom style="thin">
        <color theme="5" tint="-0.24994659260841701"/>
      </bottom>
      <diagonal/>
    </border>
    <border>
      <left style="thick">
        <color theme="0"/>
      </left>
      <right/>
      <top/>
      <bottom style="thin">
        <color theme="4" tint="-0.24994659260841701"/>
      </bottom>
      <diagonal/>
    </border>
    <border>
      <left style="thick">
        <color theme="0"/>
      </left>
      <right style="thick">
        <color theme="0"/>
      </right>
      <top style="medium">
        <color theme="0"/>
      </top>
      <bottom style="thin">
        <color theme="4" tint="-0.24994659260841701"/>
      </bottom>
      <diagonal/>
    </border>
    <border>
      <left/>
      <right/>
      <top/>
      <bottom style="thick">
        <color theme="4" tint="-0.24994659260841701"/>
      </bottom>
      <diagonal/>
    </border>
    <border>
      <left/>
      <right/>
      <top style="thick">
        <color theme="4" tint="-0.24994659260841701"/>
      </top>
      <bottom style="thin">
        <color theme="4" tint="-0.24994659260841701"/>
      </bottom>
      <diagonal/>
    </border>
  </borders>
  <cellStyleXfs count="2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6" fillId="0" borderId="0" applyNumberFormat="0" applyFill="0" applyBorder="0" applyAlignment="0" applyProtection="0"/>
  </cellStyleXfs>
  <cellXfs count="353">
    <xf numFmtId="0" fontId="0" fillId="0" borderId="0" xfId="0"/>
    <xf numFmtId="164" fontId="0" fillId="0" borderId="0" xfId="1" applyNumberFormat="1" applyFont="1"/>
    <xf numFmtId="0" fontId="6" fillId="0" borderId="0" xfId="0" applyFont="1"/>
    <xf numFmtId="0" fontId="0" fillId="0" borderId="0" xfId="1" applyNumberFormat="1" applyFont="1"/>
    <xf numFmtId="0" fontId="2" fillId="0" borderId="0" xfId="0" applyFont="1" applyAlignment="1">
      <alignment vertical="top"/>
    </xf>
    <xf numFmtId="0" fontId="3" fillId="0" borderId="0" xfId="0" applyFont="1" applyAlignment="1">
      <alignment vertical="top"/>
    </xf>
    <xf numFmtId="0" fontId="5" fillId="3" borderId="1" xfId="0" applyFont="1" applyFill="1" applyBorder="1"/>
    <xf numFmtId="3" fontId="2" fillId="2" borderId="1" xfId="0" applyNumberFormat="1" applyFont="1" applyFill="1" applyBorder="1"/>
    <xf numFmtId="165" fontId="0" fillId="0" borderId="0" xfId="1" applyNumberFormat="1" applyFont="1" applyFill="1" applyBorder="1"/>
    <xf numFmtId="0" fontId="6" fillId="4" borderId="1" xfId="0" applyFont="1" applyFill="1" applyBorder="1"/>
    <xf numFmtId="165" fontId="0" fillId="6" borderId="1" xfId="1" applyNumberFormat="1" applyFont="1" applyFill="1" applyBorder="1"/>
    <xf numFmtId="0" fontId="5" fillId="0" borderId="0" xfId="0" applyFont="1"/>
    <xf numFmtId="3" fontId="2" fillId="0" borderId="0" xfId="0" applyNumberFormat="1" applyFont="1"/>
    <xf numFmtId="164" fontId="0" fillId="0" borderId="0" xfId="1" applyNumberFormat="1" applyFont="1" applyFill="1"/>
    <xf numFmtId="0" fontId="3" fillId="0" borderId="0" xfId="0" applyFont="1"/>
    <xf numFmtId="0" fontId="2" fillId="0" borderId="0" xfId="0" applyFont="1"/>
    <xf numFmtId="164" fontId="2" fillId="0" borderId="0" xfId="1" applyNumberFormat="1" applyFont="1" applyFill="1"/>
    <xf numFmtId="0" fontId="7" fillId="0" borderId="0" xfId="0" applyFont="1" applyAlignment="1">
      <alignment vertical="top"/>
    </xf>
    <xf numFmtId="0" fontId="0" fillId="0" borderId="0" xfId="0" applyAlignment="1">
      <alignment vertical="top"/>
    </xf>
    <xf numFmtId="0" fontId="6" fillId="0" borderId="0" xfId="0" applyFont="1" applyAlignment="1">
      <alignment vertical="top"/>
    </xf>
    <xf numFmtId="165" fontId="0" fillId="0" borderId="0" xfId="0" applyNumberFormat="1" applyAlignment="1">
      <alignment vertical="top"/>
    </xf>
    <xf numFmtId="0" fontId="6" fillId="7" borderId="1" xfId="0" applyFont="1" applyFill="1" applyBorder="1" applyAlignment="1" applyProtection="1">
      <alignment vertical="top"/>
      <protection hidden="1"/>
    </xf>
    <xf numFmtId="165" fontId="3" fillId="4" borderId="1" xfId="0" applyNumberFormat="1" applyFont="1" applyFill="1" applyBorder="1" applyAlignment="1" applyProtection="1">
      <alignment vertical="top"/>
      <protection hidden="1"/>
    </xf>
    <xf numFmtId="0" fontId="0" fillId="0" borderId="0" xfId="0" applyAlignment="1" applyProtection="1">
      <alignment vertical="top"/>
      <protection hidden="1"/>
    </xf>
    <xf numFmtId="0" fontId="0" fillId="7" borderId="1" xfId="0" applyFill="1" applyBorder="1" applyAlignment="1" applyProtection="1">
      <alignment vertical="top"/>
      <protection hidden="1"/>
    </xf>
    <xf numFmtId="0" fontId="0" fillId="4" borderId="1" xfId="0" applyFill="1" applyBorder="1" applyAlignment="1" applyProtection="1">
      <alignment vertical="top"/>
      <protection hidden="1"/>
    </xf>
    <xf numFmtId="0" fontId="6" fillId="4" borderId="1" xfId="0" applyFont="1" applyFill="1" applyBorder="1" applyAlignment="1" applyProtection="1">
      <alignment vertical="top"/>
      <protection hidden="1"/>
    </xf>
    <xf numFmtId="0" fontId="0" fillId="4" borderId="3" xfId="0" applyFill="1" applyBorder="1" applyAlignment="1" applyProtection="1">
      <alignment vertical="top"/>
      <protection hidden="1"/>
    </xf>
    <xf numFmtId="168" fontId="6" fillId="4" borderId="1" xfId="0" applyNumberFormat="1" applyFont="1" applyFill="1" applyBorder="1" applyAlignment="1" applyProtection="1">
      <alignment vertical="top"/>
      <protection hidden="1"/>
    </xf>
    <xf numFmtId="166" fontId="6" fillId="4" borderId="1" xfId="0" applyNumberFormat="1" applyFont="1" applyFill="1" applyBorder="1" applyAlignment="1" applyProtection="1">
      <alignment vertical="top"/>
      <protection hidden="1"/>
    </xf>
    <xf numFmtId="0" fontId="6" fillId="0" borderId="1" xfId="0" applyFont="1" applyBorder="1" applyAlignment="1" applyProtection="1">
      <alignment vertical="top"/>
      <protection hidden="1"/>
    </xf>
    <xf numFmtId="0" fontId="0" fillId="0" borderId="1" xfId="0" applyBorder="1" applyAlignment="1" applyProtection="1">
      <alignment vertical="top"/>
      <protection hidden="1"/>
    </xf>
    <xf numFmtId="0" fontId="3" fillId="4" borderId="1" xfId="0" applyFont="1" applyFill="1" applyBorder="1" applyAlignment="1" applyProtection="1">
      <alignment vertical="top"/>
      <protection hidden="1"/>
    </xf>
    <xf numFmtId="166" fontId="0" fillId="4" borderId="1" xfId="0" applyNumberFormat="1" applyFill="1" applyBorder="1" applyAlignment="1" applyProtection="1">
      <alignment vertical="top"/>
      <protection hidden="1"/>
    </xf>
    <xf numFmtId="166" fontId="0" fillId="4" borderId="3" xfId="0" applyNumberFormat="1" applyFill="1" applyBorder="1" applyAlignment="1" applyProtection="1">
      <alignment vertical="top"/>
      <protection hidden="1"/>
    </xf>
    <xf numFmtId="0" fontId="6" fillId="8" borderId="1" xfId="0" applyFont="1" applyFill="1" applyBorder="1" applyAlignment="1" applyProtection="1">
      <alignment vertical="top"/>
      <protection hidden="1"/>
    </xf>
    <xf numFmtId="0" fontId="0" fillId="8" borderId="1" xfId="0" applyFill="1" applyBorder="1" applyAlignment="1" applyProtection="1">
      <alignment vertical="top"/>
      <protection hidden="1"/>
    </xf>
    <xf numFmtId="165" fontId="2" fillId="4" borderId="1" xfId="0" applyNumberFormat="1" applyFont="1" applyFill="1" applyBorder="1" applyAlignment="1" applyProtection="1">
      <alignment vertical="top"/>
      <protection hidden="1"/>
    </xf>
    <xf numFmtId="9" fontId="0" fillId="8" borderId="1" xfId="0" applyNumberFormat="1" applyFill="1" applyBorder="1" applyAlignment="1" applyProtection="1">
      <alignment horizontal="left" vertical="top"/>
      <protection hidden="1"/>
    </xf>
    <xf numFmtId="0" fontId="6" fillId="8" borderId="4" xfId="0" applyFont="1" applyFill="1" applyBorder="1" applyAlignment="1" applyProtection="1">
      <alignment vertical="top"/>
      <protection hidden="1"/>
    </xf>
    <xf numFmtId="165" fontId="2" fillId="4" borderId="4" xfId="0" applyNumberFormat="1" applyFont="1" applyFill="1" applyBorder="1" applyAlignment="1" applyProtection="1">
      <alignment vertical="top"/>
      <protection hidden="1"/>
    </xf>
    <xf numFmtId="165" fontId="3" fillId="4" borderId="4" xfId="0" applyNumberFormat="1" applyFont="1" applyFill="1" applyBorder="1" applyAlignment="1" applyProtection="1">
      <alignment vertical="top"/>
      <protection hidden="1"/>
    </xf>
    <xf numFmtId="0" fontId="0" fillId="8" borderId="0" xfId="0" applyFill="1" applyAlignment="1" applyProtection="1">
      <alignment vertical="top"/>
      <protection hidden="1"/>
    </xf>
    <xf numFmtId="9" fontId="2" fillId="4" borderId="1" xfId="2" applyFont="1" applyFill="1" applyBorder="1" applyAlignment="1" applyProtection="1">
      <alignment vertical="top"/>
      <protection hidden="1"/>
    </xf>
    <xf numFmtId="9" fontId="3" fillId="4" borderId="1" xfId="2" applyFont="1" applyFill="1" applyBorder="1" applyAlignment="1" applyProtection="1">
      <alignment vertical="top"/>
      <protection hidden="1"/>
    </xf>
    <xf numFmtId="0" fontId="6" fillId="0" borderId="0" xfId="0" applyFont="1" applyAlignment="1" applyProtection="1">
      <alignment vertical="top"/>
      <protection hidden="1"/>
    </xf>
    <xf numFmtId="0" fontId="3" fillId="4" borderId="5" xfId="0" applyFont="1" applyFill="1" applyBorder="1" applyAlignment="1" applyProtection="1">
      <alignment vertical="top"/>
      <protection hidden="1"/>
    </xf>
    <xf numFmtId="0" fontId="6" fillId="7" borderId="5" xfId="0" applyFont="1" applyFill="1" applyBorder="1" applyAlignment="1" applyProtection="1">
      <alignment vertical="top"/>
      <protection hidden="1"/>
    </xf>
    <xf numFmtId="165" fontId="3" fillId="4" borderId="5" xfId="0" applyNumberFormat="1" applyFont="1" applyFill="1" applyBorder="1" applyAlignment="1" applyProtection="1">
      <alignment vertical="top"/>
      <protection hidden="1"/>
    </xf>
    <xf numFmtId="0" fontId="11" fillId="0" borderId="0" xfId="0" applyFont="1" applyAlignment="1">
      <alignment horizontal="left" vertical="top"/>
    </xf>
    <xf numFmtId="0" fontId="0" fillId="0" borderId="0" xfId="0" applyAlignment="1">
      <alignment vertical="top" wrapText="1"/>
    </xf>
    <xf numFmtId="49" fontId="11" fillId="0" borderId="0" xfId="0" applyNumberFormat="1" applyFont="1" applyAlignment="1">
      <alignment horizontal="left" vertical="top"/>
    </xf>
    <xf numFmtId="49" fontId="11" fillId="0" borderId="0" xfId="0" applyNumberFormat="1" applyFont="1" applyAlignment="1">
      <alignment horizontal="left" vertical="top" wrapText="1"/>
    </xf>
    <xf numFmtId="0" fontId="0" fillId="0" borderId="0" xfId="0" applyAlignment="1">
      <alignment horizontal="left" vertical="center"/>
    </xf>
    <xf numFmtId="49" fontId="15" fillId="0" borderId="0" xfId="0" applyNumberFormat="1" applyFont="1" applyAlignment="1">
      <alignment horizontal="left" vertical="center"/>
    </xf>
    <xf numFmtId="0" fontId="14" fillId="0" borderId="0" xfId="0" applyFont="1"/>
    <xf numFmtId="49" fontId="6" fillId="0" borderId="0" xfId="0" applyNumberFormat="1" applyFont="1" applyAlignment="1">
      <alignment vertical="top"/>
    </xf>
    <xf numFmtId="49" fontId="6" fillId="0" borderId="10" xfId="0" applyNumberFormat="1" applyFont="1" applyBorder="1" applyAlignment="1">
      <alignment vertical="top"/>
    </xf>
    <xf numFmtId="49" fontId="6" fillId="0" borderId="11" xfId="0" applyNumberFormat="1" applyFont="1" applyBorder="1" applyAlignment="1">
      <alignment vertical="top"/>
    </xf>
    <xf numFmtId="166" fontId="2" fillId="0" borderId="0" xfId="0" applyNumberFormat="1" applyFont="1" applyAlignment="1">
      <alignment vertical="top"/>
    </xf>
    <xf numFmtId="49" fontId="6" fillId="0" borderId="14" xfId="0" applyNumberFormat="1" applyFont="1" applyBorder="1" applyAlignment="1">
      <alignment vertical="top"/>
    </xf>
    <xf numFmtId="164" fontId="6" fillId="0" borderId="0" xfId="1" applyNumberFormat="1" applyFont="1" applyAlignment="1" applyProtection="1">
      <alignment vertical="top"/>
    </xf>
    <xf numFmtId="9" fontId="3" fillId="0" borderId="12" xfId="0" applyNumberFormat="1" applyFont="1" applyBorder="1" applyAlignment="1">
      <alignment vertical="top"/>
    </xf>
    <xf numFmtId="0" fontId="13" fillId="0" borderId="0" xfId="0" applyFont="1" applyAlignment="1">
      <alignment vertical="center"/>
    </xf>
    <xf numFmtId="0" fontId="13" fillId="0" borderId="0" xfId="0" applyFont="1" applyAlignment="1" applyProtection="1">
      <alignment vertical="center"/>
      <protection hidden="1"/>
    </xf>
    <xf numFmtId="0" fontId="6" fillId="2" borderId="1" xfId="0" applyFont="1" applyFill="1" applyBorder="1" applyAlignment="1" applyProtection="1">
      <alignment vertical="top"/>
      <protection hidden="1"/>
    </xf>
    <xf numFmtId="0" fontId="0" fillId="5" borderId="1" xfId="0" applyFill="1" applyBorder="1" applyAlignment="1" applyProtection="1">
      <alignment vertical="top"/>
      <protection hidden="1"/>
    </xf>
    <xf numFmtId="164" fontId="0" fillId="0" borderId="0" xfId="1" applyNumberFormat="1" applyFont="1" applyAlignment="1" applyProtection="1">
      <alignment vertical="top"/>
      <protection hidden="1"/>
    </xf>
    <xf numFmtId="164" fontId="6" fillId="0" borderId="0" xfId="1" applyNumberFormat="1" applyFont="1" applyAlignment="1" applyProtection="1">
      <alignment vertical="top"/>
      <protection hidden="1"/>
    </xf>
    <xf numFmtId="1" fontId="2" fillId="0" borderId="0" xfId="0" applyNumberFormat="1" applyFont="1"/>
    <xf numFmtId="1" fontId="2" fillId="0" borderId="0" xfId="1" applyNumberFormat="1" applyFont="1" applyFill="1" applyBorder="1"/>
    <xf numFmtId="169" fontId="2" fillId="0" borderId="0" xfId="0" applyNumberFormat="1" applyFont="1"/>
    <xf numFmtId="0" fontId="5" fillId="3" borderId="0" xfId="0" applyFont="1" applyFill="1"/>
    <xf numFmtId="3" fontId="0" fillId="0" borderId="0" xfId="1" applyNumberFormat="1" applyFont="1" applyFill="1" applyBorder="1"/>
    <xf numFmtId="14" fontId="0" fillId="0" borderId="0" xfId="0" applyNumberFormat="1" applyAlignment="1">
      <alignment vertical="top"/>
    </xf>
    <xf numFmtId="0" fontId="19" fillId="0" borderId="0" xfId="0" applyFont="1" applyAlignment="1">
      <alignment vertical="top"/>
    </xf>
    <xf numFmtId="0" fontId="16" fillId="0" borderId="0" xfId="21"/>
    <xf numFmtId="0" fontId="0" fillId="0" borderId="20" xfId="0" applyBorder="1" applyAlignment="1">
      <alignment vertical="top"/>
    </xf>
    <xf numFmtId="0" fontId="0" fillId="0" borderId="18" xfId="0" applyBorder="1" applyAlignment="1">
      <alignment vertical="top"/>
    </xf>
    <xf numFmtId="164" fontId="0" fillId="0" borderId="20" xfId="0" applyNumberFormat="1" applyBorder="1" applyAlignment="1">
      <alignment vertical="top"/>
    </xf>
    <xf numFmtId="0" fontId="11" fillId="0" borderId="20" xfId="0" applyFont="1" applyBorder="1" applyAlignment="1">
      <alignment vertical="top"/>
    </xf>
    <xf numFmtId="0" fontId="11" fillId="0" borderId="18" xfId="0" applyFont="1" applyBorder="1" applyAlignment="1">
      <alignment vertical="top"/>
    </xf>
    <xf numFmtId="0" fontId="11" fillId="0" borderId="22" xfId="0" applyFont="1" applyBorder="1" applyAlignment="1">
      <alignment vertical="top"/>
    </xf>
    <xf numFmtId="164" fontId="0" fillId="0" borderId="18" xfId="0" applyNumberFormat="1" applyBorder="1" applyAlignment="1">
      <alignment vertical="top"/>
    </xf>
    <xf numFmtId="164" fontId="6" fillId="0" borderId="21" xfId="0" applyNumberFormat="1" applyFont="1" applyBorder="1" applyAlignment="1">
      <alignment vertical="top"/>
    </xf>
    <xf numFmtId="49" fontId="7" fillId="10" borderId="0" xfId="0" applyNumberFormat="1" applyFont="1" applyFill="1" applyAlignment="1">
      <alignment horizontal="left" vertical="center"/>
    </xf>
    <xf numFmtId="0" fontId="7" fillId="10" borderId="0" xfId="0" applyFont="1" applyFill="1" applyAlignment="1">
      <alignment horizontal="left" vertical="center"/>
    </xf>
    <xf numFmtId="0" fontId="0" fillId="0" borderId="19" xfId="0" applyBorder="1" applyAlignment="1">
      <alignment vertical="top"/>
    </xf>
    <xf numFmtId="49" fontId="6" fillId="0" borderId="11" xfId="0" applyNumberFormat="1" applyFont="1" applyBorder="1"/>
    <xf numFmtId="165" fontId="0" fillId="0" borderId="0" xfId="0" applyNumberFormat="1"/>
    <xf numFmtId="1" fontId="0" fillId="0" borderId="0" xfId="0" applyNumberFormat="1" applyAlignment="1">
      <alignment horizontal="center"/>
    </xf>
    <xf numFmtId="0" fontId="6" fillId="0" borderId="11" xfId="0" applyFont="1" applyBorder="1" applyAlignment="1">
      <alignment vertical="top"/>
    </xf>
    <xf numFmtId="49" fontId="0" fillId="10" borderId="0" xfId="0" applyNumberFormat="1" applyFill="1" applyAlignment="1">
      <alignment vertical="center" wrapText="1"/>
    </xf>
    <xf numFmtId="164" fontId="0" fillId="0" borderId="19" xfId="0" applyNumberFormat="1" applyBorder="1" applyAlignment="1">
      <alignment vertical="top"/>
    </xf>
    <xf numFmtId="164" fontId="0" fillId="0" borderId="21" xfId="0" applyNumberFormat="1" applyBorder="1" applyAlignment="1">
      <alignment vertical="top"/>
    </xf>
    <xf numFmtId="164" fontId="0" fillId="0" borderId="26" xfId="0" applyNumberFormat="1" applyBorder="1" applyAlignment="1">
      <alignment vertical="top"/>
    </xf>
    <xf numFmtId="0" fontId="0" fillId="6" borderId="8" xfId="0" applyFill="1" applyBorder="1" applyAlignment="1" applyProtection="1">
      <alignment horizontal="right" vertical="top"/>
      <protection locked="0"/>
    </xf>
    <xf numFmtId="0" fontId="0" fillId="6" borderId="25" xfId="0" applyFill="1" applyBorder="1" applyAlignment="1" applyProtection="1">
      <alignment horizontal="right" vertical="top"/>
      <protection locked="0"/>
    </xf>
    <xf numFmtId="0" fontId="0" fillId="0" borderId="0" xfId="0" applyAlignment="1">
      <alignment horizontal="right" vertical="top"/>
    </xf>
    <xf numFmtId="0" fontId="0" fillId="0" borderId="20" xfId="0" applyBorder="1" applyAlignment="1">
      <alignment horizontal="left" vertical="top"/>
    </xf>
    <xf numFmtId="164" fontId="3" fillId="0" borderId="0" xfId="0" applyNumberFormat="1" applyFont="1" applyAlignment="1">
      <alignment vertical="top"/>
    </xf>
    <xf numFmtId="49" fontId="7" fillId="0" borderId="1" xfId="0" applyNumberFormat="1" applyFont="1" applyBorder="1"/>
    <xf numFmtId="0" fontId="0" fillId="0" borderId="0" xfId="0" applyAlignment="1" applyProtection="1">
      <alignment horizontal="left" vertical="top"/>
      <protection hidden="1"/>
    </xf>
    <xf numFmtId="0" fontId="0" fillId="0" borderId="0" xfId="0" applyAlignment="1">
      <alignment horizontal="left" vertical="top"/>
    </xf>
    <xf numFmtId="164" fontId="0" fillId="0" borderId="0" xfId="0" applyNumberFormat="1" applyAlignment="1">
      <alignment vertical="top"/>
    </xf>
    <xf numFmtId="0" fontId="18" fillId="0" borderId="0" xfId="0" applyFont="1" applyAlignment="1">
      <alignment vertical="top"/>
    </xf>
    <xf numFmtId="164" fontId="18" fillId="0" borderId="0" xfId="0" applyNumberFormat="1" applyFont="1" applyAlignment="1">
      <alignment vertical="top"/>
    </xf>
    <xf numFmtId="1" fontId="0" fillId="0" borderId="0" xfId="0" applyNumberFormat="1" applyAlignment="1">
      <alignment vertical="top"/>
    </xf>
    <xf numFmtId="9" fontId="3" fillId="0" borderId="13" xfId="0" applyNumberFormat="1" applyFont="1" applyBorder="1" applyAlignment="1">
      <alignment vertical="top"/>
    </xf>
    <xf numFmtId="0" fontId="0" fillId="6" borderId="9" xfId="0" applyFill="1" applyBorder="1" applyAlignment="1" applyProtection="1">
      <alignment horizontal="right" vertical="top"/>
      <protection locked="0"/>
    </xf>
    <xf numFmtId="0" fontId="6" fillId="0" borderId="0" xfId="0" applyFont="1" applyAlignment="1">
      <alignment horizontal="right"/>
    </xf>
    <xf numFmtId="0" fontId="2" fillId="0" borderId="0" xfId="0" applyFont="1" applyAlignment="1">
      <alignment horizontal="right" vertical="top"/>
    </xf>
    <xf numFmtId="0" fontId="6" fillId="0" borderId="0" xfId="0" applyFont="1" applyAlignment="1">
      <alignment horizontal="right" vertical="top"/>
    </xf>
    <xf numFmtId="3" fontId="0" fillId="0" borderId="0" xfId="0" applyNumberFormat="1" applyAlignment="1">
      <alignment horizontal="right" vertical="top"/>
    </xf>
    <xf numFmtId="3" fontId="2" fillId="0" borderId="0" xfId="0" applyNumberFormat="1" applyFont="1" applyAlignment="1">
      <alignment horizontal="right" vertical="top"/>
    </xf>
    <xf numFmtId="49" fontId="6" fillId="0" borderId="0" xfId="0" applyNumberFormat="1" applyFont="1" applyAlignment="1">
      <alignment horizontal="left" vertical="top"/>
    </xf>
    <xf numFmtId="166" fontId="19" fillId="0" borderId="0" xfId="0" applyNumberFormat="1" applyFont="1" applyAlignment="1">
      <alignment vertical="top"/>
    </xf>
    <xf numFmtId="0" fontId="0" fillId="0" borderId="0" xfId="0" applyAlignment="1">
      <alignment horizontal="left" vertical="top" wrapText="1"/>
    </xf>
    <xf numFmtId="49" fontId="22" fillId="9" borderId="5" xfId="0" applyNumberFormat="1" applyFont="1" applyFill="1" applyBorder="1" applyAlignment="1">
      <alignment vertical="center"/>
    </xf>
    <xf numFmtId="49" fontId="17" fillId="9" borderId="6" xfId="0" applyNumberFormat="1" applyFont="1" applyFill="1" applyBorder="1" applyAlignment="1">
      <alignment vertical="center"/>
    </xf>
    <xf numFmtId="0" fontId="24" fillId="9" borderId="3" xfId="0" applyFont="1" applyFill="1" applyBorder="1" applyAlignment="1">
      <alignment vertical="center" wrapText="1"/>
    </xf>
    <xf numFmtId="49" fontId="20" fillId="9" borderId="1" xfId="0" applyNumberFormat="1" applyFont="1" applyFill="1" applyBorder="1" applyAlignment="1">
      <alignment vertical="center" wrapText="1"/>
    </xf>
    <xf numFmtId="49" fontId="22" fillId="11" borderId="5" xfId="0" applyNumberFormat="1" applyFont="1" applyFill="1" applyBorder="1" applyAlignment="1">
      <alignment vertical="center"/>
    </xf>
    <xf numFmtId="0" fontId="7" fillId="11" borderId="6" xfId="0" applyFont="1" applyFill="1" applyBorder="1" applyAlignment="1">
      <alignment vertical="center"/>
    </xf>
    <xf numFmtId="0" fontId="24" fillId="11" borderId="3" xfId="0" applyFont="1" applyFill="1" applyBorder="1" applyAlignment="1">
      <alignment vertical="center" wrapText="1"/>
    </xf>
    <xf numFmtId="49" fontId="20" fillId="11" borderId="1" xfId="0" applyNumberFormat="1" applyFont="1" applyFill="1" applyBorder="1" applyAlignment="1">
      <alignment vertical="center" wrapText="1"/>
    </xf>
    <xf numFmtId="0" fontId="22" fillId="11" borderId="5" xfId="0" applyFont="1" applyFill="1" applyBorder="1" applyAlignment="1">
      <alignment vertical="center"/>
    </xf>
    <xf numFmtId="49" fontId="0" fillId="0" borderId="20" xfId="0" applyNumberFormat="1" applyBorder="1" applyAlignment="1">
      <alignment horizontal="left" vertical="top"/>
    </xf>
    <xf numFmtId="0" fontId="0" fillId="0" borderId="27" xfId="0" applyBorder="1" applyAlignment="1">
      <alignment vertical="top"/>
    </xf>
    <xf numFmtId="0" fontId="0" fillId="0" borderId="28" xfId="0" applyBorder="1" applyAlignment="1">
      <alignment vertical="top"/>
    </xf>
    <xf numFmtId="0" fontId="7" fillId="9" borderId="0" xfId="0" applyFont="1" applyFill="1" applyAlignment="1">
      <alignment vertical="center"/>
    </xf>
    <xf numFmtId="0" fontId="0" fillId="0" borderId="0" xfId="0" applyAlignment="1">
      <alignment vertical="center"/>
    </xf>
    <xf numFmtId="0" fontId="7" fillId="11" borderId="0" xfId="0" applyFont="1" applyFill="1" applyAlignment="1">
      <alignment horizontal="left" vertical="center"/>
    </xf>
    <xf numFmtId="0" fontId="13" fillId="9" borderId="0" xfId="0" applyFont="1" applyFill="1" applyAlignment="1">
      <alignment vertical="center"/>
    </xf>
    <xf numFmtId="0" fontId="7" fillId="9" borderId="0" xfId="0" applyFont="1" applyFill="1" applyAlignment="1">
      <alignment horizontal="center" vertical="center"/>
    </xf>
    <xf numFmtId="0" fontId="13" fillId="0" borderId="0" xfId="0" applyFont="1" applyAlignment="1">
      <alignment horizontal="left" vertical="center"/>
    </xf>
    <xf numFmtId="0" fontId="7" fillId="11" borderId="0" xfId="0" applyFont="1" applyFill="1" applyAlignment="1">
      <alignment horizontal="center" vertical="center"/>
    </xf>
    <xf numFmtId="0" fontId="13" fillId="11" borderId="0" xfId="0" applyFont="1" applyFill="1" applyAlignment="1">
      <alignment vertical="center"/>
    </xf>
    <xf numFmtId="0" fontId="26" fillId="0" borderId="0" xfId="0" applyFont="1" applyAlignment="1">
      <alignment vertical="top"/>
    </xf>
    <xf numFmtId="1" fontId="8" fillId="9" borderId="3" xfId="0" applyNumberFormat="1" applyFont="1" applyFill="1" applyBorder="1" applyAlignment="1">
      <alignment horizontal="center" vertical="center" wrapText="1"/>
    </xf>
    <xf numFmtId="49" fontId="6" fillId="9" borderId="3" xfId="0" applyNumberFormat="1" applyFont="1" applyFill="1" applyBorder="1" applyAlignment="1">
      <alignment horizontal="center" vertical="center" wrapText="1"/>
    </xf>
    <xf numFmtId="1" fontId="8" fillId="11" borderId="3" xfId="0" applyNumberFormat="1" applyFont="1" applyFill="1" applyBorder="1" applyAlignment="1">
      <alignment horizontal="center" vertical="center" wrapText="1"/>
    </xf>
    <xf numFmtId="49" fontId="6" fillId="11" borderId="3" xfId="0" applyNumberFormat="1" applyFont="1" applyFill="1" applyBorder="1" applyAlignment="1">
      <alignment horizontal="center" vertical="center" wrapText="1"/>
    </xf>
    <xf numFmtId="0" fontId="0" fillId="0" borderId="26"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164" fontId="0" fillId="0" borderId="26" xfId="0" applyNumberFormat="1" applyBorder="1" applyAlignment="1">
      <alignment vertical="center"/>
    </xf>
    <xf numFmtId="164" fontId="0" fillId="0" borderId="18" xfId="0" applyNumberFormat="1" applyBorder="1" applyAlignment="1">
      <alignment vertical="center"/>
    </xf>
    <xf numFmtId="164" fontId="0" fillId="0" borderId="19" xfId="0" applyNumberFormat="1" applyBorder="1" applyAlignment="1">
      <alignment vertical="center"/>
    </xf>
    <xf numFmtId="164" fontId="0" fillId="0" borderId="0" xfId="0" applyNumberFormat="1" applyAlignment="1">
      <alignment vertical="center"/>
    </xf>
    <xf numFmtId="164" fontId="26" fillId="0" borderId="0" xfId="0" applyNumberFormat="1" applyFont="1" applyAlignment="1">
      <alignment vertical="top"/>
    </xf>
    <xf numFmtId="9" fontId="0" fillId="0" borderId="26" xfId="0" applyNumberFormat="1" applyBorder="1" applyAlignment="1">
      <alignment vertical="center"/>
    </xf>
    <xf numFmtId="9" fontId="0" fillId="0" borderId="18" xfId="0" applyNumberFormat="1" applyBorder="1" applyAlignment="1">
      <alignment vertical="center"/>
    </xf>
    <xf numFmtId="9" fontId="0" fillId="0" borderId="19" xfId="0" applyNumberFormat="1" applyBorder="1" applyAlignment="1">
      <alignment vertical="center"/>
    </xf>
    <xf numFmtId="9" fontId="6" fillId="0" borderId="21" xfId="0" applyNumberFormat="1" applyFont="1" applyBorder="1" applyAlignment="1">
      <alignment vertical="top"/>
    </xf>
    <xf numFmtId="9" fontId="0" fillId="0" borderId="26" xfId="0" applyNumberFormat="1" applyBorder="1" applyAlignment="1">
      <alignment vertical="top"/>
    </xf>
    <xf numFmtId="9" fontId="0" fillId="0" borderId="18" xfId="0" applyNumberFormat="1" applyBorder="1" applyAlignment="1">
      <alignment vertical="top"/>
    </xf>
    <xf numFmtId="9" fontId="0" fillId="0" borderId="19" xfId="0" applyNumberFormat="1" applyBorder="1" applyAlignment="1">
      <alignment vertical="top"/>
    </xf>
    <xf numFmtId="9" fontId="0" fillId="0" borderId="21" xfId="0" applyNumberFormat="1" applyBorder="1" applyAlignment="1">
      <alignment vertical="top"/>
    </xf>
    <xf numFmtId="0" fontId="0" fillId="12" borderId="0" xfId="0" applyFill="1" applyProtection="1">
      <protection locked="0"/>
    </xf>
    <xf numFmtId="0" fontId="0" fillId="7" borderId="0" xfId="0" applyFill="1" applyAlignment="1">
      <alignment vertical="top" wrapText="1"/>
    </xf>
    <xf numFmtId="0" fontId="0" fillId="13" borderId="0" xfId="0" applyFill="1" applyAlignment="1" applyProtection="1">
      <alignment vertical="top" wrapText="1"/>
      <protection locked="0"/>
    </xf>
    <xf numFmtId="49" fontId="25" fillId="9" borderId="0" xfId="0" applyNumberFormat="1" applyFont="1" applyFill="1" applyAlignment="1">
      <alignment vertical="center"/>
    </xf>
    <xf numFmtId="49" fontId="25" fillId="11" borderId="0" xfId="0" applyNumberFormat="1" applyFont="1" applyFill="1" applyAlignment="1">
      <alignment horizontal="left" vertical="center"/>
    </xf>
    <xf numFmtId="49" fontId="7" fillId="9" borderId="0" xfId="0" applyNumberFormat="1" applyFont="1" applyFill="1" applyAlignment="1">
      <alignment vertical="center"/>
    </xf>
    <xf numFmtId="49" fontId="7" fillId="11" borderId="0" xfId="0" applyNumberFormat="1" applyFont="1" applyFill="1" applyAlignment="1">
      <alignment horizontal="left" vertical="center"/>
    </xf>
    <xf numFmtId="49" fontId="7" fillId="11" borderId="0" xfId="0" applyNumberFormat="1" applyFont="1" applyFill="1" applyAlignment="1">
      <alignment vertical="center"/>
    </xf>
    <xf numFmtId="49" fontId="6" fillId="0" borderId="17" xfId="0" applyNumberFormat="1" applyFont="1" applyBorder="1" applyAlignment="1">
      <alignment horizontal="center" vertical="center" wrapText="1"/>
    </xf>
    <xf numFmtId="164" fontId="6" fillId="0" borderId="29" xfId="0" applyNumberFormat="1" applyFont="1" applyBorder="1" applyAlignment="1">
      <alignment vertical="top"/>
    </xf>
    <xf numFmtId="0" fontId="6" fillId="14" borderId="30" xfId="0" applyFont="1" applyFill="1" applyBorder="1" applyAlignment="1">
      <alignment vertical="top"/>
    </xf>
    <xf numFmtId="0" fontId="6" fillId="14" borderId="31" xfId="0" applyFont="1" applyFill="1" applyBorder="1" applyAlignment="1">
      <alignment vertical="top"/>
    </xf>
    <xf numFmtId="0" fontId="6" fillId="14" borderId="32" xfId="0" applyFont="1" applyFill="1" applyBorder="1" applyAlignment="1">
      <alignment vertical="top"/>
    </xf>
    <xf numFmtId="3" fontId="3" fillId="0" borderId="0" xfId="0" applyNumberFormat="1" applyFont="1" applyAlignment="1">
      <alignment vertical="top"/>
    </xf>
    <xf numFmtId="0" fontId="27" fillId="15" borderId="0" xfId="0" applyFont="1" applyFill="1" applyAlignment="1">
      <alignment vertical="center"/>
    </xf>
    <xf numFmtId="1" fontId="0" fillId="0" borderId="0" xfId="0" applyNumberFormat="1" applyAlignment="1">
      <alignment vertical="center"/>
    </xf>
    <xf numFmtId="0" fontId="16" fillId="0" borderId="30" xfId="21" applyFill="1" applyBorder="1" applyAlignment="1" applyProtection="1">
      <alignment horizontal="center" vertical="center"/>
    </xf>
    <xf numFmtId="0" fontId="16" fillId="0" borderId="35" xfId="21" applyNumberFormat="1" applyBorder="1" applyAlignment="1">
      <alignment vertical="center"/>
    </xf>
    <xf numFmtId="0" fontId="0" fillId="0" borderId="36" xfId="0" applyBorder="1" applyAlignment="1">
      <alignment vertical="center"/>
    </xf>
    <xf numFmtId="0" fontId="16" fillId="0" borderId="37" xfId="21" applyNumberFormat="1" applyBorder="1" applyAlignment="1">
      <alignment vertical="center"/>
    </xf>
    <xf numFmtId="0" fontId="0" fillId="0" borderId="38" xfId="0" applyBorder="1" applyAlignment="1">
      <alignment vertical="center"/>
    </xf>
    <xf numFmtId="0" fontId="16" fillId="0" borderId="39" xfId="21" applyNumberFormat="1" applyBorder="1" applyAlignment="1">
      <alignment vertical="center"/>
    </xf>
    <xf numFmtId="0" fontId="0" fillId="0" borderId="40" xfId="0" applyBorder="1" applyAlignment="1">
      <alignment vertical="center"/>
    </xf>
    <xf numFmtId="0" fontId="24" fillId="14" borderId="41" xfId="0" applyFont="1" applyFill="1" applyBorder="1" applyAlignment="1">
      <alignment vertical="top"/>
    </xf>
    <xf numFmtId="0" fontId="24" fillId="14" borderId="42" xfId="0" applyFont="1" applyFill="1" applyBorder="1" applyAlignment="1">
      <alignment vertical="top"/>
    </xf>
    <xf numFmtId="0" fontId="6" fillId="14" borderId="41" xfId="0" applyFont="1" applyFill="1" applyBorder="1" applyAlignment="1">
      <alignment vertical="top"/>
    </xf>
    <xf numFmtId="0" fontId="6" fillId="14" borderId="42" xfId="0" applyFont="1" applyFill="1" applyBorder="1" applyAlignment="1">
      <alignment vertical="top"/>
    </xf>
    <xf numFmtId="49" fontId="0" fillId="0" borderId="35" xfId="0" applyNumberFormat="1" applyBorder="1" applyAlignment="1">
      <alignment horizontal="left" vertical="center"/>
    </xf>
    <xf numFmtId="49" fontId="0" fillId="0" borderId="36" xfId="0" applyNumberFormat="1" applyBorder="1" applyAlignment="1">
      <alignment horizontal="left" vertical="center"/>
    </xf>
    <xf numFmtId="170" fontId="0" fillId="0" borderId="26" xfId="0" applyNumberFormat="1" applyBorder="1" applyAlignment="1">
      <alignment vertical="center"/>
    </xf>
    <xf numFmtId="170" fontId="0" fillId="0" borderId="18" xfId="0" applyNumberFormat="1" applyBorder="1" applyAlignment="1">
      <alignment vertical="center"/>
    </xf>
    <xf numFmtId="170" fontId="0" fillId="0" borderId="19" xfId="0" applyNumberFormat="1" applyBorder="1" applyAlignment="1">
      <alignment vertical="center"/>
    </xf>
    <xf numFmtId="170" fontId="0" fillId="0" borderId="26" xfId="0" applyNumberFormat="1" applyBorder="1" applyAlignment="1">
      <alignment vertical="top"/>
    </xf>
    <xf numFmtId="170" fontId="0" fillId="0" borderId="18" xfId="0" applyNumberFormat="1" applyBorder="1" applyAlignment="1">
      <alignment vertical="top"/>
    </xf>
    <xf numFmtId="170" fontId="0" fillId="0" borderId="19" xfId="0" applyNumberFormat="1" applyBorder="1" applyAlignment="1">
      <alignment vertical="top"/>
    </xf>
    <xf numFmtId="0" fontId="28" fillId="0" borderId="0" xfId="0" applyFont="1" applyAlignment="1">
      <alignment horizontal="left"/>
    </xf>
    <xf numFmtId="49" fontId="5" fillId="0" borderId="11" xfId="0" applyNumberFormat="1" applyFont="1" applyBorder="1" applyAlignment="1">
      <alignment vertical="top"/>
    </xf>
    <xf numFmtId="49" fontId="0" fillId="0" borderId="0" xfId="0" applyNumberFormat="1" applyAlignment="1">
      <alignment horizontal="left" vertical="center"/>
    </xf>
    <xf numFmtId="9" fontId="0" fillId="0" borderId="0" xfId="0" applyNumberFormat="1" applyAlignment="1">
      <alignment vertical="top"/>
    </xf>
    <xf numFmtId="49" fontId="0" fillId="0" borderId="18" xfId="0" applyNumberFormat="1" applyBorder="1" applyAlignment="1">
      <alignment horizontal="left" vertical="center"/>
    </xf>
    <xf numFmtId="49" fontId="0" fillId="0" borderId="19" xfId="0" applyNumberFormat="1" applyBorder="1" applyAlignment="1">
      <alignment horizontal="left" vertical="center"/>
    </xf>
    <xf numFmtId="9" fontId="0" fillId="0" borderId="0" xfId="0" applyNumberFormat="1" applyAlignment="1">
      <alignment vertical="center"/>
    </xf>
    <xf numFmtId="164" fontId="0" fillId="0" borderId="26" xfId="0" applyNumberFormat="1" applyBorder="1" applyAlignment="1">
      <alignment horizontal="right" vertical="center"/>
    </xf>
    <xf numFmtId="164" fontId="0" fillId="0" borderId="18" xfId="0" applyNumberFormat="1" applyBorder="1" applyAlignment="1">
      <alignment horizontal="right" vertical="center"/>
    </xf>
    <xf numFmtId="9" fontId="0" fillId="0" borderId="19" xfId="0" applyNumberFormat="1" applyBorder="1" applyAlignment="1">
      <alignment horizontal="right" vertical="center"/>
    </xf>
    <xf numFmtId="0" fontId="29" fillId="0" borderId="0" xfId="0" applyFont="1" applyAlignment="1">
      <alignment vertical="top"/>
    </xf>
    <xf numFmtId="0" fontId="29" fillId="0" borderId="0" xfId="0" applyFont="1" applyAlignment="1">
      <alignment vertical="center"/>
    </xf>
    <xf numFmtId="0" fontId="30" fillId="0" borderId="0" xfId="0" applyFont="1" applyAlignment="1">
      <alignment vertical="center"/>
    </xf>
    <xf numFmtId="1" fontId="29" fillId="0" borderId="0" xfId="0" applyNumberFormat="1" applyFont="1" applyAlignment="1">
      <alignment vertical="center"/>
    </xf>
    <xf numFmtId="1" fontId="29" fillId="0" borderId="0" xfId="0" applyNumberFormat="1" applyFont="1" applyAlignment="1">
      <alignment vertical="top"/>
    </xf>
    <xf numFmtId="0" fontId="29" fillId="0" borderId="0" xfId="0" applyFont="1" applyAlignment="1">
      <alignment horizontal="left" vertical="center"/>
    </xf>
    <xf numFmtId="0" fontId="30" fillId="0" borderId="0" xfId="0" applyFont="1" applyAlignment="1">
      <alignment horizontal="left" vertical="center"/>
    </xf>
    <xf numFmtId="0" fontId="31" fillId="0" borderId="0" xfId="0" applyFont="1" applyAlignment="1">
      <alignment vertical="top"/>
    </xf>
    <xf numFmtId="0" fontId="0" fillId="0" borderId="34" xfId="0" applyBorder="1"/>
    <xf numFmtId="0" fontId="0" fillId="0" borderId="45" xfId="0" applyBorder="1"/>
    <xf numFmtId="0" fontId="0" fillId="0" borderId="46" xfId="0" applyBorder="1"/>
    <xf numFmtId="0" fontId="0" fillId="0" borderId="47" xfId="0" applyBorder="1"/>
    <xf numFmtId="0" fontId="0" fillId="0" borderId="48" xfId="0" applyBorder="1"/>
    <xf numFmtId="0" fontId="0" fillId="0" borderId="32" xfId="0" applyBorder="1"/>
    <xf numFmtId="0" fontId="13" fillId="0" borderId="0" xfId="0" applyFont="1" applyAlignment="1">
      <alignment vertical="top" wrapText="1"/>
    </xf>
    <xf numFmtId="49" fontId="7" fillId="0" borderId="0" xfId="0" applyNumberFormat="1" applyFont="1" applyAlignment="1">
      <alignment vertical="top" wrapText="1"/>
    </xf>
    <xf numFmtId="0" fontId="7" fillId="0" borderId="0" xfId="0" applyFont="1" applyAlignment="1">
      <alignment vertical="top" wrapText="1"/>
    </xf>
    <xf numFmtId="0" fontId="2" fillId="0" borderId="32" xfId="21" applyFont="1" applyFill="1" applyBorder="1" applyAlignment="1" applyProtection="1">
      <alignment horizontal="left" vertical="center"/>
    </xf>
    <xf numFmtId="49" fontId="32" fillId="0" borderId="14" xfId="0" applyNumberFormat="1" applyFont="1" applyBorder="1" applyAlignment="1">
      <alignment horizontal="right" vertical="top"/>
    </xf>
    <xf numFmtId="0" fontId="33" fillId="0" borderId="0" xfId="0" applyFont="1" applyAlignment="1" applyProtection="1">
      <alignment horizontal="right" vertical="top"/>
      <protection hidden="1"/>
    </xf>
    <xf numFmtId="0" fontId="33" fillId="0" borderId="0" xfId="0" applyFont="1" applyAlignment="1">
      <alignment horizontal="right" vertical="top"/>
    </xf>
    <xf numFmtId="9" fontId="34" fillId="0" borderId="14" xfId="0" applyNumberFormat="1" applyFont="1" applyBorder="1" applyAlignment="1">
      <alignment horizontal="right" vertical="top"/>
    </xf>
    <xf numFmtId="0" fontId="16" fillId="0" borderId="0" xfId="21" applyNumberFormat="1" applyAlignment="1" applyProtection="1">
      <alignment vertical="top"/>
      <protection locked="0"/>
    </xf>
    <xf numFmtId="49" fontId="0" fillId="0" borderId="0" xfId="0" applyNumberFormat="1" applyAlignment="1">
      <alignment vertical="top" wrapText="1"/>
    </xf>
    <xf numFmtId="49" fontId="35" fillId="0" borderId="11" xfId="0" applyNumberFormat="1" applyFont="1" applyBorder="1" applyAlignment="1">
      <alignment horizontal="right" vertical="top"/>
    </xf>
    <xf numFmtId="49" fontId="0" fillId="0" borderId="11" xfId="0" applyNumberFormat="1" applyBorder="1" applyAlignment="1">
      <alignment vertical="top"/>
    </xf>
    <xf numFmtId="49" fontId="6" fillId="0" borderId="0" xfId="0" applyNumberFormat="1" applyFont="1" applyAlignment="1">
      <alignment horizontal="left" vertical="center"/>
    </xf>
    <xf numFmtId="0" fontId="0" fillId="0" borderId="0" xfId="0" applyProtection="1">
      <protection hidden="1"/>
    </xf>
    <xf numFmtId="0" fontId="6" fillId="0" borderId="10" xfId="0" applyFont="1" applyBorder="1" applyAlignment="1">
      <alignment vertical="top"/>
    </xf>
    <xf numFmtId="0" fontId="36" fillId="0" borderId="0" xfId="0" applyFont="1" applyAlignment="1">
      <alignment vertical="center"/>
    </xf>
    <xf numFmtId="0" fontId="36" fillId="0" borderId="0" xfId="0" applyFont="1"/>
    <xf numFmtId="49" fontId="6" fillId="0" borderId="10" xfId="0" applyNumberFormat="1" applyFont="1" applyBorder="1" applyAlignment="1">
      <alignment horizontal="right" vertical="top"/>
    </xf>
    <xf numFmtId="49" fontId="0" fillId="0" borderId="0" xfId="0" applyNumberFormat="1" applyAlignment="1">
      <alignment horizontal="right" vertical="top"/>
    </xf>
    <xf numFmtId="0" fontId="39" fillId="0" borderId="0" xfId="0" applyFont="1"/>
    <xf numFmtId="0" fontId="6" fillId="0" borderId="14" xfId="0" applyFont="1" applyBorder="1" applyAlignment="1">
      <alignment vertical="top"/>
    </xf>
    <xf numFmtId="0" fontId="32" fillId="0" borderId="14" xfId="0" applyFont="1" applyBorder="1" applyAlignment="1">
      <alignment horizontal="right" vertical="top"/>
    </xf>
    <xf numFmtId="0" fontId="17" fillId="9" borderId="6" xfId="0" applyFont="1" applyFill="1" applyBorder="1" applyAlignment="1">
      <alignment vertical="center"/>
    </xf>
    <xf numFmtId="0" fontId="17" fillId="11" borderId="6" xfId="0" applyFont="1" applyFill="1" applyBorder="1" applyAlignment="1">
      <alignment vertical="center"/>
    </xf>
    <xf numFmtId="165" fontId="40" fillId="0" borderId="0" xfId="0" applyNumberFormat="1" applyFont="1" applyAlignment="1">
      <alignment vertical="top"/>
    </xf>
    <xf numFmtId="165" fontId="40" fillId="0" borderId="0" xfId="0" applyNumberFormat="1" applyFont="1"/>
    <xf numFmtId="49" fontId="41" fillId="0" borderId="0" xfId="0" applyNumberFormat="1" applyFont="1" applyAlignment="1">
      <alignment vertical="top"/>
    </xf>
    <xf numFmtId="165" fontId="42" fillId="0" borderId="0" xfId="0" applyNumberFormat="1" applyFont="1" applyAlignment="1">
      <alignment vertical="center"/>
    </xf>
    <xf numFmtId="165" fontId="40" fillId="0" borderId="0" xfId="1" applyNumberFormat="1" applyFont="1" applyAlignment="1" applyProtection="1">
      <alignment vertical="top"/>
    </xf>
    <xf numFmtId="165" fontId="40" fillId="0" borderId="0" xfId="0" applyNumberFormat="1" applyFont="1" applyAlignment="1" applyProtection="1">
      <alignment vertical="top"/>
      <protection hidden="1"/>
    </xf>
    <xf numFmtId="167" fontId="40" fillId="0" borderId="0" xfId="2" applyNumberFormat="1" applyFont="1" applyAlignment="1" applyProtection="1">
      <alignment vertical="top"/>
      <protection hidden="1"/>
    </xf>
    <xf numFmtId="49" fontId="6" fillId="0" borderId="0" xfId="0" applyNumberFormat="1" applyFont="1" applyAlignment="1">
      <alignment horizontal="left"/>
    </xf>
    <xf numFmtId="0" fontId="0" fillId="0" borderId="0" xfId="0" applyProtection="1">
      <protection locked="0" hidden="1"/>
    </xf>
    <xf numFmtId="0" fontId="16" fillId="0" borderId="0" xfId="21" applyNumberFormat="1" applyAlignment="1" applyProtection="1">
      <alignment vertical="top" wrapText="1"/>
      <protection locked="0"/>
    </xf>
    <xf numFmtId="49" fontId="16" fillId="0" borderId="0" xfId="21" applyNumberFormat="1" applyProtection="1">
      <protection locked="0"/>
    </xf>
    <xf numFmtId="0" fontId="16" fillId="0" borderId="0" xfId="21" applyProtection="1">
      <protection locked="0"/>
    </xf>
    <xf numFmtId="0" fontId="0" fillId="0" borderId="26" xfId="0" applyBorder="1" applyAlignment="1">
      <alignment vertical="top"/>
    </xf>
    <xf numFmtId="164" fontId="0" fillId="0" borderId="32" xfId="0" applyNumberFormat="1" applyBorder="1" applyAlignment="1">
      <alignment vertical="top"/>
    </xf>
    <xf numFmtId="0" fontId="0" fillId="0" borderId="30" xfId="0" applyBorder="1" applyAlignment="1" applyProtection="1">
      <alignment vertical="top"/>
      <protection locked="0"/>
    </xf>
    <xf numFmtId="0" fontId="0" fillId="0" borderId="31" xfId="0" applyBorder="1" applyAlignment="1" applyProtection="1">
      <alignment vertical="top"/>
      <protection locked="0"/>
    </xf>
    <xf numFmtId="0" fontId="0" fillId="0" borderId="32" xfId="0" applyBorder="1" applyAlignment="1" applyProtection="1">
      <alignment vertical="top"/>
      <protection locked="0"/>
    </xf>
    <xf numFmtId="3" fontId="0" fillId="0" borderId="30" xfId="0" applyNumberFormat="1" applyBorder="1" applyAlignment="1" applyProtection="1">
      <alignment vertical="top"/>
      <protection locked="0"/>
    </xf>
    <xf numFmtId="3" fontId="0" fillId="0" borderId="31" xfId="0" applyNumberFormat="1" applyBorder="1" applyAlignment="1" applyProtection="1">
      <alignment vertical="top"/>
      <protection locked="0"/>
    </xf>
    <xf numFmtId="3" fontId="0" fillId="0" borderId="32" xfId="0" applyNumberFormat="1" applyBorder="1" applyAlignment="1" applyProtection="1">
      <alignment vertical="top"/>
      <protection locked="0"/>
    </xf>
    <xf numFmtId="0" fontId="0" fillId="0" borderId="16" xfId="0" applyBorder="1" applyAlignment="1" applyProtection="1">
      <alignment horizontal="left" vertical="top"/>
      <protection locked="0"/>
    </xf>
    <xf numFmtId="49" fontId="0" fillId="0" borderId="14" xfId="0" applyNumberFormat="1" applyBorder="1" applyAlignment="1">
      <alignment horizontal="right" vertical="top"/>
    </xf>
    <xf numFmtId="49" fontId="0" fillId="0" borderId="14" xfId="0" applyNumberFormat="1" applyBorder="1" applyAlignment="1">
      <alignment horizontal="left" vertical="top"/>
    </xf>
    <xf numFmtId="49" fontId="6" fillId="0" borderId="14" xfId="0" applyNumberFormat="1" applyFont="1" applyBorder="1"/>
    <xf numFmtId="49" fontId="6" fillId="0" borderId="49" xfId="0" applyNumberFormat="1" applyFont="1" applyBorder="1" applyAlignment="1">
      <alignment vertical="top"/>
    </xf>
    <xf numFmtId="3" fontId="0" fillId="0" borderId="16" xfId="0" applyNumberFormat="1" applyBorder="1" applyAlignment="1" applyProtection="1">
      <alignment horizontal="right" vertical="top"/>
      <protection locked="0"/>
    </xf>
    <xf numFmtId="14" fontId="0" fillId="7" borderId="8" xfId="0" applyNumberFormat="1" applyFill="1" applyBorder="1" applyAlignment="1" applyProtection="1">
      <alignment horizontal="right" vertical="top"/>
      <protection locked="0"/>
    </xf>
    <xf numFmtId="14" fontId="0" fillId="7" borderId="25" xfId="0" applyNumberFormat="1" applyFill="1" applyBorder="1" applyAlignment="1" applyProtection="1">
      <alignment horizontal="right" vertical="top"/>
      <protection locked="0"/>
    </xf>
    <xf numFmtId="49" fontId="17" fillId="10" borderId="3" xfId="0" applyNumberFormat="1" applyFont="1" applyFill="1" applyBorder="1" applyAlignment="1">
      <alignment vertical="center"/>
    </xf>
    <xf numFmtId="49" fontId="17" fillId="10" borderId="15" xfId="0" applyNumberFormat="1" applyFont="1" applyFill="1" applyBorder="1" applyAlignment="1">
      <alignment vertical="center"/>
    </xf>
    <xf numFmtId="49" fontId="17" fillId="10" borderId="2" xfId="0" applyNumberFormat="1" applyFont="1" applyFill="1" applyBorder="1" applyAlignment="1">
      <alignment vertical="center"/>
    </xf>
    <xf numFmtId="49" fontId="38" fillId="10" borderId="3" xfId="0" applyNumberFormat="1" applyFont="1" applyFill="1" applyBorder="1" applyAlignment="1">
      <alignment vertical="center"/>
    </xf>
    <xf numFmtId="49" fontId="17" fillId="10" borderId="5" xfId="0" applyNumberFormat="1" applyFont="1" applyFill="1" applyBorder="1" applyAlignment="1">
      <alignment vertical="center"/>
    </xf>
    <xf numFmtId="49" fontId="17" fillId="10" borderId="6" xfId="0" applyNumberFormat="1" applyFont="1" applyFill="1" applyBorder="1" applyAlignment="1">
      <alignment vertical="center"/>
    </xf>
    <xf numFmtId="49" fontId="20" fillId="10" borderId="1" xfId="0" applyNumberFormat="1" applyFont="1" applyFill="1" applyBorder="1" applyAlignment="1">
      <alignment vertical="center" wrapText="1"/>
    </xf>
    <xf numFmtId="0" fontId="21" fillId="10" borderId="3" xfId="0" applyFont="1" applyFill="1" applyBorder="1" applyAlignment="1">
      <alignment vertical="center" wrapText="1"/>
    </xf>
    <xf numFmtId="49" fontId="37" fillId="10" borderId="3" xfId="0" applyNumberFormat="1" applyFont="1" applyFill="1" applyBorder="1" applyAlignment="1">
      <alignment vertical="center"/>
    </xf>
    <xf numFmtId="0" fontId="43" fillId="10" borderId="3" xfId="0" applyFont="1" applyFill="1" applyBorder="1" applyAlignment="1">
      <alignment horizontal="center" vertical="center" wrapText="1"/>
    </xf>
    <xf numFmtId="164" fontId="3" fillId="0" borderId="50" xfId="0" applyNumberFormat="1" applyFont="1" applyBorder="1" applyAlignment="1">
      <alignment horizontal="right" vertical="top"/>
    </xf>
    <xf numFmtId="164" fontId="3" fillId="0" borderId="51" xfId="0" applyNumberFormat="1" applyFont="1" applyBorder="1" applyAlignment="1">
      <alignment horizontal="right" vertical="top"/>
    </xf>
    <xf numFmtId="164" fontId="2" fillId="0" borderId="52" xfId="0" applyNumberFormat="1" applyFont="1" applyBorder="1" applyAlignment="1">
      <alignment horizontal="right" vertical="top"/>
    </xf>
    <xf numFmtId="164" fontId="2" fillId="0" borderId="52" xfId="0" applyNumberFormat="1" applyFont="1" applyBorder="1" applyAlignment="1">
      <alignment horizontal="right"/>
    </xf>
    <xf numFmtId="166" fontId="23" fillId="0" borderId="52" xfId="0" applyNumberFormat="1" applyFont="1" applyBorder="1" applyAlignment="1">
      <alignment horizontal="right" vertical="top"/>
    </xf>
    <xf numFmtId="164" fontId="3" fillId="0" borderId="50" xfId="0" applyNumberFormat="1" applyFont="1" applyBorder="1" applyAlignment="1">
      <alignment vertical="top"/>
    </xf>
    <xf numFmtId="164" fontId="3" fillId="0" borderId="51" xfId="0" applyNumberFormat="1" applyFont="1" applyBorder="1" applyAlignment="1">
      <alignment vertical="top"/>
    </xf>
    <xf numFmtId="164" fontId="3" fillId="0" borderId="52" xfId="0" applyNumberFormat="1" applyFont="1" applyBorder="1" applyAlignment="1">
      <alignment vertical="top"/>
    </xf>
    <xf numFmtId="164" fontId="32" fillId="0" borderId="50" xfId="0" applyNumberFormat="1" applyFont="1" applyBorder="1" applyAlignment="1">
      <alignment horizontal="right" vertical="top"/>
    </xf>
    <xf numFmtId="164" fontId="32" fillId="0" borderId="51" xfId="0" applyNumberFormat="1" applyFont="1" applyBorder="1" applyAlignment="1">
      <alignment horizontal="right" vertical="top"/>
    </xf>
    <xf numFmtId="164" fontId="33" fillId="0" borderId="51" xfId="0" applyNumberFormat="1" applyFont="1" applyBorder="1" applyAlignment="1">
      <alignment horizontal="right" vertical="top"/>
    </xf>
    <xf numFmtId="9" fontId="3" fillId="0" borderId="50" xfId="0" applyNumberFormat="1" applyFont="1" applyBorder="1" applyAlignment="1">
      <alignment vertical="top"/>
    </xf>
    <xf numFmtId="14" fontId="0" fillId="0" borderId="53" xfId="0" applyNumberFormat="1" applyBorder="1" applyAlignment="1" applyProtection="1">
      <alignment horizontal="right" vertical="top"/>
      <protection locked="0"/>
    </xf>
    <xf numFmtId="14" fontId="0" fillId="0" borderId="54" xfId="0" applyNumberFormat="1" applyBorder="1" applyAlignment="1" applyProtection="1">
      <alignment horizontal="right" vertical="top"/>
      <protection locked="0"/>
    </xf>
    <xf numFmtId="1" fontId="0" fillId="0" borderId="53" xfId="0" applyNumberFormat="1" applyBorder="1" applyAlignment="1" applyProtection="1">
      <alignment horizontal="right" vertical="top"/>
      <protection locked="0"/>
    </xf>
    <xf numFmtId="1" fontId="0" fillId="0" borderId="54" xfId="0" applyNumberFormat="1" applyBorder="1" applyAlignment="1" applyProtection="1">
      <alignment horizontal="right" vertical="top"/>
      <protection locked="0"/>
    </xf>
    <xf numFmtId="166" fontId="0" fillId="0" borderId="53" xfId="0" applyNumberFormat="1" applyBorder="1" applyAlignment="1" applyProtection="1">
      <alignment horizontal="right" vertical="top"/>
      <protection locked="0"/>
    </xf>
    <xf numFmtId="166" fontId="0" fillId="0" borderId="54" xfId="0" applyNumberFormat="1" applyBorder="1" applyAlignment="1" applyProtection="1">
      <alignment horizontal="right" vertical="top"/>
      <protection locked="0"/>
    </xf>
    <xf numFmtId="0" fontId="0" fillId="0" borderId="54" xfId="0" applyBorder="1" applyAlignment="1" applyProtection="1">
      <alignment horizontal="right" vertical="top"/>
      <protection locked="0"/>
    </xf>
    <xf numFmtId="3" fontId="0" fillId="0" borderId="53" xfId="0" applyNumberFormat="1" applyBorder="1" applyAlignment="1" applyProtection="1">
      <alignment horizontal="right"/>
      <protection locked="0"/>
    </xf>
    <xf numFmtId="3" fontId="0" fillId="0" borderId="54" xfId="0" applyNumberFormat="1" applyBorder="1" applyAlignment="1" applyProtection="1">
      <alignment horizontal="right"/>
      <protection locked="0"/>
    </xf>
    <xf numFmtId="3" fontId="0" fillId="0" borderId="53" xfId="0" applyNumberFormat="1" applyBorder="1" applyAlignment="1" applyProtection="1">
      <alignment horizontal="right" vertical="top"/>
      <protection locked="0"/>
    </xf>
    <xf numFmtId="3" fontId="0" fillId="0" borderId="54" xfId="0" applyNumberFormat="1" applyBorder="1" applyAlignment="1" applyProtection="1">
      <alignment horizontal="right" vertical="top"/>
      <protection locked="0"/>
    </xf>
    <xf numFmtId="3" fontId="0" fillId="0" borderId="53" xfId="0" applyNumberFormat="1" applyBorder="1" applyAlignment="1" applyProtection="1">
      <alignment vertical="top"/>
      <protection locked="0"/>
    </xf>
    <xf numFmtId="3" fontId="0" fillId="0" borderId="54" xfId="0" applyNumberFormat="1" applyBorder="1" applyAlignment="1" applyProtection="1">
      <alignment vertical="top"/>
      <protection locked="0"/>
    </xf>
    <xf numFmtId="1" fontId="0" fillId="0" borderId="56" xfId="0" applyNumberFormat="1" applyBorder="1" applyAlignment="1" applyProtection="1">
      <alignment horizontal="right" vertical="top"/>
      <protection locked="0"/>
    </xf>
    <xf numFmtId="49" fontId="0" fillId="0" borderId="0" xfId="0" applyNumberFormat="1" applyAlignment="1">
      <alignment horizontal="left" vertical="top"/>
    </xf>
    <xf numFmtId="49" fontId="0" fillId="0" borderId="0" xfId="0" quotePrefix="1" applyNumberFormat="1" applyAlignment="1">
      <alignment horizontal="left" vertical="top" wrapText="1"/>
    </xf>
    <xf numFmtId="49" fontId="6" fillId="0" borderId="0" xfId="0" quotePrefix="1" applyNumberFormat="1" applyFont="1" applyAlignment="1">
      <alignment horizontal="left" vertical="top" wrapText="1"/>
    </xf>
    <xf numFmtId="49" fontId="0" fillId="0" borderId="0" xfId="0" applyNumberFormat="1" applyAlignment="1">
      <alignment horizontal="left" vertical="top" wrapText="1"/>
    </xf>
    <xf numFmtId="49" fontId="16" fillId="0" borderId="0" xfId="21" applyNumberFormat="1" applyAlignment="1">
      <alignment horizontal="left" vertical="top"/>
    </xf>
    <xf numFmtId="49" fontId="44" fillId="0" borderId="0" xfId="0" applyNumberFormat="1" applyFont="1" applyAlignment="1">
      <alignment horizontal="left" vertical="center"/>
    </xf>
    <xf numFmtId="14" fontId="0" fillId="7" borderId="57" xfId="0" applyNumberFormat="1" applyFill="1" applyBorder="1" applyAlignment="1" applyProtection="1">
      <alignment horizontal="right" vertical="top"/>
      <protection locked="0"/>
    </xf>
    <xf numFmtId="14" fontId="0" fillId="0" borderId="58" xfId="0" applyNumberFormat="1" applyBorder="1" applyAlignment="1" applyProtection="1">
      <alignment horizontal="right" vertical="top"/>
      <protection locked="0"/>
    </xf>
    <xf numFmtId="1" fontId="0" fillId="0" borderId="58" xfId="0" applyNumberFormat="1" applyBorder="1" applyAlignment="1" applyProtection="1">
      <alignment horizontal="right" vertical="top"/>
      <protection locked="0"/>
    </xf>
    <xf numFmtId="166" fontId="0" fillId="0" borderId="58" xfId="0" applyNumberFormat="1" applyBorder="1" applyAlignment="1" applyProtection="1">
      <alignment horizontal="right" vertical="top"/>
      <protection locked="0"/>
    </xf>
    <xf numFmtId="164" fontId="19" fillId="0" borderId="0" xfId="0" applyNumberFormat="1" applyFont="1" applyAlignment="1">
      <alignment horizontal="right" vertical="top"/>
    </xf>
    <xf numFmtId="164" fontId="19" fillId="0" borderId="0" xfId="1" applyNumberFormat="1" applyFont="1" applyFill="1" applyBorder="1" applyAlignment="1" applyProtection="1">
      <alignment horizontal="right" vertical="top"/>
    </xf>
    <xf numFmtId="49" fontId="6" fillId="0" borderId="59" xfId="0" applyNumberFormat="1" applyFont="1" applyBorder="1" applyAlignment="1">
      <alignment vertical="top"/>
    </xf>
    <xf numFmtId="49" fontId="11" fillId="0" borderId="60" xfId="0" applyNumberFormat="1" applyFont="1" applyBorder="1" applyAlignment="1">
      <alignment horizontal="left" vertical="top" wrapText="1"/>
    </xf>
    <xf numFmtId="49" fontId="0" fillId="0" borderId="60" xfId="0" applyNumberFormat="1" applyBorder="1" applyAlignment="1">
      <alignment horizontal="left" vertical="top"/>
    </xf>
    <xf numFmtId="0" fontId="11" fillId="0" borderId="0" xfId="0" applyFont="1" applyAlignment="1">
      <alignment horizontal="left" vertical="center"/>
    </xf>
    <xf numFmtId="0" fontId="45" fillId="0" borderId="60" xfId="0" applyFont="1" applyBorder="1" applyAlignment="1">
      <alignment horizontal="left" vertical="center"/>
    </xf>
    <xf numFmtId="49" fontId="12" fillId="0" borderId="61" xfId="0" applyNumberFormat="1" applyFont="1" applyBorder="1" applyAlignment="1">
      <alignment horizontal="left" vertical="center"/>
    </xf>
    <xf numFmtId="49" fontId="12" fillId="0" borderId="61" xfId="0" applyNumberFormat="1" applyFont="1" applyBorder="1" applyAlignment="1">
      <alignment horizontal="left" vertical="center" wrapText="1"/>
    </xf>
    <xf numFmtId="49" fontId="40" fillId="0" borderId="0" xfId="0" applyNumberFormat="1" applyFont="1" applyAlignment="1">
      <alignment vertical="top"/>
    </xf>
    <xf numFmtId="49" fontId="7" fillId="0" borderId="0" xfId="0" applyNumberFormat="1" applyFont="1" applyAlignment="1">
      <alignment vertical="top"/>
    </xf>
    <xf numFmtId="49" fontId="0" fillId="0" borderId="0" xfId="0" applyNumberFormat="1" applyAlignment="1">
      <alignment vertical="top" wrapText="1"/>
    </xf>
    <xf numFmtId="49" fontId="6" fillId="0" borderId="17" xfId="0" applyNumberFormat="1" applyFont="1" applyBorder="1" applyAlignment="1">
      <alignment horizontal="right" vertical="top"/>
    </xf>
    <xf numFmtId="0" fontId="6" fillId="0" borderId="17" xfId="0" applyFont="1" applyBorder="1" applyAlignment="1">
      <alignment horizontal="right" vertical="top"/>
    </xf>
    <xf numFmtId="49" fontId="6" fillId="0" borderId="30" xfId="0" applyNumberFormat="1" applyFont="1" applyBorder="1" applyAlignment="1">
      <alignment horizontal="left" vertical="center"/>
    </xf>
    <xf numFmtId="49" fontId="6" fillId="0" borderId="32" xfId="0" applyNumberFormat="1" applyFont="1" applyBorder="1" applyAlignment="1">
      <alignment horizontal="left" vertical="center"/>
    </xf>
    <xf numFmtId="49" fontId="6" fillId="0" borderId="30" xfId="0" applyNumberFormat="1" applyFont="1" applyBorder="1" applyAlignment="1">
      <alignment horizontal="center" vertical="center"/>
    </xf>
    <xf numFmtId="49" fontId="6" fillId="0" borderId="32" xfId="0" applyNumberFormat="1" applyFont="1" applyBorder="1" applyAlignment="1">
      <alignment horizontal="center" vertical="center"/>
    </xf>
    <xf numFmtId="49" fontId="6" fillId="0" borderId="24" xfId="0" applyNumberFormat="1" applyFont="1" applyBorder="1" applyAlignment="1">
      <alignment horizontal="right" vertical="top"/>
    </xf>
    <xf numFmtId="0" fontId="6" fillId="0" borderId="23" xfId="0" applyFont="1" applyBorder="1" applyAlignment="1">
      <alignment horizontal="right" vertical="top"/>
    </xf>
    <xf numFmtId="49" fontId="0" fillId="0" borderId="26" xfId="0" applyNumberFormat="1" applyBorder="1" applyAlignment="1">
      <alignment horizontal="left" vertical="top"/>
    </xf>
    <xf numFmtId="0" fontId="0" fillId="0" borderId="26" xfId="0" applyBorder="1" applyAlignment="1">
      <alignment horizontal="left" vertical="top"/>
    </xf>
    <xf numFmtId="49" fontId="0" fillId="0" borderId="18" xfId="0" applyNumberFormat="1" applyBorder="1" applyAlignment="1">
      <alignment horizontal="left" vertical="top"/>
    </xf>
    <xf numFmtId="0" fontId="0" fillId="0" borderId="18" xfId="0" applyBorder="1" applyAlignment="1">
      <alignment horizontal="left" vertical="top"/>
    </xf>
    <xf numFmtId="49" fontId="0" fillId="0" borderId="19" xfId="0" applyNumberFormat="1" applyBorder="1" applyAlignment="1">
      <alignment horizontal="left" vertical="top"/>
    </xf>
    <xf numFmtId="0" fontId="0" fillId="0" borderId="19" xfId="0" applyBorder="1" applyAlignment="1">
      <alignment horizontal="left" vertical="top"/>
    </xf>
    <xf numFmtId="0" fontId="13" fillId="0" borderId="0" xfId="0" applyFont="1" applyAlignment="1">
      <alignment horizontal="center" vertical="center"/>
    </xf>
    <xf numFmtId="49" fontId="6" fillId="0" borderId="24" xfId="0" applyNumberFormat="1" applyFont="1" applyBorder="1" applyAlignment="1">
      <alignment horizontal="left" vertical="center" wrapText="1"/>
    </xf>
    <xf numFmtId="49" fontId="6" fillId="0" borderId="23" xfId="0" applyNumberFormat="1" applyFont="1" applyBorder="1" applyAlignment="1">
      <alignment horizontal="left" vertical="center" wrapText="1"/>
    </xf>
    <xf numFmtId="0" fontId="6" fillId="0" borderId="24" xfId="0" applyFont="1" applyBorder="1" applyAlignment="1">
      <alignment horizontal="left" vertical="center" wrapText="1"/>
    </xf>
    <xf numFmtId="0" fontId="6" fillId="0" borderId="23" xfId="0" applyFont="1" applyBorder="1" applyAlignment="1">
      <alignment horizontal="left" vertical="center" wrapText="1"/>
    </xf>
    <xf numFmtId="0" fontId="7" fillId="6" borderId="7" xfId="0" applyFont="1" applyFill="1" applyBorder="1" applyAlignment="1" applyProtection="1">
      <alignment horizontal="left" vertical="top"/>
      <protection locked="0"/>
    </xf>
    <xf numFmtId="0" fontId="7" fillId="6" borderId="8" xfId="0" applyFont="1" applyFill="1" applyBorder="1" applyAlignment="1" applyProtection="1">
      <alignment horizontal="left" vertical="top"/>
      <protection locked="0"/>
    </xf>
    <xf numFmtId="0" fontId="16" fillId="0" borderId="55" xfId="21" applyNumberFormat="1" applyBorder="1" applyAlignment="1" applyProtection="1">
      <alignment horizontal="left" vertical="center"/>
      <protection locked="0"/>
    </xf>
    <xf numFmtId="0" fontId="6" fillId="0" borderId="33" xfId="0" applyFont="1" applyBorder="1" applyAlignment="1">
      <alignment horizontal="center"/>
    </xf>
    <xf numFmtId="0" fontId="6" fillId="0" borderId="43" xfId="0" applyFont="1" applyBorder="1" applyAlignment="1">
      <alignment horizontal="center"/>
    </xf>
    <xf numFmtId="0" fontId="6" fillId="0" borderId="44" xfId="0" applyFont="1" applyBorder="1" applyAlignment="1">
      <alignment horizontal="center"/>
    </xf>
  </cellXfs>
  <cellStyles count="22">
    <cellStyle name="Komma" xfId="1" builtinId="3"/>
    <cellStyle name="Komma 2" xfId="5" xr:uid="{00000000-0005-0000-0000-000001000000}"/>
    <cellStyle name="Komma 2 2" xfId="8" xr:uid="{00000000-0005-0000-0000-000002000000}"/>
    <cellStyle name="Komma 2 2 2" xfId="14" xr:uid="{00000000-0005-0000-0000-000003000000}"/>
    <cellStyle name="Komma 2 2 3" xfId="20" xr:uid="{00000000-0005-0000-0000-000004000000}"/>
    <cellStyle name="Komma 2 3" xfId="11" xr:uid="{00000000-0005-0000-0000-000005000000}"/>
    <cellStyle name="Komma 2 4" xfId="17" xr:uid="{00000000-0005-0000-0000-000006000000}"/>
    <cellStyle name="Komma 3" xfId="7" xr:uid="{00000000-0005-0000-0000-000007000000}"/>
    <cellStyle name="Komma 3 2" xfId="13" xr:uid="{00000000-0005-0000-0000-000008000000}"/>
    <cellStyle name="Komma 3 3" xfId="19" xr:uid="{00000000-0005-0000-0000-000009000000}"/>
    <cellStyle name="Komma 4" xfId="6" xr:uid="{00000000-0005-0000-0000-00000A000000}"/>
    <cellStyle name="Komma 4 2" xfId="12" xr:uid="{00000000-0005-0000-0000-00000B000000}"/>
    <cellStyle name="Komma 4 3" xfId="18" xr:uid="{00000000-0005-0000-0000-00000C000000}"/>
    <cellStyle name="Komma 5" xfId="9" xr:uid="{00000000-0005-0000-0000-00000D000000}"/>
    <cellStyle name="Komma 6" xfId="15" xr:uid="{00000000-0005-0000-0000-00000E000000}"/>
    <cellStyle name="Link" xfId="21" builtinId="8"/>
    <cellStyle name="Prozent" xfId="2" builtinId="5"/>
    <cellStyle name="Standard" xfId="0" builtinId="0"/>
    <cellStyle name="Standard 2" xfId="3" xr:uid="{00000000-0005-0000-0000-000011000000}"/>
    <cellStyle name="Standard 3" xfId="4" xr:uid="{00000000-0005-0000-0000-000012000000}"/>
    <cellStyle name="Standard 3 2" xfId="10" xr:uid="{00000000-0005-0000-0000-000013000000}"/>
    <cellStyle name="Standard 3 3" xfId="16" xr:uid="{00000000-0005-0000-0000-000014000000}"/>
  </cellStyles>
  <dxfs count="696">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ill>
        <patternFill>
          <bgColor rgb="FFFFC000"/>
        </patternFill>
      </fill>
    </dxf>
    <dxf>
      <fill>
        <patternFill>
          <bgColor theme="7" tint="0.39994506668294322"/>
        </patternFill>
      </fill>
    </dxf>
    <dxf>
      <fill>
        <patternFill>
          <bgColor theme="7" tint="0.39994506668294322"/>
        </patternFill>
      </fill>
    </dxf>
    <dxf>
      <font>
        <color rgb="FF006100"/>
      </font>
      <fill>
        <patternFill>
          <bgColor rgb="FFC6EFCE"/>
        </patternFill>
      </fill>
    </dxf>
    <dxf>
      <border>
        <left style="thin">
          <color theme="0"/>
        </left>
        <right style="thin">
          <color theme="0"/>
        </right>
        <top/>
        <bottom style="thin">
          <color theme="4" tint="-0.24994659260841701"/>
        </bottom>
        <vertical/>
        <horizontal/>
      </border>
    </dxf>
    <dxf>
      <fill>
        <patternFill>
          <bgColor theme="0" tint="-4.9989318521683403E-2"/>
        </patternFill>
      </fill>
      <border>
        <right style="thin">
          <color theme="5" tint="-0.24994659260841701"/>
        </right>
        <bottom style="thin">
          <color theme="5" tint="-0.24994659260841701"/>
        </bottom>
        <vertical/>
        <horizontal/>
      </border>
    </dxf>
    <dxf>
      <fill>
        <patternFill>
          <bgColor rgb="FFFFFFE5"/>
        </patternFill>
      </fill>
      <border>
        <right style="thin">
          <color theme="5" tint="-0.24994659260841701"/>
        </right>
        <bottom style="thin">
          <color theme="5" tint="-0.24994659260841701"/>
        </bottom>
      </border>
    </dxf>
    <dxf>
      <fill>
        <patternFill>
          <bgColor theme="7" tint="0.39994506668294322"/>
        </patternFill>
      </fill>
    </dxf>
    <dxf>
      <fill>
        <patternFill>
          <bgColor theme="7" tint="0.39994506668294322"/>
        </patternFill>
      </fill>
    </dxf>
    <dxf>
      <fill>
        <patternFill>
          <bgColor theme="7" tint="0.39994506668294322"/>
        </patternFill>
      </fill>
    </dxf>
    <dxf>
      <font>
        <b/>
        <i val="0"/>
        <strike val="0"/>
        <color theme="0"/>
      </font>
      <fill>
        <patternFill>
          <bgColor rgb="FFFF0000"/>
        </patternFill>
      </fill>
      <border>
        <left/>
        <right style="thin">
          <color theme="0"/>
        </right>
        <top/>
        <bottom style="thin">
          <color theme="0"/>
        </bottom>
      </border>
    </dxf>
    <dxf>
      <fill>
        <patternFill>
          <bgColor rgb="FFFFFFE5"/>
        </patternFill>
      </fill>
      <border>
        <right style="thin">
          <color theme="5" tint="-0.24994659260841701"/>
        </right>
        <bottom style="thin">
          <color theme="5" tint="-0.24994659260841701"/>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right style="thin">
          <color theme="0"/>
        </right>
        <bottom style="thin">
          <color theme="0"/>
        </bottom>
      </border>
    </dxf>
    <dxf>
      <font>
        <b/>
        <i val="0"/>
        <color theme="0"/>
      </font>
      <fill>
        <patternFill>
          <bgColor rgb="FFFF0000"/>
        </patternFill>
      </fill>
      <border>
        <left/>
        <right style="thin">
          <color theme="0"/>
        </right>
        <top/>
        <bottom style="thin">
          <color theme="0"/>
        </bottom>
      </border>
    </dxf>
    <dxf>
      <font>
        <b/>
        <i val="0"/>
        <color rgb="FFE6EBF6"/>
      </font>
      <fill>
        <patternFill>
          <bgColor rgb="FFE6EBF6"/>
        </patternFill>
      </fill>
    </dxf>
    <dxf>
      <font>
        <b/>
        <i val="0"/>
        <color rgb="FFE6EBF6"/>
      </font>
      <fill>
        <patternFill>
          <bgColor rgb="FFE6EBF6"/>
        </patternFill>
      </fill>
    </dxf>
    <dxf>
      <font>
        <b/>
        <i val="0"/>
        <strike val="0"/>
        <color rgb="FFE6EBF6"/>
      </font>
      <fill>
        <patternFill>
          <fgColor theme="4" tint="0.59996337778862885"/>
          <bgColor rgb="FFE6EBF6"/>
        </patternFill>
      </fill>
    </dxf>
    <dxf>
      <font>
        <b/>
        <i val="0"/>
        <color theme="0"/>
      </font>
      <fill>
        <patternFill>
          <bgColor rgb="FFFF0000"/>
        </patternFill>
      </fill>
      <border>
        <left/>
        <right style="thin">
          <color theme="0"/>
        </right>
        <top/>
        <bottom style="thin">
          <color theme="0"/>
        </bottom>
      </border>
    </dxf>
    <dxf>
      <font>
        <b/>
        <i val="0"/>
        <strike val="0"/>
        <color theme="0"/>
      </font>
      <fill>
        <patternFill>
          <bgColor rgb="FFFF0000"/>
        </patternFill>
      </fill>
      <border>
        <left/>
        <right style="thin">
          <color theme="0"/>
        </right>
        <top/>
        <bottom style="thin">
          <color theme="0"/>
        </bottom>
      </border>
    </dxf>
    <dxf>
      <fill>
        <patternFill>
          <bgColor theme="7" tint="0.39994506668294322"/>
        </patternFill>
      </fill>
    </dxf>
    <dxf>
      <fill>
        <patternFill>
          <bgColor theme="0" tint="-4.9989318521683403E-2"/>
        </patternFill>
      </fill>
      <border>
        <right style="thin">
          <color theme="5" tint="-0.24994659260841701"/>
        </right>
        <bottom style="thin">
          <color theme="5" tint="-0.24994659260841701"/>
        </bottom>
        <vertical/>
        <horizontal/>
      </border>
    </dxf>
    <dxf>
      <font>
        <color theme="0"/>
      </font>
      <fill>
        <patternFill patternType="none">
          <bgColor auto="1"/>
        </patternFill>
      </fill>
      <border>
        <left/>
        <right style="thin">
          <color theme="0"/>
        </right>
        <top/>
        <bottom style="thin">
          <color theme="4" tint="-0.24994659260841701"/>
        </bottom>
        <vertical/>
        <horizontal/>
      </border>
    </dxf>
    <dxf>
      <font>
        <color theme="1"/>
      </font>
      <fill>
        <patternFill>
          <bgColor rgb="FFFFC000"/>
        </patternFill>
      </fill>
    </dxf>
    <dxf>
      <font>
        <color auto="1"/>
      </font>
    </dxf>
    <dxf>
      <fill>
        <patternFill>
          <bgColor rgb="FFFFFFE5"/>
        </patternFill>
      </fill>
      <border>
        <right style="thin">
          <color theme="5" tint="-0.24994659260841701"/>
        </right>
        <bottom style="thin">
          <color theme="5" tint="-0.24994659260841701"/>
        </bottom>
      </border>
    </dxf>
    <dxf>
      <fill>
        <patternFill>
          <bgColor theme="0" tint="-4.9989318521683403E-2"/>
        </patternFill>
      </fill>
      <border>
        <right style="thin">
          <color theme="5" tint="-0.24994659260841701"/>
        </right>
        <bottom style="thin">
          <color theme="5" tint="-0.24994659260841701"/>
        </bottom>
        <vertical/>
        <horizontal/>
      </border>
    </dxf>
    <dxf>
      <font>
        <strike/>
        <color theme="0"/>
      </font>
      <fill>
        <patternFill patternType="none">
          <bgColor auto="1"/>
        </patternFill>
      </fill>
      <border>
        <left style="thin">
          <color theme="0"/>
        </left>
        <right style="thin">
          <color theme="0"/>
        </right>
        <top style="thin">
          <color theme="0"/>
        </top>
        <bottom style="thin">
          <color theme="0"/>
        </bottom>
      </border>
    </dxf>
    <dxf>
      <font>
        <strike/>
        <color theme="0"/>
      </font>
      <fill>
        <patternFill patternType="none">
          <bgColor auto="1"/>
        </patternFill>
      </fill>
      <border>
        <left style="thin">
          <color theme="0"/>
        </left>
        <right style="thin">
          <color theme="0"/>
        </right>
        <top style="thin">
          <color theme="0"/>
        </top>
        <bottom style="thin">
          <color theme="0"/>
        </bottom>
      </border>
    </dxf>
    <dxf>
      <font>
        <color rgb="FFE2EFDA"/>
      </font>
    </dxf>
    <dxf>
      <font>
        <color rgb="FFFCE4D6"/>
      </font>
    </dxf>
    <dxf>
      <font>
        <b/>
        <i val="0"/>
        <color theme="1"/>
      </font>
      <fill>
        <patternFill>
          <bgColor rgb="FFFFFF00"/>
        </patternFill>
      </fill>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ont>
        <b/>
        <i val="0"/>
        <color theme="0"/>
      </font>
      <fill>
        <patternFill>
          <bgColor rgb="FFFF0000"/>
        </patternFill>
      </fill>
    </dxf>
    <dxf>
      <fill>
        <patternFill>
          <bgColor theme="9" tint="0.59996337778862885"/>
        </patternFill>
      </fill>
    </dxf>
    <dxf>
      <font>
        <b/>
        <i val="0"/>
      </font>
      <fill>
        <patternFill>
          <bgColor theme="5"/>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
      <fill>
        <patternFill>
          <bgColor rgb="FFFFFFE5"/>
        </patternFill>
      </fill>
    </dxf>
    <dxf>
      <font>
        <b/>
        <i val="0"/>
      </font>
      <fill>
        <patternFill>
          <bgColor theme="5"/>
        </patternFill>
      </fill>
    </dxf>
    <dxf>
      <fill>
        <patternFill>
          <bgColor theme="0" tint="-4.9989318521683403E-2"/>
        </patternFill>
      </fill>
      <border>
        <left style="thin">
          <color theme="5" tint="-0.24994659260841701"/>
        </left>
        <right style="thin">
          <color theme="5" tint="-0.24994659260841701"/>
        </right>
        <top style="thin">
          <color theme="5" tint="-0.24994659260841701"/>
        </top>
        <bottom style="thin">
          <color theme="5" tint="-0.24994659260841701"/>
        </bottom>
        <vertical/>
        <horizontal/>
      </border>
    </dxf>
  </dxfs>
  <tableStyles count="0" defaultTableStyle="TableStyleMedium2" defaultPivotStyle="PivotStyleLight16"/>
  <colors>
    <mruColors>
      <color rgb="FFE2EFDA"/>
      <color rgb="FFFCE4D6"/>
      <color rgb="FFE6EBF6"/>
      <color rgb="FFF2F2F2"/>
      <color rgb="FFFFFFDD"/>
      <color rgb="FFFFFFE5"/>
      <color rgb="FFFFFFCC"/>
      <color rgb="FFDCF0C6"/>
      <color rgb="FFC4D0EA"/>
      <color rgb="FFFFDE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Auswahlfelder!$A$8</c:f>
              <c:strCache>
                <c:ptCount val="1"/>
                <c:pt idx="0">
                  <c:v>Entwicklung</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Auswahlfelder!$B$7:$K$7</c:f>
              <c:strCache>
                <c:ptCount val="10"/>
                <c:pt idx="0">
                  <c:v>1/2 Tag</c:v>
                </c:pt>
                <c:pt idx="1">
                  <c:v>1 Tag</c:v>
                </c:pt>
                <c:pt idx="2">
                  <c:v>2 Tage</c:v>
                </c:pt>
                <c:pt idx="3">
                  <c:v>3 Tage</c:v>
                </c:pt>
                <c:pt idx="4">
                  <c:v>4 Tage</c:v>
                </c:pt>
                <c:pt idx="5">
                  <c:v>5 Tage</c:v>
                </c:pt>
                <c:pt idx="6">
                  <c:v>6 Tage</c:v>
                </c:pt>
                <c:pt idx="7">
                  <c:v>7 Tage</c:v>
                </c:pt>
                <c:pt idx="8">
                  <c:v>8 Tage</c:v>
                </c:pt>
                <c:pt idx="9">
                  <c:v>9 Tage</c:v>
                </c:pt>
              </c:strCache>
            </c:strRef>
          </c:cat>
          <c:val>
            <c:numRef>
              <c:f>Auswahlfelder!$B$8:$K$8</c:f>
              <c:numCache>
                <c:formatCode>#,##0_ ;[Red]\-#,##0\ </c:formatCode>
                <c:ptCount val="10"/>
                <c:pt idx="0">
                  <c:v>7000</c:v>
                </c:pt>
                <c:pt idx="1">
                  <c:v>5000</c:v>
                </c:pt>
                <c:pt idx="2">
                  <c:v>3500</c:v>
                </c:pt>
                <c:pt idx="3">
                  <c:v>3000</c:v>
                </c:pt>
                <c:pt idx="4">
                  <c:v>2750</c:v>
                </c:pt>
                <c:pt idx="5">
                  <c:v>2600</c:v>
                </c:pt>
                <c:pt idx="6">
                  <c:v>2166.6666666666665</c:v>
                </c:pt>
                <c:pt idx="7">
                  <c:v>1857.1428571428571</c:v>
                </c:pt>
                <c:pt idx="8">
                  <c:v>1625</c:v>
                </c:pt>
                <c:pt idx="9">
                  <c:v>1444.4444444444443</c:v>
                </c:pt>
              </c:numCache>
            </c:numRef>
          </c:val>
          <c:smooth val="0"/>
          <c:extLst>
            <c:ext xmlns:c16="http://schemas.microsoft.com/office/drawing/2014/chart" uri="{C3380CC4-5D6E-409C-BE32-E72D297353CC}">
              <c16:uniqueId val="{00000000-D229-4EAC-A230-30E84C5A2F00}"/>
            </c:ext>
          </c:extLst>
        </c:ser>
        <c:ser>
          <c:idx val="2"/>
          <c:order val="1"/>
          <c:tx>
            <c:strRef>
              <c:f>Auswahlfelder!$A$9</c:f>
              <c:strCache>
                <c:ptCount val="1"/>
                <c:pt idx="0">
                  <c:v>Transfer in andere Sprachregion</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Auswahlfelder!$B$7:$K$7</c:f>
              <c:strCache>
                <c:ptCount val="10"/>
                <c:pt idx="0">
                  <c:v>1/2 Tag</c:v>
                </c:pt>
                <c:pt idx="1">
                  <c:v>1 Tag</c:v>
                </c:pt>
                <c:pt idx="2">
                  <c:v>2 Tage</c:v>
                </c:pt>
                <c:pt idx="3">
                  <c:v>3 Tage</c:v>
                </c:pt>
                <c:pt idx="4">
                  <c:v>4 Tage</c:v>
                </c:pt>
                <c:pt idx="5">
                  <c:v>5 Tage</c:v>
                </c:pt>
                <c:pt idx="6">
                  <c:v>6 Tage</c:v>
                </c:pt>
                <c:pt idx="7">
                  <c:v>7 Tage</c:v>
                </c:pt>
                <c:pt idx="8">
                  <c:v>8 Tage</c:v>
                </c:pt>
                <c:pt idx="9">
                  <c:v>9 Tage</c:v>
                </c:pt>
              </c:strCache>
            </c:strRef>
          </c:cat>
          <c:val>
            <c:numRef>
              <c:f>Auswahlfelder!$B$9:$K$9</c:f>
              <c:numCache>
                <c:formatCode>#,##0_ ;[Red]\-#,##0\ </c:formatCode>
                <c:ptCount val="10"/>
                <c:pt idx="0">
                  <c:v>5000</c:v>
                </c:pt>
                <c:pt idx="1">
                  <c:v>3500</c:v>
                </c:pt>
                <c:pt idx="2">
                  <c:v>2500</c:v>
                </c:pt>
                <c:pt idx="3">
                  <c:v>2166.6666666666665</c:v>
                </c:pt>
                <c:pt idx="4">
                  <c:v>2000</c:v>
                </c:pt>
                <c:pt idx="5">
                  <c:v>1900</c:v>
                </c:pt>
                <c:pt idx="6">
                  <c:v>1583.3333333333333</c:v>
                </c:pt>
                <c:pt idx="7">
                  <c:v>1357.1428571428571</c:v>
                </c:pt>
                <c:pt idx="8">
                  <c:v>1187.5</c:v>
                </c:pt>
                <c:pt idx="9">
                  <c:v>1055.5555555555557</c:v>
                </c:pt>
              </c:numCache>
            </c:numRef>
          </c:val>
          <c:smooth val="0"/>
          <c:extLst>
            <c:ext xmlns:c16="http://schemas.microsoft.com/office/drawing/2014/chart" uri="{C3380CC4-5D6E-409C-BE32-E72D297353CC}">
              <c16:uniqueId val="{00000002-D229-4EAC-A230-30E84C5A2F00}"/>
            </c:ext>
          </c:extLst>
        </c:ser>
        <c:ser>
          <c:idx val="3"/>
          <c:order val="2"/>
          <c:tx>
            <c:strRef>
              <c:f>Auswahlfelder!$A$10</c:f>
              <c:strCache>
                <c:ptCount val="1"/>
                <c:pt idx="0">
                  <c:v>Durchführung</c:v>
                </c:pt>
              </c:strCache>
            </c:strRef>
          </c:tx>
          <c:spPr>
            <a:ln w="28575" cap="rnd">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Auswahlfelder!$B$7:$K$7</c:f>
              <c:strCache>
                <c:ptCount val="10"/>
                <c:pt idx="0">
                  <c:v>1/2 Tag</c:v>
                </c:pt>
                <c:pt idx="1">
                  <c:v>1 Tag</c:v>
                </c:pt>
                <c:pt idx="2">
                  <c:v>2 Tage</c:v>
                </c:pt>
                <c:pt idx="3">
                  <c:v>3 Tage</c:v>
                </c:pt>
                <c:pt idx="4">
                  <c:v>4 Tage</c:v>
                </c:pt>
                <c:pt idx="5">
                  <c:v>5 Tage</c:v>
                </c:pt>
                <c:pt idx="6">
                  <c:v>6 Tage</c:v>
                </c:pt>
                <c:pt idx="7">
                  <c:v>7 Tage</c:v>
                </c:pt>
                <c:pt idx="8">
                  <c:v>8 Tage</c:v>
                </c:pt>
                <c:pt idx="9">
                  <c:v>9 Tage</c:v>
                </c:pt>
              </c:strCache>
            </c:strRef>
          </c:cat>
          <c:val>
            <c:numRef>
              <c:f>Auswahlfelder!$B$10:$K$10</c:f>
              <c:numCache>
                <c:formatCode>#,##0_ ;[Red]\-#,##0\ </c:formatCode>
                <c:ptCount val="10"/>
                <c:pt idx="0">
                  <c:v>4000</c:v>
                </c:pt>
                <c:pt idx="1">
                  <c:v>2500</c:v>
                </c:pt>
                <c:pt idx="2">
                  <c:v>1750</c:v>
                </c:pt>
                <c:pt idx="3">
                  <c:v>1500</c:v>
                </c:pt>
                <c:pt idx="4">
                  <c:v>1375</c:v>
                </c:pt>
                <c:pt idx="5">
                  <c:v>1300</c:v>
                </c:pt>
                <c:pt idx="6">
                  <c:v>1083.3333333333333</c:v>
                </c:pt>
                <c:pt idx="7">
                  <c:v>928.57142857142856</c:v>
                </c:pt>
                <c:pt idx="8">
                  <c:v>812.5</c:v>
                </c:pt>
                <c:pt idx="9">
                  <c:v>722.22222222222217</c:v>
                </c:pt>
              </c:numCache>
            </c:numRef>
          </c:val>
          <c:smooth val="0"/>
          <c:extLst>
            <c:ext xmlns:c16="http://schemas.microsoft.com/office/drawing/2014/chart" uri="{C3380CC4-5D6E-409C-BE32-E72D297353CC}">
              <c16:uniqueId val="{00000003-D229-4EAC-A230-30E84C5A2F00}"/>
            </c:ext>
          </c:extLst>
        </c:ser>
        <c:dLbls>
          <c:dLblPos val="t"/>
          <c:showLegendKey val="0"/>
          <c:showVal val="1"/>
          <c:showCatName val="0"/>
          <c:showSerName val="0"/>
          <c:showPercent val="0"/>
          <c:showBubbleSize val="0"/>
        </c:dLbls>
        <c:smooth val="0"/>
        <c:axId val="204130208"/>
        <c:axId val="204135712"/>
      </c:lineChart>
      <c:catAx>
        <c:axId val="204130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04135712"/>
        <c:crosses val="autoZero"/>
        <c:auto val="1"/>
        <c:lblAlgn val="ctr"/>
        <c:lblOffset val="100"/>
        <c:noMultiLvlLbl val="0"/>
      </c:catAx>
      <c:valAx>
        <c:axId val="204135712"/>
        <c:scaling>
          <c:orientation val="minMax"/>
        </c:scaling>
        <c:delete val="0"/>
        <c:axPos val="l"/>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04130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469843911890473E-2"/>
          <c:y val="1.277548893648702E-2"/>
          <c:w val="0.96553015608810955"/>
          <c:h val="0.86724846682228141"/>
        </c:manualLayout>
      </c:layout>
      <c:barChart>
        <c:barDir val="col"/>
        <c:grouping val="clustered"/>
        <c:varyColors val="0"/>
        <c:ser>
          <c:idx val="1"/>
          <c:order val="0"/>
          <c:tx>
            <c:strRef>
              <c:f>Auswahlfelder!$B$2</c:f>
              <c:strCache>
                <c:ptCount val="1"/>
                <c:pt idx="0">
                  <c:v>1/2 Tag</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Auswahlfelder!$A$3:$A$5</c:f>
              <c:strCache>
                <c:ptCount val="3"/>
                <c:pt idx="0">
                  <c:v>Entwicklung</c:v>
                </c:pt>
                <c:pt idx="1">
                  <c:v>Transfer in andere Sprachregion</c:v>
                </c:pt>
                <c:pt idx="2">
                  <c:v>Durchführung</c:v>
                </c:pt>
              </c:strCache>
            </c:strRef>
          </c:cat>
          <c:val>
            <c:numRef>
              <c:f>Auswahlfelder!$B$3:$B$5</c:f>
              <c:numCache>
                <c:formatCode>#,##0</c:formatCode>
                <c:ptCount val="3"/>
                <c:pt idx="0">
                  <c:v>3500</c:v>
                </c:pt>
                <c:pt idx="1">
                  <c:v>2500</c:v>
                </c:pt>
                <c:pt idx="2">
                  <c:v>2000</c:v>
                </c:pt>
              </c:numCache>
            </c:numRef>
          </c:val>
          <c:extLst>
            <c:ext xmlns:c16="http://schemas.microsoft.com/office/drawing/2014/chart" uri="{C3380CC4-5D6E-409C-BE32-E72D297353CC}">
              <c16:uniqueId val="{00000001-F2C2-4DF8-80C1-7358D2406E22}"/>
            </c:ext>
          </c:extLst>
        </c:ser>
        <c:ser>
          <c:idx val="2"/>
          <c:order val="1"/>
          <c:tx>
            <c:strRef>
              <c:f>Auswahlfelder!$C$2</c:f>
              <c:strCache>
                <c:ptCount val="1"/>
                <c:pt idx="0">
                  <c:v>1 Tag</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Auswahlfelder!$A$3:$A$5</c:f>
              <c:strCache>
                <c:ptCount val="3"/>
                <c:pt idx="0">
                  <c:v>Entwicklung</c:v>
                </c:pt>
                <c:pt idx="1">
                  <c:v>Transfer in andere Sprachregion</c:v>
                </c:pt>
                <c:pt idx="2">
                  <c:v>Durchführung</c:v>
                </c:pt>
              </c:strCache>
            </c:strRef>
          </c:cat>
          <c:val>
            <c:numRef>
              <c:f>Auswahlfelder!$C$3:$C$5</c:f>
              <c:numCache>
                <c:formatCode>#,##0</c:formatCode>
                <c:ptCount val="3"/>
                <c:pt idx="0">
                  <c:v>5000</c:v>
                </c:pt>
                <c:pt idx="1">
                  <c:v>3500</c:v>
                </c:pt>
                <c:pt idx="2">
                  <c:v>2500</c:v>
                </c:pt>
              </c:numCache>
            </c:numRef>
          </c:val>
          <c:extLst>
            <c:ext xmlns:c16="http://schemas.microsoft.com/office/drawing/2014/chart" uri="{C3380CC4-5D6E-409C-BE32-E72D297353CC}">
              <c16:uniqueId val="{00000002-F2C2-4DF8-80C1-7358D2406E22}"/>
            </c:ext>
          </c:extLst>
        </c:ser>
        <c:ser>
          <c:idx val="3"/>
          <c:order val="2"/>
          <c:tx>
            <c:strRef>
              <c:f>Auswahlfelder!$D$2</c:f>
              <c:strCache>
                <c:ptCount val="1"/>
                <c:pt idx="0">
                  <c:v>2 Tage</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Auswahlfelder!$A$3:$A$5</c:f>
              <c:strCache>
                <c:ptCount val="3"/>
                <c:pt idx="0">
                  <c:v>Entwicklung</c:v>
                </c:pt>
                <c:pt idx="1">
                  <c:v>Transfer in andere Sprachregion</c:v>
                </c:pt>
                <c:pt idx="2">
                  <c:v>Durchführung</c:v>
                </c:pt>
              </c:strCache>
            </c:strRef>
          </c:cat>
          <c:val>
            <c:numRef>
              <c:f>Auswahlfelder!$D$3:$D$5</c:f>
              <c:numCache>
                <c:formatCode>#,##0</c:formatCode>
                <c:ptCount val="3"/>
                <c:pt idx="0">
                  <c:v>7000</c:v>
                </c:pt>
                <c:pt idx="1">
                  <c:v>5000</c:v>
                </c:pt>
                <c:pt idx="2">
                  <c:v>3500</c:v>
                </c:pt>
              </c:numCache>
            </c:numRef>
          </c:val>
          <c:extLst>
            <c:ext xmlns:c16="http://schemas.microsoft.com/office/drawing/2014/chart" uri="{C3380CC4-5D6E-409C-BE32-E72D297353CC}">
              <c16:uniqueId val="{00000003-F2C2-4DF8-80C1-7358D2406E22}"/>
            </c:ext>
          </c:extLst>
        </c:ser>
        <c:ser>
          <c:idx val="4"/>
          <c:order val="3"/>
          <c:tx>
            <c:strRef>
              <c:f>Auswahlfelder!$E$2</c:f>
              <c:strCache>
                <c:ptCount val="1"/>
                <c:pt idx="0">
                  <c:v>3 Tage</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Auswahlfelder!$A$3:$A$5</c:f>
              <c:strCache>
                <c:ptCount val="3"/>
                <c:pt idx="0">
                  <c:v>Entwicklung</c:v>
                </c:pt>
                <c:pt idx="1">
                  <c:v>Transfer in andere Sprachregion</c:v>
                </c:pt>
                <c:pt idx="2">
                  <c:v>Durchführung</c:v>
                </c:pt>
              </c:strCache>
            </c:strRef>
          </c:cat>
          <c:val>
            <c:numRef>
              <c:f>Auswahlfelder!$E$3:$E$5</c:f>
              <c:numCache>
                <c:formatCode>#,##0</c:formatCode>
                <c:ptCount val="3"/>
                <c:pt idx="0">
                  <c:v>9000</c:v>
                </c:pt>
                <c:pt idx="1">
                  <c:v>6500</c:v>
                </c:pt>
                <c:pt idx="2">
                  <c:v>4500</c:v>
                </c:pt>
              </c:numCache>
            </c:numRef>
          </c:val>
          <c:extLst>
            <c:ext xmlns:c16="http://schemas.microsoft.com/office/drawing/2014/chart" uri="{C3380CC4-5D6E-409C-BE32-E72D297353CC}">
              <c16:uniqueId val="{00000004-F2C2-4DF8-80C1-7358D2406E22}"/>
            </c:ext>
          </c:extLst>
        </c:ser>
        <c:ser>
          <c:idx val="5"/>
          <c:order val="4"/>
          <c:tx>
            <c:strRef>
              <c:f>Auswahlfelder!$F$2</c:f>
              <c:strCache>
                <c:ptCount val="1"/>
                <c:pt idx="0">
                  <c:v>4 Tage</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Auswahlfelder!$A$3:$A$5</c:f>
              <c:strCache>
                <c:ptCount val="3"/>
                <c:pt idx="0">
                  <c:v>Entwicklung</c:v>
                </c:pt>
                <c:pt idx="1">
                  <c:v>Transfer in andere Sprachregion</c:v>
                </c:pt>
                <c:pt idx="2">
                  <c:v>Durchführung</c:v>
                </c:pt>
              </c:strCache>
            </c:strRef>
          </c:cat>
          <c:val>
            <c:numRef>
              <c:f>Auswahlfelder!$F$3:$F$5</c:f>
              <c:numCache>
                <c:formatCode>#,##0</c:formatCode>
                <c:ptCount val="3"/>
                <c:pt idx="0">
                  <c:v>11000</c:v>
                </c:pt>
                <c:pt idx="1">
                  <c:v>8000</c:v>
                </c:pt>
                <c:pt idx="2">
                  <c:v>5500</c:v>
                </c:pt>
              </c:numCache>
            </c:numRef>
          </c:val>
          <c:extLst>
            <c:ext xmlns:c16="http://schemas.microsoft.com/office/drawing/2014/chart" uri="{C3380CC4-5D6E-409C-BE32-E72D297353CC}">
              <c16:uniqueId val="{00000005-F2C2-4DF8-80C1-7358D2406E22}"/>
            </c:ext>
          </c:extLst>
        </c:ser>
        <c:ser>
          <c:idx val="6"/>
          <c:order val="5"/>
          <c:tx>
            <c:strRef>
              <c:f>Auswahlfelder!$G$2</c:f>
              <c:strCache>
                <c:ptCount val="1"/>
                <c:pt idx="0">
                  <c:v>5 Tage</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Auswahlfelder!$A$3:$A$5</c:f>
              <c:strCache>
                <c:ptCount val="3"/>
                <c:pt idx="0">
                  <c:v>Entwicklung</c:v>
                </c:pt>
                <c:pt idx="1">
                  <c:v>Transfer in andere Sprachregion</c:v>
                </c:pt>
                <c:pt idx="2">
                  <c:v>Durchführung</c:v>
                </c:pt>
              </c:strCache>
            </c:strRef>
          </c:cat>
          <c:val>
            <c:numRef>
              <c:f>Auswahlfelder!$G$3:$G$5</c:f>
              <c:numCache>
                <c:formatCode>#,##0</c:formatCode>
                <c:ptCount val="3"/>
                <c:pt idx="0">
                  <c:v>13000</c:v>
                </c:pt>
                <c:pt idx="1">
                  <c:v>9500</c:v>
                </c:pt>
                <c:pt idx="2">
                  <c:v>6500</c:v>
                </c:pt>
              </c:numCache>
            </c:numRef>
          </c:val>
          <c:extLst>
            <c:ext xmlns:c16="http://schemas.microsoft.com/office/drawing/2014/chart" uri="{C3380CC4-5D6E-409C-BE32-E72D297353CC}">
              <c16:uniqueId val="{00000006-F2C2-4DF8-80C1-7358D2406E22}"/>
            </c:ext>
          </c:extLst>
        </c:ser>
        <c:ser>
          <c:idx val="0"/>
          <c:order val="6"/>
          <c:tx>
            <c:strRef>
              <c:f>Auswahlfelder!$H$2</c:f>
              <c:strCache>
                <c:ptCount val="1"/>
                <c:pt idx="0">
                  <c:v>6 Tage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Auswahlfelder!$H$3:$H$5</c:f>
              <c:numCache>
                <c:formatCode>#,##0</c:formatCode>
                <c:ptCount val="3"/>
                <c:pt idx="0">
                  <c:v>13000</c:v>
                </c:pt>
                <c:pt idx="1">
                  <c:v>9500</c:v>
                </c:pt>
                <c:pt idx="2">
                  <c:v>6500</c:v>
                </c:pt>
              </c:numCache>
            </c:numRef>
          </c:val>
          <c:extLst>
            <c:ext xmlns:c16="http://schemas.microsoft.com/office/drawing/2014/chart" uri="{C3380CC4-5D6E-409C-BE32-E72D297353CC}">
              <c16:uniqueId val="{00000002-D5C1-47AA-A8C7-D64A346C2B2A}"/>
            </c:ext>
          </c:extLst>
        </c:ser>
        <c:ser>
          <c:idx val="7"/>
          <c:order val="7"/>
          <c:tx>
            <c:strRef>
              <c:f>Auswahlfelder!$I$2</c:f>
              <c:strCache>
                <c:ptCount val="1"/>
                <c:pt idx="0">
                  <c:v>7 Tage</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Auswahlfelder!$I$3:$I$5</c:f>
              <c:numCache>
                <c:formatCode>#,##0</c:formatCode>
                <c:ptCount val="3"/>
                <c:pt idx="0">
                  <c:v>13000</c:v>
                </c:pt>
                <c:pt idx="1">
                  <c:v>9500</c:v>
                </c:pt>
                <c:pt idx="2">
                  <c:v>6500</c:v>
                </c:pt>
              </c:numCache>
            </c:numRef>
          </c:val>
          <c:extLst>
            <c:ext xmlns:c16="http://schemas.microsoft.com/office/drawing/2014/chart" uri="{C3380CC4-5D6E-409C-BE32-E72D297353CC}">
              <c16:uniqueId val="{00000003-D5C1-47AA-A8C7-D64A346C2B2A}"/>
            </c:ext>
          </c:extLst>
        </c:ser>
        <c:ser>
          <c:idx val="8"/>
          <c:order val="8"/>
          <c:tx>
            <c:strRef>
              <c:f>Auswahlfelder!$J$2</c:f>
              <c:strCache>
                <c:ptCount val="1"/>
                <c:pt idx="0">
                  <c:v>8 Tage</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Auswahlfelder!$J$3:$J$5</c:f>
              <c:numCache>
                <c:formatCode>#,##0</c:formatCode>
                <c:ptCount val="3"/>
                <c:pt idx="0">
                  <c:v>13000</c:v>
                </c:pt>
                <c:pt idx="1">
                  <c:v>9500</c:v>
                </c:pt>
                <c:pt idx="2">
                  <c:v>6500</c:v>
                </c:pt>
              </c:numCache>
            </c:numRef>
          </c:val>
          <c:extLst>
            <c:ext xmlns:c16="http://schemas.microsoft.com/office/drawing/2014/chart" uri="{C3380CC4-5D6E-409C-BE32-E72D297353CC}">
              <c16:uniqueId val="{00000004-D5C1-47AA-A8C7-D64A346C2B2A}"/>
            </c:ext>
          </c:extLst>
        </c:ser>
        <c:ser>
          <c:idx val="9"/>
          <c:order val="9"/>
          <c:tx>
            <c:strRef>
              <c:f>Auswahlfelder!$K$2</c:f>
              <c:strCache>
                <c:ptCount val="1"/>
                <c:pt idx="0">
                  <c:v>9 Tage</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Auswahlfelder!$K$3:$K$5</c:f>
              <c:numCache>
                <c:formatCode>#,##0</c:formatCode>
                <c:ptCount val="3"/>
                <c:pt idx="0">
                  <c:v>13000</c:v>
                </c:pt>
                <c:pt idx="1">
                  <c:v>9500</c:v>
                </c:pt>
                <c:pt idx="2">
                  <c:v>6500</c:v>
                </c:pt>
              </c:numCache>
            </c:numRef>
          </c:val>
          <c:extLst>
            <c:ext xmlns:c16="http://schemas.microsoft.com/office/drawing/2014/chart" uri="{C3380CC4-5D6E-409C-BE32-E72D297353CC}">
              <c16:uniqueId val="{00000005-D5C1-47AA-A8C7-D64A346C2B2A}"/>
            </c:ext>
          </c:extLst>
        </c:ser>
        <c:dLbls>
          <c:dLblPos val="outEnd"/>
          <c:showLegendKey val="0"/>
          <c:showVal val="1"/>
          <c:showCatName val="0"/>
          <c:showSerName val="0"/>
          <c:showPercent val="0"/>
          <c:showBubbleSize val="0"/>
        </c:dLbls>
        <c:gapWidth val="219"/>
        <c:overlap val="-27"/>
        <c:axId val="204279512"/>
        <c:axId val="204281944"/>
      </c:barChart>
      <c:catAx>
        <c:axId val="204279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04281944"/>
        <c:crosses val="autoZero"/>
        <c:auto val="1"/>
        <c:lblAlgn val="ctr"/>
        <c:lblOffset val="100"/>
        <c:noMultiLvlLbl val="0"/>
      </c:catAx>
      <c:valAx>
        <c:axId val="2042819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2042795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checked="Checked" firstButton="1" fmlaLink="$BB$4"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68580</xdr:colOff>
          <xdr:row>0</xdr:row>
          <xdr:rowOff>176213</xdr:rowOff>
        </xdr:from>
        <xdr:to>
          <xdr:col>3</xdr:col>
          <xdr:colOff>2181225</xdr:colOff>
          <xdr:row>1</xdr:row>
          <xdr:rowOff>314325</xdr:rowOff>
        </xdr:to>
        <xdr:grpSp>
          <xdr:nvGrpSpPr>
            <xdr:cNvPr id="3" name="Gruppieren 2">
              <a:extLst>
                <a:ext uri="{FF2B5EF4-FFF2-40B4-BE49-F238E27FC236}">
                  <a16:creationId xmlns:a16="http://schemas.microsoft.com/office/drawing/2014/main" id="{00000000-0008-0000-0000-000003000000}"/>
                </a:ext>
              </a:extLst>
            </xdr:cNvPr>
            <xdr:cNvGrpSpPr/>
          </xdr:nvGrpSpPr>
          <xdr:grpSpPr>
            <a:xfrm>
              <a:off x="7078980" y="176213"/>
              <a:ext cx="2112645" cy="1128712"/>
              <a:chOff x="4197665" y="407668"/>
              <a:chExt cx="2165032" cy="525780"/>
            </a:xfrm>
          </xdr:grpSpPr>
          <xdr:sp macro="" textlink="">
            <xdr:nvSpPr>
              <xdr:cNvPr id="7171" name="Option Button 3" hidden="1">
                <a:extLst>
                  <a:ext uri="{63B3BB69-23CF-44E3-9099-C40C66FF867C}">
                    <a14:compatExt spid="_x0000_s7171"/>
                  </a:ext>
                  <a:ext uri="{FF2B5EF4-FFF2-40B4-BE49-F238E27FC236}">
                    <a16:creationId xmlns:a16="http://schemas.microsoft.com/office/drawing/2014/main" id="{00000000-0008-0000-0000-0000031C0000}"/>
                  </a:ext>
                </a:extLst>
              </xdr:cNvPr>
              <xdr:cNvSpPr/>
            </xdr:nvSpPr>
            <xdr:spPr bwMode="auto">
              <a:xfrm>
                <a:off x="4267201" y="548427"/>
                <a:ext cx="937260" cy="1611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Deutsch</a:t>
                </a:r>
              </a:p>
            </xdr:txBody>
          </xdr:sp>
          <xdr:sp macro="" textlink="">
            <xdr:nvSpPr>
              <xdr:cNvPr id="7172" name="Option Button 4" hidden="1">
                <a:extLst>
                  <a:ext uri="{63B3BB69-23CF-44E3-9099-C40C66FF867C}">
                    <a14:compatExt spid="_x0000_s7172"/>
                  </a:ext>
                  <a:ext uri="{FF2B5EF4-FFF2-40B4-BE49-F238E27FC236}">
                    <a16:creationId xmlns:a16="http://schemas.microsoft.com/office/drawing/2014/main" id="{00000000-0008-0000-0000-0000041C0000}"/>
                  </a:ext>
                </a:extLst>
              </xdr:cNvPr>
              <xdr:cNvSpPr/>
            </xdr:nvSpPr>
            <xdr:spPr bwMode="auto">
              <a:xfrm>
                <a:off x="4270058" y="720182"/>
                <a:ext cx="937260" cy="18469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Français</a:t>
                </a:r>
              </a:p>
            </xdr:txBody>
          </xdr:sp>
          <xdr:sp macro="" textlink="">
            <xdr:nvSpPr>
              <xdr:cNvPr id="7173" name="Group Box 5" hidden="1">
                <a:extLst>
                  <a:ext uri="{63B3BB69-23CF-44E3-9099-C40C66FF867C}">
                    <a14:compatExt spid="_x0000_s7173"/>
                  </a:ext>
                  <a:ext uri="{FF2B5EF4-FFF2-40B4-BE49-F238E27FC236}">
                    <a16:creationId xmlns:a16="http://schemas.microsoft.com/office/drawing/2014/main" id="{00000000-0008-0000-0000-0000051C0000}"/>
                  </a:ext>
                </a:extLst>
              </xdr:cNvPr>
              <xdr:cNvSpPr/>
            </xdr:nvSpPr>
            <xdr:spPr bwMode="auto">
              <a:xfrm>
                <a:off x="4197665" y="407668"/>
                <a:ext cx="2165032" cy="52578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de-CH" sz="800" b="0" i="0" u="none" strike="noStrike" baseline="0">
                    <a:solidFill>
                      <a:srgbClr val="000000"/>
                    </a:solidFill>
                    <a:latin typeface="Segoe UI"/>
                    <a:cs typeface="Segoe UI"/>
                  </a:rPr>
                  <a:t>Sprache auswählen/Sélectionner la langue : </a:t>
                </a:r>
              </a:p>
            </xdr:txBody>
          </xdr:sp>
        </xdr:grpSp>
        <xdr:clientData fLocksWithSheet="0"/>
      </xdr:twoCellAnchor>
    </mc:Choice>
    <mc:Fallback/>
  </mc:AlternateContent>
  <xdr:twoCellAnchor editAs="oneCell">
    <xdr:from>
      <xdr:col>0</xdr:col>
      <xdr:colOff>192950</xdr:colOff>
      <xdr:row>0</xdr:row>
      <xdr:rowOff>132262</xdr:rowOff>
    </xdr:from>
    <xdr:to>
      <xdr:col>1</xdr:col>
      <xdr:colOff>3275588</xdr:colOff>
      <xdr:row>0</xdr:row>
      <xdr:rowOff>685800</xdr:rowOff>
    </xdr:to>
    <xdr:pic>
      <xdr:nvPicPr>
        <xdr:cNvPr id="2" name="Grafik 1">
          <a:extLst>
            <a:ext uri="{FF2B5EF4-FFF2-40B4-BE49-F238E27FC236}">
              <a16:creationId xmlns:a16="http://schemas.microsoft.com/office/drawing/2014/main" id="{EFB11E5C-450C-C10D-E6DF-9D7B2FDA02EA}"/>
            </a:ext>
          </a:extLst>
        </xdr:cNvPr>
        <xdr:cNvPicPr>
          <a:picLocks noChangeAspect="1"/>
        </xdr:cNvPicPr>
      </xdr:nvPicPr>
      <xdr:blipFill>
        <a:blip xmlns:r="http://schemas.openxmlformats.org/officeDocument/2006/relationships" r:embed="rId1"/>
        <a:stretch>
          <a:fillRect/>
        </a:stretch>
      </xdr:blipFill>
      <xdr:spPr>
        <a:xfrm>
          <a:off x="192950" y="132262"/>
          <a:ext cx="3320763" cy="5535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17</xdr:row>
      <xdr:rowOff>115980</xdr:rowOff>
    </xdr:from>
    <xdr:to>
      <xdr:col>22</xdr:col>
      <xdr:colOff>80681</xdr:colOff>
      <xdr:row>31</xdr:row>
      <xdr:rowOff>125506</xdr:rowOff>
    </xdr:to>
    <xdr:graphicFrame macro="">
      <xdr:nvGraphicFramePr>
        <xdr:cNvPr id="2" name="Diagramm 1">
          <a:extLst>
            <a:ext uri="{FF2B5EF4-FFF2-40B4-BE49-F238E27FC236}">
              <a16:creationId xmlns:a16="http://schemas.microsoft.com/office/drawing/2014/main" id="{00000000-0008-0000-1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62753</xdr:colOff>
      <xdr:row>32</xdr:row>
      <xdr:rowOff>42582</xdr:rowOff>
    </xdr:from>
    <xdr:to>
      <xdr:col>22</xdr:col>
      <xdr:colOff>62753</xdr:colOff>
      <xdr:row>64</xdr:row>
      <xdr:rowOff>52106</xdr:rowOff>
    </xdr:to>
    <xdr:graphicFrame macro="">
      <xdr:nvGraphicFramePr>
        <xdr:cNvPr id="4" name="Diagramm 3">
          <a:extLst>
            <a:ext uri="{FF2B5EF4-FFF2-40B4-BE49-F238E27FC236}">
              <a16:creationId xmlns:a16="http://schemas.microsoft.com/office/drawing/2014/main" id="{00000000-0008-0000-1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8" Type="http://schemas.openxmlformats.org/officeDocument/2006/relationships/hyperlink" Target="https://pubdb.bfe.admin.ch/fr/publication/download/11819" TargetMode="External"/><Relationship Id="rId3" Type="http://schemas.openxmlformats.org/officeDocument/2006/relationships/hyperlink" Target="https://pubdb.bfe.admin.ch/de/publication/download/11818" TargetMode="External"/><Relationship Id="rId7" Type="http://schemas.openxmlformats.org/officeDocument/2006/relationships/hyperlink" Target="https://pubdb.bfe.admin.ch/fr/publication/download/8746" TargetMode="External"/><Relationship Id="rId2" Type="http://schemas.openxmlformats.org/officeDocument/2006/relationships/hyperlink" Target="https://pubdb.bfe.admin.ch/de/publication/download/8746" TargetMode="External"/><Relationship Id="rId1" Type="http://schemas.openxmlformats.org/officeDocument/2006/relationships/hyperlink" Target="https://www.energieschweiz.ch/projektfoerderung/bildung/" TargetMode="External"/><Relationship Id="rId6" Type="http://schemas.openxmlformats.org/officeDocument/2006/relationships/hyperlink" Target="https://pubdb.bfe.admin.ch/fr/publication/download/11818" TargetMode="External"/><Relationship Id="rId5" Type="http://schemas.openxmlformats.org/officeDocument/2006/relationships/hyperlink" Target="https://www.suisseenergie.ch/encouragement-de-projet/formation/?pk_vid=afd71f6281c1a8da17386842175e66e4" TargetMode="External"/><Relationship Id="rId10" Type="http://schemas.openxmlformats.org/officeDocument/2006/relationships/customProperty" Target="../customProperty20.bin"/><Relationship Id="rId4" Type="http://schemas.openxmlformats.org/officeDocument/2006/relationships/hyperlink" Target="https://pubdb.bfe.admin.ch/de/publication/download/11819" TargetMode="External"/><Relationship Id="rId9"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B8FC8-9EBB-4BA3-AD95-4532794D8845}">
  <sheetPr codeName="Tabelle4">
    <tabColor rgb="FF92D050"/>
  </sheetPr>
  <dimension ref="B1:BB42"/>
  <sheetViews>
    <sheetView tabSelected="1" defaultGridColor="0" colorId="9" zoomScaleNormal="100" workbookViewId="0">
      <selection activeCell="BB4" sqref="BB4"/>
    </sheetView>
  </sheetViews>
  <sheetFormatPr baseColWidth="10" defaultRowHeight="12.75" x14ac:dyDescent="0.2"/>
  <cols>
    <col min="1" max="1" width="3.5703125" customWidth="1"/>
    <col min="2" max="2" width="97.7109375" customWidth="1"/>
    <col min="3" max="3" width="3.85546875" customWidth="1"/>
    <col min="4" max="4" width="95.7109375" customWidth="1"/>
  </cols>
  <sheetData>
    <row r="1" spans="2:54" ht="78" customHeight="1" x14ac:dyDescent="0.2"/>
    <row r="2" spans="2:54" s="53" customFormat="1" ht="30.6" customHeight="1" x14ac:dyDescent="0.2">
      <c r="B2" s="311" t="str">
        <f>Übersetzungen!C3</f>
        <v>Kalkulationstool Kurse</v>
      </c>
      <c r="C2" s="54"/>
    </row>
    <row r="3" spans="2:54" ht="10.15" customHeight="1" x14ac:dyDescent="0.2">
      <c r="B3" s="194" t="s">
        <v>391</v>
      </c>
      <c r="C3" s="194"/>
    </row>
    <row r="4" spans="2:54" ht="3.6" customHeight="1" x14ac:dyDescent="0.2">
      <c r="BB4" s="250">
        <v>1</v>
      </c>
    </row>
    <row r="5" spans="2:54" ht="18.75" customHeight="1" x14ac:dyDescent="0.2">
      <c r="B5" s="219" t="str">
        <f>Übersetzungen!C6</f>
        <v>Grundsätzliches zur Kursförderung</v>
      </c>
      <c r="C5" s="219"/>
      <c r="D5" s="219" t="str">
        <f>Übersetzungen!C158</f>
        <v>Hinweise zur Arbeit mit dem Kalkulationstool</v>
      </c>
      <c r="E5" s="220"/>
      <c r="F5" s="220"/>
      <c r="G5" s="220"/>
      <c r="H5" s="220"/>
      <c r="I5" s="220"/>
      <c r="J5" s="220"/>
      <c r="K5" s="220"/>
      <c r="L5" s="220"/>
      <c r="M5" s="220"/>
      <c r="N5" s="220"/>
      <c r="O5" s="220"/>
    </row>
    <row r="6" spans="2:54" ht="166.5" customHeight="1" x14ac:dyDescent="0.2">
      <c r="B6" s="227" t="str">
        <f>Übersetzungen!C7</f>
        <v xml:space="preserve">- Die maximal möglichen Förderbeiträge in Abhängigkeit von der Kursdauer entnehmen Sie bitte dem Merkblatt. 
- Die Förderbeiträge werden im Tool automatisch berechnet und gegebenenfalls gekürzt, wenn ein 
  Gewinn &gt;5% erzielt wird oder der Förderbeitrag 40% der Gesamtkosten übersteigt.  
- Bitte beachten Sie, dass nur Kurse mit mindestens 10 Teilnehmenden (TN) gefördert werden. 
- Die beantragten (geplanten) Förderbeiträge und die tatsächlichen Förderbeiträge können voneinander abweichen.
  Abhängig von der effektiven Anzahl der Kursteilnehmenden. 
- Ein Kurs wird pro Sprachregion über maximal 5 Jahre gefördert. 
  Wenn Sie also einen Kurs auf Deutsch bereits 5 Jahre durchgeführt haben, auf Italienisch aber erst 2 Jahrel, 
  dann können Sie noch Förderbeiträge für die italienischen Kurse beantragen.  
- Es können Kursstaffel mit maximal 4 Kursen pro Sprachregion und Jahr beantragt werden.
- In einem Antrag können Kurse über maximal 4 Jahre eingegeben werden.  </v>
      </c>
      <c r="C6" s="227"/>
      <c r="D6" s="227" t="str">
        <f>Übersetzungen!C159</f>
        <v xml:space="preserve">- Die Registerkarten dürfen nicht gelöscht oder umbenannt werden.
- Die grau hinterlegten Felder müssen ausgefüllt werden.
- Die weißen Felder werden automatisch berechnet.- Bitte speichern Sie die Excel-Datei gemäss Status wie folgt:
  - Datum 0_Projekttitel 20XX-XX_Antrag
  - Datum 1_Projekttitel 20XX-XX_Zwischenabrechnung 1
  - Datum 2_Projekttitel 20XX-XX_Zwischenabrechnung 2
  - Datum 3_Projekttitel 20XX-XX_Schlussabrechnung
- Für die Arbeitsblätter "Kursstaffel_XX" ist eine Fensterfixierung vorangewählt. Sie kann via Menu "Ansicht"
  aufgehoben werden. 
- Generell empfiehlt sich das Arbeiten an einem grossen Bildschirm. 
</v>
      </c>
      <c r="E6" s="218"/>
      <c r="F6" s="218"/>
      <c r="G6" s="218"/>
      <c r="H6" s="218"/>
      <c r="I6" s="218"/>
      <c r="J6" s="218"/>
      <c r="K6" s="218"/>
      <c r="L6" s="218"/>
      <c r="M6" s="218"/>
      <c r="N6" s="218"/>
      <c r="O6" s="218"/>
    </row>
    <row r="7" spans="2:54" ht="21.6" customHeight="1" x14ac:dyDescent="0.2">
      <c r="B7" s="17" t="str">
        <f>Übersetzungen!C4</f>
        <v xml:space="preserve"> Erstellung des Kursbudgets für Antrag</v>
      </c>
      <c r="C7" s="17"/>
      <c r="D7" s="326" t="str">
        <f>Übersetzungen!C147</f>
        <v>Reporting und Abrechnung der Kurse</v>
      </c>
      <c r="E7" s="326"/>
      <c r="F7" s="50"/>
      <c r="G7" s="50"/>
      <c r="H7" s="50"/>
      <c r="I7" s="50"/>
      <c r="J7" s="50"/>
      <c r="K7" s="50"/>
      <c r="L7" s="50"/>
      <c r="M7" s="50"/>
      <c r="N7" s="50"/>
      <c r="O7" s="50"/>
    </row>
    <row r="8" spans="2:54" ht="150.75" customHeight="1" x14ac:dyDescent="0.2">
      <c r="B8" s="227" t="str">
        <f>Übersetzungen!C5</f>
        <v xml:space="preserve">- Tragen Sie alle Ihre Kurse mit den erforderlichen Angaben in die Arbeitsblätter «Kursstaffel_XX» ein. 
- Daten der Durchführung: 
  - Wenn die exakten Daten noch nicht bekannt sind, geben Sie das ungefähre Datum ein, z.B. im Mai 2020, 
    geben Sie als Startdatum den 01.05.2020 und als Enddatum den 31.05.2020 ein. 
  - Das Enddatum ist für die Zuordnung zum jeweiligen Rechnungsjahr relevant.
- Geben Sie die Kosten für die Neuentwicklung und den Sprachtransfer nur bei dem Kurs ein, bei dem sie anfallen. 
- In der Spalte «Erläuterungen» finden Sie zusätzliche Hinweise. 
- Wenn Sie alle Kurse korrekt eingegeben haben, kopieren Sie das Arbeitsblatt «Projektübersicht» in Ihren Antrag. 
- Fügen Sie dem Antrag auch das Kurstool im Originalformat (Excel) bei. 
</v>
      </c>
      <c r="C8" s="227"/>
      <c r="D8" s="327" t="str">
        <f>Übersetzungen!C148</f>
        <v xml:space="preserve">- Für das Kurs-Reporting geben Sie zunächst in den entsprechenden Arbeitsblättern Kursstaffel_XX im Block
  "Reporting und Finanzierung effektiv pro Kurs" die effektive Anzahl Teilnehmende pro Kurs ein. 
- Wenn Sie den Kurs nicht durchführen konnten, geben Sie "0" ein.
- Wenn für den betreffenden Kurs eine Neuentwicklung oder ein Transfer durchgeführt wurde, beantworten Sie die
  entsprechende Frage mit "Ja". (Zeile 103)
- Sobald Sie die Daten für alle bereits durchgeführten Kurse eingegeben haben, öffnen Sie das Arbeitsblatt
  "Abrechnung". 
- Geben Sie zunächst eine Zwischenrechnung mit fortlaufender Nummer und Rechnungsdatum ein.
- In der Zeile "Offener Betrag gemäß effektiver Förderung aktuelle Abrechnung" (Zeile 26) finden Sie den maximalen
  Betrag, den Sie für die aktuelle Abrechnung eingeben und abrechnen können. 
- Kopieren Sie die verlangten Arbeitsblätter in das Reporting und fügen Sie die aktuelle Excel Version bei. 
</v>
      </c>
      <c r="E8" s="327"/>
    </row>
    <row r="9" spans="2:54" ht="20.25" customHeight="1" x14ac:dyDescent="0.2">
      <c r="B9" s="219" t="str">
        <f>Übersetzungen!C14</f>
        <v>Navigation zu Arbeitsblättern in diesem Excel</v>
      </c>
      <c r="C9" s="219"/>
      <c r="D9" s="219" t="str">
        <f>Übersetzungen!C149</f>
        <v>Link</v>
      </c>
      <c r="E9" s="220"/>
      <c r="F9" s="220"/>
      <c r="G9" s="220"/>
      <c r="H9" s="220"/>
      <c r="I9" s="220"/>
      <c r="J9" s="220"/>
      <c r="K9" s="220"/>
      <c r="L9" s="220"/>
      <c r="M9" s="220"/>
      <c r="N9" s="220"/>
      <c r="O9" s="220"/>
    </row>
    <row r="10" spans="2:54" x14ac:dyDescent="0.2">
      <c r="B10" s="252" t="str">
        <f>Übersetzungen!C11</f>
        <v>Abrechnung</v>
      </c>
      <c r="C10" s="252"/>
      <c r="D10" s="251" t="str">
        <f>HYPERLINK(Übersetzungen!C151,Übersetzungen!C150)</f>
        <v>Webseite Energie Schweiz Projektförderung</v>
      </c>
    </row>
    <row r="11" spans="2:54" x14ac:dyDescent="0.2">
      <c r="B11" s="252" t="str">
        <f>Übersetzungen!C13</f>
        <v>Projektübersicht</v>
      </c>
      <c r="C11" s="252"/>
      <c r="D11" s="251" t="str">
        <f>HYPERLINK(Übersetzungen!C153,Übersetzungen!C152)</f>
        <v>Download Merkblatt zu den Fördermöglichkeiten</v>
      </c>
    </row>
    <row r="12" spans="2:54" x14ac:dyDescent="0.2">
      <c r="B12" s="253" t="str">
        <f>HYPERLINK("#" &amp; SheetnameKursstaffel01 &amp; "!D6", SheetnameKursstaffel01)</f>
        <v>Kursstaffel_01</v>
      </c>
      <c r="C12" s="253"/>
      <c r="D12" s="251" t="str">
        <f>HYPERLINK(Übersetzungen!C155,Übersetzungen!C154)</f>
        <v>Download Subventionsantrag Bildungsprojekt im Energiebereich</v>
      </c>
    </row>
    <row r="13" spans="2:54" x14ac:dyDescent="0.2">
      <c r="B13" s="253" t="str">
        <f>HYPERLINK("#" &amp; SheetnameKursstaffel02 &amp; "!D6", SheetnameKursstaffel02)</f>
        <v>Kursstaffel_02</v>
      </c>
      <c r="C13" s="253"/>
      <c r="D13" s="251" t="str">
        <f>HYPERLINK(Übersetzungen!C157,Übersetzungen!C156)</f>
        <v>Download Reporting Bildungsangebote</v>
      </c>
    </row>
    <row r="14" spans="2:54" x14ac:dyDescent="0.2">
      <c r="B14" s="253" t="str">
        <f>HYPERLINK("#" &amp; SheetnameKursstaffel03 &amp; "!D6", SheetnameKursstaffel03)</f>
        <v>Kursstaffel_03</v>
      </c>
      <c r="C14" s="253"/>
      <c r="D14" s="76"/>
    </row>
    <row r="15" spans="2:54" x14ac:dyDescent="0.2">
      <c r="B15" s="253" t="str">
        <f>HYPERLINK("#" &amp; SheetnameKursstaffel04 &amp; "!D6", SheetnameKursstaffel04)</f>
        <v>Kursstaffel_04</v>
      </c>
      <c r="C15" s="253"/>
      <c r="D15" s="227"/>
      <c r="E15" s="227"/>
    </row>
    <row r="16" spans="2:54" x14ac:dyDescent="0.2">
      <c r="B16" s="253" t="str">
        <f>HYPERLINK("#" &amp; SheetnameKursstaffel05 &amp; "!D6", SheetnameKursstaffel05)</f>
        <v>Kursstaffel_05</v>
      </c>
      <c r="C16" s="253"/>
      <c r="D16" s="227"/>
      <c r="E16" s="227"/>
    </row>
    <row r="17" spans="2:5" x14ac:dyDescent="0.2">
      <c r="B17" s="253" t="str">
        <f>HYPERLINK("#" &amp; SheetnameKursstaffel06 &amp; "!D6", SheetnameKursstaffel06)</f>
        <v>Kursstaffel_06</v>
      </c>
      <c r="C17" s="253"/>
      <c r="D17" s="227"/>
      <c r="E17" s="227"/>
    </row>
    <row r="18" spans="2:5" ht="15.75" x14ac:dyDescent="0.2">
      <c r="B18" s="253" t="str">
        <f>HYPERLINK("#" &amp; SheetnameKursstaffel07 &amp; "!D6", SheetnameKursstaffel07)</f>
        <v>Kursstaffel_07</v>
      </c>
      <c r="C18" s="253"/>
      <c r="D18" s="219"/>
    </row>
    <row r="19" spans="2:5" x14ac:dyDescent="0.2">
      <c r="B19" s="253" t="str">
        <f>HYPERLINK("#" &amp; SheetnameKursstaffel08 &amp; "!D6", SheetnameKursstaffel08)</f>
        <v>Kursstaffel_08</v>
      </c>
      <c r="C19" s="253"/>
    </row>
    <row r="20" spans="2:5" x14ac:dyDescent="0.2">
      <c r="B20" s="253" t="str">
        <f>HYPERLINK("#" &amp; SheetnameKursstaffel09 &amp; "!D6", SheetnameKursstaffel09)</f>
        <v>Kursstaffel_09</v>
      </c>
      <c r="C20" s="253"/>
    </row>
    <row r="21" spans="2:5" x14ac:dyDescent="0.2">
      <c r="B21" s="253" t="str">
        <f>HYPERLINK("#" &amp; SheetnameKursstaffel10 &amp; "!D6", SheetnameKursstaffel10)</f>
        <v>Kursstaffel_10</v>
      </c>
      <c r="C21" s="253"/>
    </row>
    <row r="22" spans="2:5" x14ac:dyDescent="0.2">
      <c r="B22" s="253" t="str">
        <f>HYPERLINK("#" &amp; SheetnameKursstaffel11 &amp; "!D6", SheetnameKursstaffel11)</f>
        <v>Kursstaffel_11</v>
      </c>
      <c r="C22" s="253"/>
    </row>
    <row r="23" spans="2:5" x14ac:dyDescent="0.2">
      <c r="B23" s="253" t="str">
        <f>HYPERLINK("#" &amp; SheetnameKursstaffel12 &amp; "!D6", SheetnameKursstaffel12)</f>
        <v>Kursstaffel_12</v>
      </c>
      <c r="C23" s="253"/>
    </row>
    <row r="24" spans="2:5" x14ac:dyDescent="0.2">
      <c r="B24" s="253" t="str">
        <f>HYPERLINK("#" &amp; SheetnameKursstaffel13 &amp; "!D6", SheetnameKursstaffel13)</f>
        <v>Kursstaffel_13</v>
      </c>
      <c r="C24" s="253"/>
    </row>
    <row r="25" spans="2:5" x14ac:dyDescent="0.2">
      <c r="B25" s="253" t="str">
        <f>HYPERLINK("#" &amp; SheetnameKursstaffel14 &amp; "!D6", SheetnameKursstaffel14)</f>
        <v>Kursstaffel_14</v>
      </c>
      <c r="C25" s="253"/>
    </row>
    <row r="26" spans="2:5" x14ac:dyDescent="0.2">
      <c r="B26" s="253" t="str">
        <f>HYPERLINK("#" &amp; SheetnameKursstaffel15 &amp; "!D6", SheetnameKursstaffel15)</f>
        <v>Kursstaffel_15</v>
      </c>
      <c r="C26" s="253"/>
    </row>
    <row r="27" spans="2:5" x14ac:dyDescent="0.2">
      <c r="B27" s="76"/>
      <c r="C27" s="76"/>
    </row>
    <row r="28" spans="2:5" x14ac:dyDescent="0.2">
      <c r="B28" s="76"/>
      <c r="C28" s="76"/>
    </row>
    <row r="29" spans="2:5" x14ac:dyDescent="0.2">
      <c r="B29" s="76"/>
      <c r="C29" s="76"/>
    </row>
    <row r="30" spans="2:5" x14ac:dyDescent="0.2">
      <c r="B30" s="76"/>
      <c r="C30" s="76"/>
    </row>
    <row r="31" spans="2:5" x14ac:dyDescent="0.2">
      <c r="B31" s="76"/>
      <c r="C31" s="76"/>
    </row>
    <row r="32" spans="2:5" x14ac:dyDescent="0.2">
      <c r="B32" s="76"/>
      <c r="C32" s="76"/>
    </row>
    <row r="33" spans="2:3" x14ac:dyDescent="0.2">
      <c r="B33" s="76"/>
      <c r="C33" s="76"/>
    </row>
    <row r="34" spans="2:3" x14ac:dyDescent="0.2">
      <c r="B34" s="76"/>
      <c r="C34" s="76"/>
    </row>
    <row r="35" spans="2:3" x14ac:dyDescent="0.2">
      <c r="B35" s="76"/>
      <c r="C35" s="76"/>
    </row>
    <row r="36" spans="2:3" x14ac:dyDescent="0.2">
      <c r="B36" s="76"/>
      <c r="C36" s="76"/>
    </row>
    <row r="37" spans="2:3" x14ac:dyDescent="0.2">
      <c r="B37" s="76"/>
      <c r="C37" s="76"/>
    </row>
    <row r="38" spans="2:3" x14ac:dyDescent="0.2">
      <c r="B38" s="76"/>
      <c r="C38" s="76"/>
    </row>
    <row r="39" spans="2:3" x14ac:dyDescent="0.2">
      <c r="B39" s="76"/>
      <c r="C39" s="76"/>
    </row>
    <row r="40" spans="2:3" x14ac:dyDescent="0.2">
      <c r="B40" s="76"/>
      <c r="C40" s="76"/>
    </row>
    <row r="41" spans="2:3" x14ac:dyDescent="0.2">
      <c r="B41" s="76"/>
      <c r="C41" s="76"/>
    </row>
    <row r="42" spans="2:3" x14ac:dyDescent="0.2">
      <c r="B42" s="76"/>
      <c r="C42" s="76"/>
    </row>
  </sheetData>
  <sheetProtection algorithmName="SHA-512" hashValue="3EZYAWVIPozJ8O66zSBi6WLDsp94aFgC7wnUNPQGWmhqCwode1P1RQKnrKRzCJV7x7UIlDJIBu6MgqX+0gDlkA==" saltValue="gqIUOsLldFs9+PAJ1scdMA==" spinCount="100000" sheet="1" selectLockedCells="1"/>
  <mergeCells count="2">
    <mergeCell ref="D7:E7"/>
    <mergeCell ref="D8:E8"/>
  </mergeCells>
  <hyperlinks>
    <hyperlink ref="B10" location="Abrechnung!A1" display="Abrechnung" xr:uid="{BD8A9901-00E1-4C25-903B-763E65F9A292}"/>
    <hyperlink ref="B11" location="Abrechnung!A1" display="Abrechnung" xr:uid="{2DBC4141-C1E2-4ABE-BA44-7F78DA8E7C01}"/>
    <hyperlink ref="B11" location="Projektübersicht!A1" display="Projektübersicht!A1" xr:uid="{44F04383-5C41-447F-863F-A23C5C783B19}"/>
  </hyperlinks>
  <pageMargins left="0.39370078740157483" right="0.39370078740157483" top="0.78740157480314965" bottom="0.78740157480314965" header="0.31496062992125984" footer="0.31496062992125984"/>
  <pageSetup paperSize="9" orientation="landscape" r:id="rId1"/>
  <headerFooter>
    <oddHeader>&amp;L&amp;11Kursbudget&amp;C&amp;11&amp;A&amp;R&amp;F</oddHeader>
    <oddFooter>&amp;C&amp;11&amp;D &amp;T&amp;R&amp;11&amp;P/&amp;N</oddFooter>
  </headerFooter>
  <customProperties>
    <customPr name="EpmWorksheetKeyString_GU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7171" r:id="rId5" name="Option Button 3">
              <controlPr locked="0" defaultSize="0" autoFill="0" autoLine="0" autoPict="0">
                <anchor moveWithCells="1">
                  <from>
                    <xdr:col>3</xdr:col>
                    <xdr:colOff>133350</xdr:colOff>
                    <xdr:row>0</xdr:row>
                    <xdr:rowOff>476250</xdr:rowOff>
                  </from>
                  <to>
                    <xdr:col>3</xdr:col>
                    <xdr:colOff>1047750</xdr:colOff>
                    <xdr:row>0</xdr:row>
                    <xdr:rowOff>828675</xdr:rowOff>
                  </to>
                </anchor>
              </controlPr>
            </control>
          </mc:Choice>
        </mc:AlternateContent>
        <mc:AlternateContent xmlns:mc="http://schemas.openxmlformats.org/markup-compatibility/2006">
          <mc:Choice Requires="x14">
            <control shapeId="7172" r:id="rId6" name="Option Button 4">
              <controlPr locked="0" defaultSize="0" autoFill="0" autoLine="0" autoPict="0">
                <anchor moveWithCells="1">
                  <from>
                    <xdr:col>3</xdr:col>
                    <xdr:colOff>142875</xdr:colOff>
                    <xdr:row>0</xdr:row>
                    <xdr:rowOff>847725</xdr:rowOff>
                  </from>
                  <to>
                    <xdr:col>3</xdr:col>
                    <xdr:colOff>1057275</xdr:colOff>
                    <xdr:row>1</xdr:row>
                    <xdr:rowOff>257175</xdr:rowOff>
                  </to>
                </anchor>
              </controlPr>
            </control>
          </mc:Choice>
        </mc:AlternateContent>
        <mc:AlternateContent xmlns:mc="http://schemas.openxmlformats.org/markup-compatibility/2006">
          <mc:Choice Requires="x14">
            <control shapeId="7173" r:id="rId7" name="Group Box 5">
              <controlPr locked="0" defaultSize="0" print="0" autoFill="0" autoPict="0">
                <anchor moveWithCells="1">
                  <from>
                    <xdr:col>3</xdr:col>
                    <xdr:colOff>66675</xdr:colOff>
                    <xdr:row>0</xdr:row>
                    <xdr:rowOff>180975</xdr:rowOff>
                  </from>
                  <to>
                    <xdr:col>3</xdr:col>
                    <xdr:colOff>2181225</xdr:colOff>
                    <xdr:row>1</xdr:row>
                    <xdr:rowOff>314325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197A8-E329-46E1-86A6-0C735DC14E1E}">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Berechnung für eine Kursstaffel</v>
      </c>
      <c r="C2" s="226" t="str">
        <f>HYPERLINK("#Abrechnung!A1", Übersetzungen!C131)</f>
        <v>Abrechnung</v>
      </c>
    </row>
    <row r="3" spans="2:23" ht="27" customHeight="1" thickBot="1" x14ac:dyDescent="0.25">
      <c r="B3" s="349" t="str">
        <f>HYPERLINK("#Information!A1", Übersetzungen!C16)</f>
        <v>Hinweise zum Ausfüllen sowie die Umschaltung der Sprache finden sie im Tabellenblatt "Informationen".</v>
      </c>
      <c r="C3" s="349"/>
      <c r="D3" s="349"/>
      <c r="E3" s="349"/>
      <c r="F3" s="349"/>
      <c r="G3" s="349"/>
      <c r="H3" s="349"/>
      <c r="I3" s="349"/>
      <c r="J3" s="50"/>
      <c r="K3" s="50"/>
      <c r="L3" s="50"/>
      <c r="M3" s="50"/>
      <c r="N3" s="50"/>
      <c r="O3" s="50"/>
      <c r="P3" s="50"/>
    </row>
    <row r="4" spans="2:23" s="63" customFormat="1" ht="25.5" customHeight="1" thickBot="1" x14ac:dyDescent="0.25">
      <c r="B4" s="270" t="str">
        <f>Übersetzungen!C17</f>
        <v>Kursdetails</v>
      </c>
      <c r="C4" s="271"/>
      <c r="D4" s="271"/>
      <c r="E4" s="271"/>
      <c r="F4" s="271"/>
      <c r="G4" s="271"/>
      <c r="H4" s="271"/>
      <c r="I4" s="271"/>
      <c r="J4" s="271"/>
      <c r="K4" s="271"/>
      <c r="L4" s="271"/>
      <c r="M4" s="271"/>
      <c r="N4" s="271"/>
      <c r="O4" s="271"/>
      <c r="P4" s="272"/>
      <c r="Q4" s="273" t="str">
        <f>Übersetzungen!C162</f>
        <v>Erläuterungen</v>
      </c>
      <c r="R4" s="64"/>
      <c r="S4" s="64"/>
      <c r="T4" s="64"/>
      <c r="U4" s="64"/>
      <c r="V4" s="64"/>
      <c r="W4" s="64"/>
    </row>
    <row r="5" spans="2:23" ht="4.1500000000000004" customHeight="1" thickBot="1" x14ac:dyDescent="0.25">
      <c r="B5" s="56"/>
      <c r="C5" s="57"/>
      <c r="P5" s="4"/>
    </row>
    <row r="6" spans="2:23" ht="15.75" x14ac:dyDescent="0.2">
      <c r="B6" s="58" t="str">
        <f>Übersetzungen!C18</f>
        <v>Kurstitel</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Kursdauer</v>
      </c>
      <c r="C8" s="58"/>
      <c r="D8" s="109"/>
      <c r="E8" s="18" t="str">
        <f>"  " &amp; Übersetzungen!C86</f>
        <v xml:space="preserve">  min. 0.5 Tage; max. 9 Tage</v>
      </c>
      <c r="Q8" s="325" t="str">
        <f>Übersetzungen!C163</f>
        <v xml:space="preserve">Die Kursdauer muss einem Eintrag der Liste entsprechen. </v>
      </c>
    </row>
    <row r="9" spans="2:23" ht="4.1500000000000004" customHeight="1" thickBot="1" x14ac:dyDescent="0.25">
      <c r="B9" s="56"/>
      <c r="C9" s="57"/>
      <c r="D9" s="98"/>
    </row>
    <row r="10" spans="2:23" x14ac:dyDescent="0.2">
      <c r="B10" s="58" t="str">
        <f>Übersetzungen!C20</f>
        <v>Neuentwicklung: Wird der Kurs neu entwickelt?</v>
      </c>
      <c r="C10" s="58"/>
      <c r="D10" s="109"/>
    </row>
    <row r="11" spans="2:23" ht="4.1500000000000004" customHeight="1" thickBot="1" x14ac:dyDescent="0.25">
      <c r="B11" s="56"/>
      <c r="C11" s="57"/>
      <c r="D11" s="98"/>
    </row>
    <row r="12" spans="2:23" x14ac:dyDescent="0.2">
      <c r="B12" s="58" t="str">
        <f>Übersetzungen!C22</f>
        <v>Transfer: Wird der Kurs in eine andere Sprache transferiert?</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Wird der Kurs durchgeführt?</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Durchführung</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Kurs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Art der Durchführung</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Beginndatum</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Enddatum</v>
      </c>
      <c r="C24" s="263" t="str">
        <f>Übersetzungen!C166</f>
        <v>DD.MM.YYYY</v>
      </c>
      <c r="D24" s="292"/>
      <c r="E24" s="293"/>
      <c r="F24" s="293"/>
      <c r="G24" s="293"/>
      <c r="H24" s="293"/>
      <c r="I24" s="293"/>
      <c r="J24" s="293"/>
      <c r="K24" s="293"/>
      <c r="L24" s="293"/>
      <c r="M24" s="293"/>
      <c r="N24" s="293"/>
      <c r="O24" s="313"/>
      <c r="P24" s="316">
        <f>COUNTA(D24:O24)</f>
        <v>0</v>
      </c>
      <c r="Q24" s="242" t="str">
        <f>Übersetzungen!C165</f>
        <v>Das Enddatum muss grösser oder gleich dem Beginndatum sein.</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Anzahl Teilnehmende (TN), budgetiert</v>
      </c>
      <c r="C26" s="264" t="str">
        <f>Übersetzungen!C172</f>
        <v>TN-Zahl</v>
      </c>
      <c r="D26" s="294"/>
      <c r="E26" s="295"/>
      <c r="F26" s="295"/>
      <c r="G26" s="295"/>
      <c r="H26" s="295"/>
      <c r="I26" s="295"/>
      <c r="J26" s="295"/>
      <c r="K26" s="295"/>
      <c r="L26" s="295"/>
      <c r="M26" s="295"/>
      <c r="N26" s="295"/>
      <c r="O26" s="314"/>
      <c r="P26" s="316">
        <f>SUM(D26:O26)</f>
        <v>0</v>
      </c>
      <c r="Q26" s="242" t="str">
        <f>Übersetzungen!C83</f>
        <v>Mind. 10 TN</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Gebühr pro TN und pro Kursdurchführung</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Sprache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Maximal 4 Kurse je Sprachregion</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Kostenübersicht pro Kurs</v>
      </c>
      <c r="C34" s="275"/>
      <c r="D34" s="279" t="str">
        <f>IF(OR(Durchführung="nein",Durchführung="non"),Übersetzungen!$C33,IF(D33=47,Übersetzungen!$C32,IF(D33=147,Übersetzungen!$C34,Übersetzungen!$C31)))</f>
        <v>Alle Kursdetails ausfüllen!</v>
      </c>
      <c r="E34" s="279" t="str">
        <f>IF(OR(Durchführung="nein",Durchführung="non"),Übersetzungen!$C33,IF(E33=47,Übersetzungen!$C32,IF(E33=147,Übersetzungen!$C34,Übersetzungen!$C31)))</f>
        <v>Alle Kursdetails ausfüllen!</v>
      </c>
      <c r="F34" s="279" t="str">
        <f>IF(OR(Durchführung="nein",Durchführung="non"),Übersetzungen!$C33,IF(F33=47,Übersetzungen!$C32,IF(F33=147,Übersetzungen!$C34,Übersetzungen!$C31)))</f>
        <v>Alle Kursdetails ausfüllen!</v>
      </c>
      <c r="G34" s="279" t="str">
        <f>IF(OR(Durchführung="nein",Durchführung="non"),Übersetzungen!$C33,IF(G33=47,Übersetzungen!$C32,IF(G33=147,Übersetzungen!$C34,Übersetzungen!$C31)))</f>
        <v>Alle Kursdetails ausfüllen!</v>
      </c>
      <c r="H34" s="279" t="str">
        <f>IF(OR(Durchführung="nein",Durchführung="non"),Übersetzungen!$C33,IF(H33=47,Übersetzungen!$C32,IF(H33=147,Übersetzungen!$C34,Übersetzungen!$C31)))</f>
        <v>Alle Kursdetails ausfüllen!</v>
      </c>
      <c r="I34" s="279" t="str">
        <f>IF(OR(Durchführung="nein",Durchführung="non"),Übersetzungen!$C33,IF(I33=47,Übersetzungen!$C32,IF(I33=147,Übersetzungen!$C34,Übersetzungen!$C31)))</f>
        <v>Alle Kursdetails ausfüllen!</v>
      </c>
      <c r="J34" s="279" t="str">
        <f>IF(OR(Durchführung="nein",Durchführung="non"),Übersetzungen!$C33,IF(J33=47,Übersetzungen!$C32,IF(J33=147,Übersetzungen!$C34,Übersetzungen!$C31)))</f>
        <v>Alle Kursdetails ausfüllen!</v>
      </c>
      <c r="K34" s="279" t="str">
        <f>IF(OR(Durchführung="nein",Durchführung="non"),Übersetzungen!$C33,IF(K33=47,Übersetzungen!$C32,IF(K33=147,Übersetzungen!$C34,Übersetzungen!$C31)))</f>
        <v>Alle Kursdetails ausfüllen!</v>
      </c>
      <c r="L34" s="279" t="str">
        <f>IF(OR(Durchführung="nein",Durchführung="non"),Übersetzungen!$C33,IF(L33=47,Übersetzungen!$C32,IF(L33=147,Übersetzungen!$C34,Übersetzungen!$C31)))</f>
        <v>Alle Kursdetails ausfüllen!</v>
      </c>
      <c r="M34" s="279" t="str">
        <f>IF(OR(Durchführung="nein",Durchführung="non"),Übersetzungen!$C33,IF(M33=47,Übersetzungen!$C32,IF(M33=147,Übersetzungen!$C34,Übersetzungen!$C31)))</f>
        <v>Alle Kursdetails ausfüllen!</v>
      </c>
      <c r="N34" s="279" t="str">
        <f>IF(OR(Durchführung="nein",Durchführung="non"),Übersetzungen!$C33,IF(N33=47,Übersetzungen!$C32,IF(N33=147,Übersetzungen!$C34,Übersetzungen!$C31)))</f>
        <v>Alle Kursdetails ausfüllen!</v>
      </c>
      <c r="O34" s="279" t="str">
        <f>IF(OR(Durchführung="nein",Durchführung="non"),Übersetzungen!$C33,IF(O33=47,Übersetzungen!$C32,IF(O33=147,Übersetzungen!$C34,Übersetzungen!$C31)))</f>
        <v>Alle Kursdetails ausfüllen!</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Kosten Neuentwicklung</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Bitte geben Sie Entwicklungskosten nur in der ersten Spalte an.</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Kosten Sprachtransfer</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Geben Sie die Kosten für den Sprachtransfer nur bei dem Kurs ein, bei dem sie anfallen. </v>
      </c>
      <c r="R38" s="23"/>
      <c r="S38" s="23"/>
      <c r="T38" s="23"/>
      <c r="U38" s="23"/>
      <c r="V38" s="23"/>
      <c r="W38" s="23"/>
    </row>
    <row r="39" spans="2:23" ht="15.6" customHeight="1" thickBot="1" x14ac:dyDescent="0.25">
      <c r="B39" s="249" t="str">
        <f>Übersetzungen!C164</f>
        <v>Kosten Durchführung:</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Honorar Referierende, Dozierende</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Schulungsräume/Infrastruktrur</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Verpflegung</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Schulungsmaterial/Dokumentation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Promotion/Kommunikation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Kursadministration</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Projektmanagement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Kursauswertung</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Gesamtkosten (budgetiert)</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Finanzierung</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Finanzierung pro Kurs (budgetiert)</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Einnahmen aus Kursgebühren (budgetiert)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Weitere Drittmittel (Sponsoren, Kanton usw.)</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Max.Förderbeitrag Neuentwicklung</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Die maximalen Förderbeiträge finden Sie auf dem Merkblatt</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Max. Förderbeitrag Sprachtransfer</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Die maximalen Förderbeiträge finden Sie auf dem Merkblatt</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Max.Förderbeitrag Durchführung</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Die maximalen Förderbeiträge finden Sie auf dem Merkblatt</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Max.möglicher Förderbeitrag ohne Abzüge</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Die maximalen Förderbeiträge finden Sie auf dem Merkblatt</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Kürzung in % der Förderbeiträge</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Kürzung in CHF (&gt; 40% Subvention oder Gewinn &gt; 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Der Beitrag  pro Kurs wird gekürzt, wenn Gewinn &gt;5% erzielt oder sein Anteil 40% der Gesamtkosten überschreitet</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Förderbeitrag beantragt</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Einnahmen</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Gesamtkosten (budgetiert)</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Eigenleistung (-) / Gewinn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Reporting und Finanzierung effektiv pro Kurs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Anzahl Teilnehmende (effektiv)</v>
      </c>
      <c r="C101" s="60" t="str">
        <f>Übersetzungen!C172</f>
        <v>TN-Zahl</v>
      </c>
      <c r="D101" s="294"/>
      <c r="E101" s="295"/>
      <c r="F101" s="295"/>
      <c r="G101" s="295"/>
      <c r="H101" s="295"/>
      <c r="I101" s="295"/>
      <c r="J101" s="295"/>
      <c r="K101" s="295"/>
      <c r="L101" s="295"/>
      <c r="M101" s="295"/>
      <c r="N101" s="295"/>
      <c r="O101" s="295"/>
      <c r="P101" s="287">
        <f>SUM(D101:O101)</f>
        <v>0</v>
      </c>
      <c r="Q101" s="242" t="str">
        <f>Übersetzungen!C170</f>
        <v>Eingabe zwingend für Reporting/Abrechnung</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Wurde eine Entwicklung bzw. ein Transfer realisiert?</v>
      </c>
      <c r="C103" s="238"/>
      <c r="D103" s="305"/>
      <c r="E103" s="305"/>
      <c r="F103" s="305"/>
      <c r="G103" s="305"/>
      <c r="H103" s="305"/>
      <c r="I103" s="305"/>
      <c r="J103" s="305"/>
      <c r="K103" s="305"/>
      <c r="L103" s="305"/>
      <c r="M103" s="305"/>
      <c r="N103" s="305"/>
      <c r="O103" s="305"/>
      <c r="P103" s="20"/>
      <c r="Q103" s="242" t="str">
        <f>Übersetzungen!C171</f>
        <v xml:space="preserve">Eingabe zwingend bei einer Neuentwicklung oder einem Sprachtransfer </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Einnahmen aus Kursgebühren (effektiv)</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Weitere Drittmittel (Sponsoren, Kanton usw.)</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Max. Förderbeitrag Neuentwicklung</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Die maximalen Förderbeiträge finden Sie auf dem Merkblatt</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Max. Förderbeitrag Sprachtransfer</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Die maximalen Förderbeiträge finden Sie auf dem Merkblatt</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 xml:space="preserve">Max. Förderbeitrag Durchführung </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Die maximalen Förderbeiträge finden Sie auf dem Merkblatt</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Max.möglicher Förderbeitrag ohne Abzüge</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Die maximalen Förderbeiträge finden Sie auf dem Merkblatt</v>
      </c>
      <c r="R115" s="223"/>
      <c r="S115" s="223"/>
      <c r="T115" s="223"/>
      <c r="U115" s="223"/>
      <c r="V115" s="223"/>
      <c r="W115" s="223"/>
    </row>
    <row r="116" spans="2:23" ht="4.1500000000000004" customHeight="1" x14ac:dyDescent="0.2">
      <c r="C116" s="232"/>
      <c r="P116" s="5"/>
    </row>
    <row r="117" spans="2:23" hidden="1" x14ac:dyDescent="0.2">
      <c r="B117" s="229" t="str">
        <f>Übersetzungen!C76</f>
        <v>Kürzung in % der Förderbeiträge</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Kürzung in CHF (&gt; 40% Subvention oder Gewinn &gt; 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Der Beitrag  pro Kurs wird gekürzt, wenn Gewinn &gt;5% erzielt oder sein Anteil 40% der Gesamtkosten überschreitet</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Förderbeitrag (effektiv)</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Der effektive Beitrag richtet sich nach der Anzahl Teilnehmenden, die den Kurs besucht haben.</v>
      </c>
    </row>
    <row r="122" spans="2:23" ht="4.1500000000000004" customHeight="1" thickBot="1" x14ac:dyDescent="0.25">
      <c r="B122" s="19"/>
      <c r="C122" s="232"/>
      <c r="P122" s="5"/>
    </row>
    <row r="123" spans="2:23" x14ac:dyDescent="0.2">
      <c r="B123" s="58" t="str">
        <f>Übersetzungen!C92</f>
        <v>Total Einnahmen</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Effektive Gesamtkosten</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Eigenleistung (-) / Gewinn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Zusammenfassung pro Jahr (budgetiert)</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Gesamtkosten (budgetiert)</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Einnahmen aus Kursgebühren (budgetiert)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Weitere Drittmittel (Sponsoren, Kanton usw.)</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Eigenleistung (-) / Gewinn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Beantragte Förderbeiträge EnergieSchweiz</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pro Kurs</v>
      </c>
      <c r="P142" s="5"/>
    </row>
    <row r="143" spans="1:23" s="61" customFormat="1" x14ac:dyDescent="0.2">
      <c r="A143" s="18"/>
      <c r="B143" s="58" t="str">
        <f>Übersetzungen!C71</f>
        <v>Anteil Förderbeiträge an den Gesamtkosten</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Zusammenfassung pro Jahr (effektiv)</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Effektive Gesamtkosten</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Einnahmen aus Kursgebühren (effektiv)</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Weitere Drittmittel (Sponsoren, Kanton usw.)</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Eigenleistung (-) / Gewinn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Effektive Förderbeiträge EnergieSchweiz</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Anteil Förderbeiträge an den Gesamtkosten</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Max.möglicher Förderbeitrag ohne Abzüge</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U0XOwQBCCvR6rlJbVpLuk6qlyxFACq/dSpSkRpEXsDmwHG+KxRwRanCta832zb4ph7sWX3Dn8MPOwFXLOnQ06Q==" saltValue="zS7q/ev4h3P0hW22v/Zs5g==" spinCount="100000" sheet="1" selectLockedCells="1" autoFilter="0"/>
  <mergeCells count="2">
    <mergeCell ref="B3:I3"/>
    <mergeCell ref="D6:P6"/>
  </mergeCells>
  <conditionalFormatting sqref="A36:O36">
    <cfRule type="expression" dxfId="439" priority="11" stopIfTrue="1">
      <formula>OR($D$10="nein",$D$10="",$D$10=0,$D$10="non")</formula>
    </cfRule>
  </conditionalFormatting>
  <conditionalFormatting sqref="A38:O38">
    <cfRule type="expression" dxfId="438" priority="12" stopIfTrue="1">
      <formula>OR($D$12="nein",$D$12="",$D$12=0,$D$12="non")</formula>
    </cfRule>
  </conditionalFormatting>
  <conditionalFormatting sqref="B56 B58 B60 B62 B64">
    <cfRule type="expression" dxfId="437" priority="15">
      <formula>$P$22&gt;0</formula>
    </cfRule>
    <cfRule type="expression" dxfId="436" priority="9">
      <formula>LEN($B56)&gt;0</formula>
    </cfRule>
  </conditionalFormatting>
  <conditionalFormatting sqref="B103">
    <cfRule type="expression" dxfId="435" priority="34">
      <formula>OR(D10="ja",D12="ja",D10="oui",D12="oui")</formula>
    </cfRule>
  </conditionalFormatting>
  <conditionalFormatting sqref="B99:Q99">
    <cfRule type="expression" dxfId="434" priority="37">
      <formula>OR(Durchführung="nein",Durchführung="non")</formula>
    </cfRule>
  </conditionalFormatting>
  <conditionalFormatting sqref="C56 C58 C60 C62 C64">
    <cfRule type="expression" dxfId="433" priority="41" stopIfTrue="1">
      <formula>$P$22=0</formula>
    </cfRule>
  </conditionalFormatting>
  <conditionalFormatting sqref="D38 D36 D24 D26 D30 D32 D40 D42 D44 D46 D48 D50 D52 D54 D56 D58 D60 D62 D64 D75 D101">
    <cfRule type="expression" dxfId="432" priority="16">
      <formula>$D$22&gt;0</formula>
    </cfRule>
  </conditionalFormatting>
  <conditionalFormatting sqref="D109 O109">
    <cfRule type="expression" dxfId="431" priority="30">
      <formula>AND(D109&gt;0,D111&gt;0)</formula>
    </cfRule>
  </conditionalFormatting>
  <conditionalFormatting sqref="D24:O24">
    <cfRule type="expression" dxfId="430" priority="3">
      <formula>AND(D$22="",D$24&lt;&gt;"")</formula>
    </cfRule>
  </conditionalFormatting>
  <conditionalFormatting sqref="D32:O32">
    <cfRule type="expression" dxfId="429" priority="2">
      <formula>OR(AND(D$32 = $V$30, $V$32 &gt; 4),AND(D$32 = $W$30, $W$32 &gt; 4),AND(D$32 = $X$30, $X$32 &gt; 4))</formula>
    </cfRule>
  </conditionalFormatting>
  <conditionalFormatting sqref="D34:O34">
    <cfRule type="expression" dxfId="428" priority="39" stopIfTrue="1">
      <formula>D$33&gt;=147</formula>
    </cfRule>
    <cfRule type="expression" dxfId="427" priority="40" stopIfTrue="1">
      <formula>AND(D33&gt;0,D33&lt;&gt;40)</formula>
    </cfRule>
    <cfRule type="expression" dxfId="426" priority="38" stopIfTrue="1">
      <formula>OR(D33=47,AND(D33&gt;0,D33&lt;&gt;40,Durchführung="nein",Durchführung="non"))</formula>
    </cfRule>
  </conditionalFormatting>
  <conditionalFormatting sqref="D56:O56">
    <cfRule type="expression" dxfId="425" priority="1">
      <formula>AND(D$56&lt;&gt; "", $B$56="")</formula>
    </cfRule>
  </conditionalFormatting>
  <conditionalFormatting sqref="D58:O58">
    <cfRule type="expression" dxfId="424" priority="4">
      <formula>AND(D$58&lt;&gt; "", $B$58="")</formula>
    </cfRule>
  </conditionalFormatting>
  <conditionalFormatting sqref="D60:O60">
    <cfRule type="expression" dxfId="423" priority="5">
      <formula>AND(D$60&lt;&gt; "", $B$60="")</formula>
    </cfRule>
  </conditionalFormatting>
  <conditionalFormatting sqref="D62:O62">
    <cfRule type="expression" dxfId="422"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421" priority="10">
      <formula>D6&lt;&gt;""</formula>
    </cfRule>
  </conditionalFormatting>
  <conditionalFormatting sqref="D64:O64">
    <cfRule type="expression" dxfId="420" priority="7">
      <formula>AND(D$64&lt;&gt; "", $B$64="")</formula>
    </cfRule>
  </conditionalFormatting>
  <conditionalFormatting sqref="D77:O77">
    <cfRule type="expression" dxfId="419" priority="32">
      <formula>AND(D77&gt;0,D79&gt;0)</formula>
    </cfRule>
  </conditionalFormatting>
  <conditionalFormatting sqref="D79:O79">
    <cfRule type="expression" dxfId="418" priority="29">
      <formula>COUNTIF($D79:$O79,"&gt;0")&gt;2</formula>
    </cfRule>
    <cfRule type="expression" dxfId="417" priority="33">
      <formula>AND(D77&gt;0,D79&gt;0)</formula>
    </cfRule>
  </conditionalFormatting>
  <conditionalFormatting sqref="D103:O103">
    <cfRule type="expression" dxfId="416" priority="8">
      <formula>LEN(D$103)&gt;0</formula>
    </cfRule>
    <cfRule type="expression" dxfId="415" priority="13">
      <formula>AND(D$22&gt;0,OR($D$10="ja",$D$12="ja",$D$10="oui",$D$12="oui"))</formula>
    </cfRule>
    <cfRule type="expression" dxfId="414" priority="14">
      <formula>OR(AND($D$10&lt;&gt;"ja",$D$12&lt;&gt;"ja"),AND($D$10&lt;&gt;"oui",$D$12&lt;&gt;"oui"))</formula>
    </cfRule>
  </conditionalFormatting>
  <conditionalFormatting sqref="D110:O110">
    <cfRule type="cellIs" dxfId="413" priority="36" operator="greaterThan">
      <formula>0</formula>
    </cfRule>
  </conditionalFormatting>
  <conditionalFormatting sqref="D111:O111">
    <cfRule type="expression" dxfId="412" priority="31">
      <formula>AND(D109&gt;0,D111&gt;0)</formula>
    </cfRule>
    <cfRule type="expression" dxfId="411" priority="28">
      <formula>COUNTIF($D111:$O111,"&gt;0")&gt;2</formula>
    </cfRule>
  </conditionalFormatting>
  <conditionalFormatting sqref="D95:P95 D127:O127">
    <cfRule type="cellIs" dxfId="410" priority="35" operator="greaterThan">
      <formula>0</formula>
    </cfRule>
  </conditionalFormatting>
  <conditionalFormatting sqref="D170:P171">
    <cfRule type="cellIs" dxfId="409" priority="42" operator="lessThan">
      <formula>0</formula>
    </cfRule>
  </conditionalFormatting>
  <conditionalFormatting sqref="D172:P172">
    <cfRule type="cellIs" dxfId="408" priority="43" operator="greaterThan">
      <formula>0.4</formula>
    </cfRule>
    <cfRule type="cellIs" dxfId="407" priority="44" operator="greaterThan">
      <formula>40</formula>
    </cfRule>
  </conditionalFormatting>
  <conditionalFormatting sqref="E38 E36 E24 E26 E30 E32 E40 E42 E44 E46 E48 E50 E52 E54 E56 E58 E60 E62 E64 E75 E101">
    <cfRule type="expression" dxfId="406" priority="17">
      <formula>$E$22&gt;0</formula>
    </cfRule>
  </conditionalFormatting>
  <conditionalFormatting sqref="F38 F36 F24 F26 F30 F32 F40 F42 F44 F46 F48 F50 F52 F54 F56 F58 F60 F62 F64 F75 F101">
    <cfRule type="expression" dxfId="405" priority="18">
      <formula>$F$22&gt;0</formula>
    </cfRule>
  </conditionalFormatting>
  <conditionalFormatting sqref="G38 G36 G24 G26 G30 G32 G40 G42 G44 G46 G48 G50 G52 G54 G56 G58 G60 G62 G64 G75 G101">
    <cfRule type="expression" dxfId="404" priority="19">
      <formula>$G$22&gt;0</formula>
    </cfRule>
  </conditionalFormatting>
  <conditionalFormatting sqref="H38 H36 H24 H26 H30 H32 H40 H42 H44 H46 H48 H50 H52 H54 H56 H58 H60 H62 H64 H75 H101">
    <cfRule type="expression" dxfId="403" priority="20">
      <formula>$H$22&gt;0</formula>
    </cfRule>
  </conditionalFormatting>
  <conditionalFormatting sqref="I38 I36 I24 I26 I30 I32 I40 I42 I44 I46 I48 I50 I52 I54 I56 I58 I60 I62 I64 I75 I101">
    <cfRule type="expression" dxfId="402" priority="21">
      <formula>$I$22&gt;0</formula>
    </cfRule>
  </conditionalFormatting>
  <conditionalFormatting sqref="J38 J36 J24 J26 J30 J32 J40 J42 J44 J46 J48 J50 J52 J54 J56 J58 J60 J62 J64 J75 J101">
    <cfRule type="expression" dxfId="401" priority="22">
      <formula>$J$22&gt;0</formula>
    </cfRule>
  </conditionalFormatting>
  <conditionalFormatting sqref="K38 K36 K24 K26 K30 K32 K40 K42 K44 K46 K48 K50 K52 K54 K56 K58 K60 K62 K64 K75 K101">
    <cfRule type="expression" dxfId="400" priority="23">
      <formula>$K$22&gt;0</formula>
    </cfRule>
  </conditionalFormatting>
  <conditionalFormatting sqref="L38 L36 L24 L26 L30 L32 L40 L42 L44 L46 L48 L50 L52 L54 L56 L58 L60 L62 L64 L75 L101">
    <cfRule type="expression" dxfId="399" priority="24">
      <formula>$L$22&gt;0</formula>
    </cfRule>
  </conditionalFormatting>
  <conditionalFormatting sqref="M38 M36 M24 M26 M30 M32 M40 M42 M44 M46 M48 M50 M52 M54 M56 M58 M60 M62 M64 M75 M101">
    <cfRule type="expression" dxfId="398" priority="25">
      <formula>$M$22&gt;0</formula>
    </cfRule>
  </conditionalFormatting>
  <conditionalFormatting sqref="N38 N36 N24 N26 N30 N32 N40 N42 N44 N46 N48 N50 N52 N54 N56 N58 N60 N62 N64 N75 N101">
    <cfRule type="expression" dxfId="397" priority="26">
      <formula>$N$22&gt;0</formula>
    </cfRule>
  </conditionalFormatting>
  <conditionalFormatting sqref="O38 O36 O24 O26 O30 O32 O40 O42 O44 O46 O48 O50 O52 O54 O56 O58 O60 O62 O64 O75 O101">
    <cfRule type="expression" dxfId="396" priority="27">
      <formula>$O$22&gt;0</formula>
    </cfRule>
  </conditionalFormatting>
  <dataValidations count="19">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41EBF802-D0C5-4C2A-A4AD-DA912C089B02}">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2C7E0308-BD56-4822-9E0C-56A924EFF1BF}">
      <formula1>JaNein</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FA7982CC-96C1-42F1-A61F-38527D5A0466}">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BF5F9545-482F-4108-8C62-FC4A6828DA79}">
      <formula1>0</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22A645A2-F3A4-4BAD-8D5F-E0A6047CE81B}">
      <formula1>0</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CB7004A0-6E2F-4FBA-8130-BD5C713E66DE}">
      <formula1>Sprachen</formula1>
    </dataValidation>
    <dataValidation type="list" allowBlank="1" showInputMessage="1" showErrorMessage="1" errorTitle="Durchführung" error="Der Wert muss einem Eintrag der Liste entsprechen._x000a_(f) Der Wert muss einem Eintrag der Liste entsprechen." sqref="D14" xr:uid="{9E6A0F5B-4098-475C-843D-BFC29396FB46}">
      <formula1>JaNein</formula1>
    </dataValidation>
    <dataValidation type="list" allowBlank="1" showInputMessage="1" showErrorMessage="1" errorTitle="Transfer" error="Der Wert muss einem Eintrag der Liste entsprechen._x000a_(f) Der Wert muss einem Eintrag der Liste entsprechen." sqref="D12" xr:uid="{9017E577-BA23-4BBB-9671-3F36DDCDB805}">
      <formula1>JaNein</formula1>
    </dataValidation>
    <dataValidation type="list" allowBlank="1" showInputMessage="1" showErrorMessage="1" errorTitle="Neuentwicklung" error="Der Wert muss einem Eintrag der Liste entsprechen._x000a_(f) Der Wert muss einem Eintrag der Liste entsprechen." sqref="D10" xr:uid="{BAA6ACD8-2966-4E13-A4B7-393FB9D04F9E}">
      <formula1>JaNein</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908D5A59-C3E3-442A-B023-F293DD700757}">
      <formula1>Kursdauer</formula1>
    </dataValidation>
    <dataValidation type="list" allowBlank="1" showInputMessage="1" showErrorMessage="1" errorTitle="Durchführung" error="Der Wert muss einem Eintrag der Liste entsprechen._x000a_(f) Der Wert muss einem Eintrag der Liste entsprechen." sqref="D20:O20" xr:uid="{57E9D2E9-5050-4237-A8C1-F85DB89B049D}">
      <formula1>Durchführungsort</formula1>
    </dataValidation>
    <dataValidation type="decimal" operator="greaterThan" allowBlank="1" showInputMessage="1" showErrorMessage="1" error="Bitte eine gültige Zahl grösser als 0 eingeben._x000a__x000a_(f) Bitte eine gültige Zahl grösser als 0 eingeben." sqref="D30:O30" xr:uid="{92EA8934-77B6-4609-AA3B-FE060FDC781A}">
      <formula1>0</formula1>
    </dataValidation>
    <dataValidation type="whole" operator="greaterThanOrEqual" allowBlank="1" showInputMessage="1" showErrorMessage="1" error="Die Anzahl der Teilnehmer muss mindestens 10 sein._x000a__x000a_(f) Die Anzahl der Teilnehmer muss mindestens 10 sein." sqref="D26:O26" xr:uid="{10B2F743-6389-4093-9214-02CBF4E3E3C1}">
      <formula1>10</formula1>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CE9BA491-2BDD-4319-8717-0C7B7F3A2E82}">
      <formula1>D22</formula1>
    </dataValidation>
    <dataValidation type="date" allowBlank="1" showInputMessage="1" showErrorMessage="1" error="Bitte ein gültiges Datum eingeben_x000a__x000a_(f) Bitte ein gültiges Datum eingeben" sqref="D22:O22" xr:uid="{F146F122-304D-42BC-B02B-01C03A5669A5}">
      <formula1>43831</formula1>
      <formula2>49674</formula2>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11D04053-4D84-468B-9A24-7FB9A4FD6F13}">
      <formula1>0</formula1>
      <formula2>999999</formula2>
    </dataValidation>
    <dataValidation type="whole" operator="greaterThanOrEqual" allowBlank="1" showInputMessage="1" showErrorMessage="1" sqref="D27 D102 D104" xr:uid="{F4A9ABCB-B17C-4236-96CB-665A0EEE237C}">
      <formula1>8</formula1>
    </dataValidation>
    <dataValidation type="whole" operator="greaterThanOrEqual" allowBlank="1" showInputMessage="1" showErrorMessage="1" sqref="E27:O27 E102:O102 E104:O104" xr:uid="{A749AE23-88CE-4D11-AFDC-33C0564428F7}">
      <formula1>10</formula1>
    </dataValidation>
    <dataValidation operator="greaterThanOrEqual" allowBlank="1" showInputMessage="1" showErrorMessage="1" sqref="C164:C166 P163 D164:D165 E164:P166" xr:uid="{6D5D79C7-A264-4788-9362-A8D9F06FABAA}"/>
  </dataValidations>
  <hyperlinks>
    <hyperlink ref="C2" location="Abrechnung!A1" display="Abrechnung" xr:uid="{E477EA68-790D-4590-B26B-5594FFDEA962}"/>
    <hyperlink ref="B3" location="Information!A1" display="Information!A1" xr:uid="{373EF329-A9CB-4A88-9F50-FAA3BCDAA502}"/>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customProperties>
    <customPr name="EpmWorksheetKeyString_GUID" r:id="rId2"/>
  </customProperties>
  <extLst>
    <ext xmlns:x14="http://schemas.microsoft.com/office/spreadsheetml/2009/9/main" uri="{CCE6A557-97BC-4b89-ADB6-D9C93CAAB3DF}">
      <x14:dataValidations xmlns:xm="http://schemas.microsoft.com/office/excel/2006/main" count="2">
        <x14:dataValidation type="list" allowBlank="1" showInputMessage="1" showErrorMessage="1" xr:uid="{2959E963-303B-4639-84E0-246449D7DDEC}">
          <x14:formula1>
            <xm:f>Auswahlfelder!$M$2:$M$7</xm:f>
          </x14:formula1>
          <xm:sqref>D9</xm:sqref>
        </x14:dataValidation>
        <x14:dataValidation type="list" allowBlank="1" showInputMessage="1" showErrorMessage="1" xr:uid="{FC10FE56-B250-42A5-A788-3649C730211C}">
          <x14:formula1>
            <xm:f>Auswahlfelder!$O$2:$O$3</xm:f>
          </x14:formula1>
          <xm:sqref>D11 D13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DF505-DF12-4E7D-BC94-8C460202FBD6}">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Berechnung für eine Kursstaffel</v>
      </c>
      <c r="C2" s="226" t="str">
        <f>HYPERLINK("#Abrechnung!A1", Übersetzungen!C131)</f>
        <v>Abrechnung</v>
      </c>
    </row>
    <row r="3" spans="2:23" ht="27" customHeight="1" thickBot="1" x14ac:dyDescent="0.25">
      <c r="B3" s="349" t="str">
        <f>HYPERLINK("#Information!A1", Übersetzungen!C16)</f>
        <v>Hinweise zum Ausfüllen sowie die Umschaltung der Sprache finden sie im Tabellenblatt "Informationen".</v>
      </c>
      <c r="C3" s="349"/>
      <c r="D3" s="349"/>
      <c r="E3" s="349"/>
      <c r="F3" s="349"/>
      <c r="G3" s="349"/>
      <c r="H3" s="349"/>
      <c r="I3" s="349"/>
      <c r="J3" s="50"/>
      <c r="K3" s="50"/>
      <c r="L3" s="50"/>
      <c r="M3" s="50"/>
      <c r="N3" s="50"/>
      <c r="O3" s="50"/>
      <c r="P3" s="50"/>
    </row>
    <row r="4" spans="2:23" s="63" customFormat="1" ht="25.5" customHeight="1" thickBot="1" x14ac:dyDescent="0.25">
      <c r="B4" s="270" t="str">
        <f>Übersetzungen!C17</f>
        <v>Kursdetails</v>
      </c>
      <c r="C4" s="271"/>
      <c r="D4" s="271"/>
      <c r="E4" s="271"/>
      <c r="F4" s="271"/>
      <c r="G4" s="271"/>
      <c r="H4" s="271"/>
      <c r="I4" s="271"/>
      <c r="J4" s="271"/>
      <c r="K4" s="271"/>
      <c r="L4" s="271"/>
      <c r="M4" s="271"/>
      <c r="N4" s="271"/>
      <c r="O4" s="271"/>
      <c r="P4" s="272"/>
      <c r="Q4" s="273" t="str">
        <f>Übersetzungen!C162</f>
        <v>Erläuterungen</v>
      </c>
      <c r="R4" s="64"/>
      <c r="S4" s="64"/>
      <c r="T4" s="64"/>
      <c r="U4" s="64"/>
      <c r="V4" s="64"/>
      <c r="W4" s="64"/>
    </row>
    <row r="5" spans="2:23" ht="4.1500000000000004" customHeight="1" thickBot="1" x14ac:dyDescent="0.25">
      <c r="B5" s="56"/>
      <c r="C5" s="57"/>
      <c r="P5" s="4"/>
    </row>
    <row r="6" spans="2:23" ht="15.75" x14ac:dyDescent="0.2">
      <c r="B6" s="58" t="str">
        <f>Übersetzungen!C18</f>
        <v>Kurstitel</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Kursdauer</v>
      </c>
      <c r="C8" s="58"/>
      <c r="D8" s="109"/>
      <c r="E8" s="18" t="str">
        <f>"  " &amp; Übersetzungen!C86</f>
        <v xml:space="preserve">  min. 0.5 Tage; max. 9 Tage</v>
      </c>
      <c r="Q8" s="325" t="str">
        <f>Übersetzungen!C163</f>
        <v xml:space="preserve">Die Kursdauer muss einem Eintrag der Liste entsprechen. </v>
      </c>
    </row>
    <row r="9" spans="2:23" ht="4.1500000000000004" customHeight="1" thickBot="1" x14ac:dyDescent="0.25">
      <c r="B9" s="56"/>
      <c r="C9" s="57"/>
      <c r="D9" s="98"/>
    </row>
    <row r="10" spans="2:23" x14ac:dyDescent="0.2">
      <c r="B10" s="58" t="str">
        <f>Übersetzungen!C20</f>
        <v>Neuentwicklung: Wird der Kurs neu entwickelt?</v>
      </c>
      <c r="C10" s="58"/>
      <c r="D10" s="109"/>
    </row>
    <row r="11" spans="2:23" ht="4.1500000000000004" customHeight="1" thickBot="1" x14ac:dyDescent="0.25">
      <c r="B11" s="56"/>
      <c r="C11" s="57"/>
      <c r="D11" s="98"/>
    </row>
    <row r="12" spans="2:23" x14ac:dyDescent="0.2">
      <c r="B12" s="58" t="str">
        <f>Übersetzungen!C22</f>
        <v>Transfer: Wird der Kurs in eine andere Sprache transferiert?</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Wird der Kurs durchgeführt?</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Durchführung</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Kurs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Art der Durchführung</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Beginndatum</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Enddatum</v>
      </c>
      <c r="C24" s="263" t="str">
        <f>Übersetzungen!C166</f>
        <v>DD.MM.YYYY</v>
      </c>
      <c r="D24" s="292"/>
      <c r="E24" s="293"/>
      <c r="F24" s="293"/>
      <c r="G24" s="293"/>
      <c r="H24" s="293"/>
      <c r="I24" s="293"/>
      <c r="J24" s="293"/>
      <c r="K24" s="293"/>
      <c r="L24" s="293"/>
      <c r="M24" s="293"/>
      <c r="N24" s="293"/>
      <c r="O24" s="313"/>
      <c r="P24" s="316">
        <f>COUNTA(D24:O24)</f>
        <v>0</v>
      </c>
      <c r="Q24" s="242" t="str">
        <f>Übersetzungen!C165</f>
        <v>Das Enddatum muss grösser oder gleich dem Beginndatum sein.</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Anzahl Teilnehmende (TN), budgetiert</v>
      </c>
      <c r="C26" s="264" t="str">
        <f>Übersetzungen!C172</f>
        <v>TN-Zahl</v>
      </c>
      <c r="D26" s="294"/>
      <c r="E26" s="295"/>
      <c r="F26" s="295"/>
      <c r="G26" s="295"/>
      <c r="H26" s="295"/>
      <c r="I26" s="295"/>
      <c r="J26" s="295"/>
      <c r="K26" s="295"/>
      <c r="L26" s="295"/>
      <c r="M26" s="295"/>
      <c r="N26" s="295"/>
      <c r="O26" s="314"/>
      <c r="P26" s="316">
        <f>SUM(D26:O26)</f>
        <v>0</v>
      </c>
      <c r="Q26" s="242" t="str">
        <f>Übersetzungen!C83</f>
        <v>Mind. 10 TN</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Gebühr pro TN und pro Kursdurchführung</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Sprache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Maximal 4 Kurse je Sprachregion</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Kostenübersicht pro Kurs</v>
      </c>
      <c r="C34" s="275"/>
      <c r="D34" s="279" t="str">
        <f>IF(OR(Durchführung="nein",Durchführung="non"),Übersetzungen!$C33,IF(D33=47,Übersetzungen!$C32,IF(D33=147,Übersetzungen!$C34,Übersetzungen!$C31)))</f>
        <v>Alle Kursdetails ausfüllen!</v>
      </c>
      <c r="E34" s="279" t="str">
        <f>IF(OR(Durchführung="nein",Durchführung="non"),Übersetzungen!$C33,IF(E33=47,Übersetzungen!$C32,IF(E33=147,Übersetzungen!$C34,Übersetzungen!$C31)))</f>
        <v>Alle Kursdetails ausfüllen!</v>
      </c>
      <c r="F34" s="279" t="str">
        <f>IF(OR(Durchführung="nein",Durchführung="non"),Übersetzungen!$C33,IF(F33=47,Übersetzungen!$C32,IF(F33=147,Übersetzungen!$C34,Übersetzungen!$C31)))</f>
        <v>Alle Kursdetails ausfüllen!</v>
      </c>
      <c r="G34" s="279" t="str">
        <f>IF(OR(Durchführung="nein",Durchführung="non"),Übersetzungen!$C33,IF(G33=47,Übersetzungen!$C32,IF(G33=147,Übersetzungen!$C34,Übersetzungen!$C31)))</f>
        <v>Alle Kursdetails ausfüllen!</v>
      </c>
      <c r="H34" s="279" t="str">
        <f>IF(OR(Durchführung="nein",Durchführung="non"),Übersetzungen!$C33,IF(H33=47,Übersetzungen!$C32,IF(H33=147,Übersetzungen!$C34,Übersetzungen!$C31)))</f>
        <v>Alle Kursdetails ausfüllen!</v>
      </c>
      <c r="I34" s="279" t="str">
        <f>IF(OR(Durchführung="nein",Durchführung="non"),Übersetzungen!$C33,IF(I33=47,Übersetzungen!$C32,IF(I33=147,Übersetzungen!$C34,Übersetzungen!$C31)))</f>
        <v>Alle Kursdetails ausfüllen!</v>
      </c>
      <c r="J34" s="279" t="str">
        <f>IF(OR(Durchführung="nein",Durchführung="non"),Übersetzungen!$C33,IF(J33=47,Übersetzungen!$C32,IF(J33=147,Übersetzungen!$C34,Übersetzungen!$C31)))</f>
        <v>Alle Kursdetails ausfüllen!</v>
      </c>
      <c r="K34" s="279" t="str">
        <f>IF(OR(Durchführung="nein",Durchführung="non"),Übersetzungen!$C33,IF(K33=47,Übersetzungen!$C32,IF(K33=147,Übersetzungen!$C34,Übersetzungen!$C31)))</f>
        <v>Alle Kursdetails ausfüllen!</v>
      </c>
      <c r="L34" s="279" t="str">
        <f>IF(OR(Durchführung="nein",Durchführung="non"),Übersetzungen!$C33,IF(L33=47,Übersetzungen!$C32,IF(L33=147,Übersetzungen!$C34,Übersetzungen!$C31)))</f>
        <v>Alle Kursdetails ausfüllen!</v>
      </c>
      <c r="M34" s="279" t="str">
        <f>IF(OR(Durchführung="nein",Durchführung="non"),Übersetzungen!$C33,IF(M33=47,Übersetzungen!$C32,IF(M33=147,Übersetzungen!$C34,Übersetzungen!$C31)))</f>
        <v>Alle Kursdetails ausfüllen!</v>
      </c>
      <c r="N34" s="279" t="str">
        <f>IF(OR(Durchführung="nein",Durchführung="non"),Übersetzungen!$C33,IF(N33=47,Übersetzungen!$C32,IF(N33=147,Übersetzungen!$C34,Übersetzungen!$C31)))</f>
        <v>Alle Kursdetails ausfüllen!</v>
      </c>
      <c r="O34" s="279" t="str">
        <f>IF(OR(Durchführung="nein",Durchführung="non"),Übersetzungen!$C33,IF(O33=47,Übersetzungen!$C32,IF(O33=147,Übersetzungen!$C34,Übersetzungen!$C31)))</f>
        <v>Alle Kursdetails ausfüllen!</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Kosten Neuentwicklung</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Bitte geben Sie Entwicklungskosten nur in der ersten Spalte an.</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Kosten Sprachtransfer</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Geben Sie die Kosten für den Sprachtransfer nur bei dem Kurs ein, bei dem sie anfallen. </v>
      </c>
      <c r="R38" s="23"/>
      <c r="S38" s="23"/>
      <c r="T38" s="23"/>
      <c r="U38" s="23"/>
      <c r="V38" s="23"/>
      <c r="W38" s="23"/>
    </row>
    <row r="39" spans="2:23" ht="15.6" customHeight="1" thickBot="1" x14ac:dyDescent="0.25">
      <c r="B39" s="249" t="str">
        <f>Übersetzungen!C164</f>
        <v>Kosten Durchführung:</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Honorar Referierende, Dozierende</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Schulungsräume/Infrastruktrur</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Verpflegung</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Schulungsmaterial/Dokumentation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Promotion/Kommunikation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Kursadministration</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Projektmanagement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Kursauswertung</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Gesamtkosten (budgetiert)</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Finanzierung</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Finanzierung pro Kurs (budgetiert)</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Einnahmen aus Kursgebühren (budgetiert)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Weitere Drittmittel (Sponsoren, Kanton usw.)</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Max.Förderbeitrag Neuentwicklung</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Die maximalen Förderbeiträge finden Sie auf dem Merkblatt</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Max. Förderbeitrag Sprachtransfer</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Die maximalen Förderbeiträge finden Sie auf dem Merkblatt</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Max.Förderbeitrag Durchführung</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Die maximalen Förderbeiträge finden Sie auf dem Merkblatt</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Max.möglicher Förderbeitrag ohne Abzüge</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Die maximalen Förderbeiträge finden Sie auf dem Merkblatt</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Kürzung in % der Förderbeiträge</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Kürzung in CHF (&gt; 40% Subvention oder Gewinn &gt; 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Der Beitrag  pro Kurs wird gekürzt, wenn Gewinn &gt;5% erzielt oder sein Anteil 40% der Gesamtkosten überschreitet</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Förderbeitrag beantragt</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Einnahmen</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Gesamtkosten (budgetiert)</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Eigenleistung (-) / Gewinn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Reporting und Finanzierung effektiv pro Kurs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Anzahl Teilnehmende (effektiv)</v>
      </c>
      <c r="C101" s="60" t="str">
        <f>Übersetzungen!C172</f>
        <v>TN-Zahl</v>
      </c>
      <c r="D101" s="294"/>
      <c r="E101" s="295"/>
      <c r="F101" s="295"/>
      <c r="G101" s="295"/>
      <c r="H101" s="295"/>
      <c r="I101" s="295"/>
      <c r="J101" s="295"/>
      <c r="K101" s="295"/>
      <c r="L101" s="295"/>
      <c r="M101" s="295"/>
      <c r="N101" s="295"/>
      <c r="O101" s="295"/>
      <c r="P101" s="287">
        <f>SUM(D101:O101)</f>
        <v>0</v>
      </c>
      <c r="Q101" s="242" t="str">
        <f>Übersetzungen!C170</f>
        <v>Eingabe zwingend für Reporting/Abrechnung</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Wurde eine Entwicklung bzw. ein Transfer realisiert?</v>
      </c>
      <c r="C103" s="238"/>
      <c r="D103" s="305"/>
      <c r="E103" s="305"/>
      <c r="F103" s="305"/>
      <c r="G103" s="305"/>
      <c r="H103" s="305"/>
      <c r="I103" s="305"/>
      <c r="J103" s="305"/>
      <c r="K103" s="305"/>
      <c r="L103" s="305"/>
      <c r="M103" s="305"/>
      <c r="N103" s="305"/>
      <c r="O103" s="305"/>
      <c r="P103" s="20"/>
      <c r="Q103" s="242" t="str">
        <f>Übersetzungen!C171</f>
        <v xml:space="preserve">Eingabe zwingend bei einer Neuentwicklung oder einem Sprachtransfer </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Einnahmen aus Kursgebühren (effektiv)</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Weitere Drittmittel (Sponsoren, Kanton usw.)</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Max. Förderbeitrag Neuentwicklung</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Die maximalen Förderbeiträge finden Sie auf dem Merkblatt</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Max. Förderbeitrag Sprachtransfer</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Die maximalen Förderbeiträge finden Sie auf dem Merkblatt</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 xml:space="preserve">Max. Förderbeitrag Durchführung </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Die maximalen Förderbeiträge finden Sie auf dem Merkblatt</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Max.möglicher Förderbeitrag ohne Abzüge</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Die maximalen Förderbeiträge finden Sie auf dem Merkblatt</v>
      </c>
      <c r="R115" s="223"/>
      <c r="S115" s="223"/>
      <c r="T115" s="223"/>
      <c r="U115" s="223"/>
      <c r="V115" s="223"/>
      <c r="W115" s="223"/>
    </row>
    <row r="116" spans="2:23" ht="4.1500000000000004" customHeight="1" x14ac:dyDescent="0.2">
      <c r="C116" s="232"/>
      <c r="P116" s="5"/>
    </row>
    <row r="117" spans="2:23" hidden="1" x14ac:dyDescent="0.2">
      <c r="B117" s="229" t="str">
        <f>Übersetzungen!C76</f>
        <v>Kürzung in % der Förderbeiträge</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Kürzung in CHF (&gt; 40% Subvention oder Gewinn &gt; 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Der Beitrag  pro Kurs wird gekürzt, wenn Gewinn &gt;5% erzielt oder sein Anteil 40% der Gesamtkosten überschreitet</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Förderbeitrag (effektiv)</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Der effektive Beitrag richtet sich nach der Anzahl Teilnehmenden, die den Kurs besucht haben.</v>
      </c>
    </row>
    <row r="122" spans="2:23" ht="4.1500000000000004" customHeight="1" thickBot="1" x14ac:dyDescent="0.25">
      <c r="B122" s="19"/>
      <c r="C122" s="232"/>
      <c r="P122" s="5"/>
    </row>
    <row r="123" spans="2:23" x14ac:dyDescent="0.2">
      <c r="B123" s="58" t="str">
        <f>Übersetzungen!C92</f>
        <v>Total Einnahmen</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Effektive Gesamtkosten</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Eigenleistung (-) / Gewinn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Zusammenfassung pro Jahr (budgetiert)</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Gesamtkosten (budgetiert)</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Einnahmen aus Kursgebühren (budgetiert)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Weitere Drittmittel (Sponsoren, Kanton usw.)</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Eigenleistung (-) / Gewinn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Beantragte Förderbeiträge EnergieSchweiz</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pro Kurs</v>
      </c>
      <c r="P142" s="5"/>
    </row>
    <row r="143" spans="1:23" s="61" customFormat="1" x14ac:dyDescent="0.2">
      <c r="A143" s="18"/>
      <c r="B143" s="58" t="str">
        <f>Übersetzungen!C71</f>
        <v>Anteil Förderbeiträge an den Gesamtkosten</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Zusammenfassung pro Jahr (effektiv)</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Effektive Gesamtkosten</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Einnahmen aus Kursgebühren (effektiv)</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Weitere Drittmittel (Sponsoren, Kanton usw.)</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Eigenleistung (-) / Gewinn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Effektive Förderbeiträge EnergieSchweiz</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Anteil Förderbeiträge an den Gesamtkosten</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Max.möglicher Förderbeitrag ohne Abzüge</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MdqKUrkuHFED/HqvSzA5mlnZi16r4te6dKHwLvA3YxTOalS60m/6wnuX0aoFETlswmBl05Ntili7EWTAv/arPg==" saltValue="yTdOuuDxXn+6EEXpOJUeMQ==" spinCount="100000" sheet="1" selectLockedCells="1" autoFilter="0"/>
  <mergeCells count="2">
    <mergeCell ref="B3:I3"/>
    <mergeCell ref="D6:P6"/>
  </mergeCells>
  <conditionalFormatting sqref="A36:O36">
    <cfRule type="expression" dxfId="395" priority="11" stopIfTrue="1">
      <formula>OR($D$10="nein",$D$10="",$D$10=0,$D$10="non")</formula>
    </cfRule>
  </conditionalFormatting>
  <conditionalFormatting sqref="A38:O38">
    <cfRule type="expression" dxfId="394" priority="12" stopIfTrue="1">
      <formula>OR($D$12="nein",$D$12="",$D$12=0,$D$12="non")</formula>
    </cfRule>
  </conditionalFormatting>
  <conditionalFormatting sqref="B56 B58 B60 B62 B64">
    <cfRule type="expression" dxfId="393" priority="15">
      <formula>$P$22&gt;0</formula>
    </cfRule>
    <cfRule type="expression" dxfId="392" priority="9">
      <formula>LEN($B56)&gt;0</formula>
    </cfRule>
  </conditionalFormatting>
  <conditionalFormatting sqref="B103">
    <cfRule type="expression" dxfId="391" priority="34">
      <formula>OR(D10="ja",D12="ja",D10="oui",D12="oui")</formula>
    </cfRule>
  </conditionalFormatting>
  <conditionalFormatting sqref="B99:Q99">
    <cfRule type="expression" dxfId="390" priority="37">
      <formula>OR(Durchführung="nein",Durchführung="non")</formula>
    </cfRule>
  </conditionalFormatting>
  <conditionalFormatting sqref="C56 C58 C60 C62 C64">
    <cfRule type="expression" dxfId="389" priority="41" stopIfTrue="1">
      <formula>$P$22=0</formula>
    </cfRule>
  </conditionalFormatting>
  <conditionalFormatting sqref="D38 D36 D24 D26 D30 D32 D40 D42 D44 D46 D48 D50 D52 D54 D56 D58 D60 D62 D64 D75 D101">
    <cfRule type="expression" dxfId="388" priority="16">
      <formula>$D$22&gt;0</formula>
    </cfRule>
  </conditionalFormatting>
  <conditionalFormatting sqref="D109 O109">
    <cfRule type="expression" dxfId="387" priority="30">
      <formula>AND(D109&gt;0,D111&gt;0)</formula>
    </cfRule>
  </conditionalFormatting>
  <conditionalFormatting sqref="D24:O24">
    <cfRule type="expression" dxfId="386" priority="3">
      <formula>AND(D$22="",D$24&lt;&gt;"")</formula>
    </cfRule>
  </conditionalFormatting>
  <conditionalFormatting sqref="D32:O32">
    <cfRule type="expression" dxfId="385" priority="2">
      <formula>OR(AND(D$32 = $V$30, $V$32 &gt; 4),AND(D$32 = $W$30, $W$32 &gt; 4),AND(D$32 = $X$30, $X$32 &gt; 4))</formula>
    </cfRule>
  </conditionalFormatting>
  <conditionalFormatting sqref="D34:O34">
    <cfRule type="expression" dxfId="384" priority="39" stopIfTrue="1">
      <formula>D$33&gt;=147</formula>
    </cfRule>
    <cfRule type="expression" dxfId="383" priority="40" stopIfTrue="1">
      <formula>AND(D33&gt;0,D33&lt;&gt;40)</formula>
    </cfRule>
    <cfRule type="expression" dxfId="382" priority="38" stopIfTrue="1">
      <formula>OR(D33=47,AND(D33&gt;0,D33&lt;&gt;40,Durchführung="nein",Durchführung="non"))</formula>
    </cfRule>
  </conditionalFormatting>
  <conditionalFormatting sqref="D56:O56">
    <cfRule type="expression" dxfId="381" priority="1">
      <formula>AND(D$56&lt;&gt; "", $B$56="")</formula>
    </cfRule>
  </conditionalFormatting>
  <conditionalFormatting sqref="D58:O58">
    <cfRule type="expression" dxfId="380" priority="4">
      <formula>AND(D$58&lt;&gt; "", $B$58="")</formula>
    </cfRule>
  </conditionalFormatting>
  <conditionalFormatting sqref="D60:O60">
    <cfRule type="expression" dxfId="379" priority="5">
      <formula>AND(D$60&lt;&gt; "", $B$60="")</formula>
    </cfRule>
  </conditionalFormatting>
  <conditionalFormatting sqref="D62:O62">
    <cfRule type="expression" dxfId="378"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377" priority="10">
      <formula>D6&lt;&gt;""</formula>
    </cfRule>
  </conditionalFormatting>
  <conditionalFormatting sqref="D64:O64">
    <cfRule type="expression" dxfId="376" priority="7">
      <formula>AND(D$64&lt;&gt; "", $B$64="")</formula>
    </cfRule>
  </conditionalFormatting>
  <conditionalFormatting sqref="D77:O77">
    <cfRule type="expression" dxfId="375" priority="32">
      <formula>AND(D77&gt;0,D79&gt;0)</formula>
    </cfRule>
  </conditionalFormatting>
  <conditionalFormatting sqref="D79:O79">
    <cfRule type="expression" dxfId="374" priority="29">
      <formula>COUNTIF($D79:$O79,"&gt;0")&gt;2</formula>
    </cfRule>
    <cfRule type="expression" dxfId="373" priority="33">
      <formula>AND(D77&gt;0,D79&gt;0)</formula>
    </cfRule>
  </conditionalFormatting>
  <conditionalFormatting sqref="D103:O103">
    <cfRule type="expression" dxfId="372" priority="8">
      <formula>LEN(D$103)&gt;0</formula>
    </cfRule>
    <cfRule type="expression" dxfId="371" priority="13">
      <formula>AND(D$22&gt;0,OR($D$10="ja",$D$12="ja",$D$10="oui",$D$12="oui"))</formula>
    </cfRule>
    <cfRule type="expression" dxfId="370" priority="14">
      <formula>OR(AND($D$10&lt;&gt;"ja",$D$12&lt;&gt;"ja"),AND($D$10&lt;&gt;"oui",$D$12&lt;&gt;"oui"))</formula>
    </cfRule>
  </conditionalFormatting>
  <conditionalFormatting sqref="D110:O110">
    <cfRule type="cellIs" dxfId="369" priority="36" operator="greaterThan">
      <formula>0</formula>
    </cfRule>
  </conditionalFormatting>
  <conditionalFormatting sqref="D111:O111">
    <cfRule type="expression" dxfId="368" priority="31">
      <formula>AND(D109&gt;0,D111&gt;0)</formula>
    </cfRule>
    <cfRule type="expression" dxfId="367" priority="28">
      <formula>COUNTIF($D111:$O111,"&gt;0")&gt;2</formula>
    </cfRule>
  </conditionalFormatting>
  <conditionalFormatting sqref="D95:P95 D127:O127">
    <cfRule type="cellIs" dxfId="366" priority="35" operator="greaterThan">
      <formula>0</formula>
    </cfRule>
  </conditionalFormatting>
  <conditionalFormatting sqref="D170:P171">
    <cfRule type="cellIs" dxfId="365" priority="42" operator="lessThan">
      <formula>0</formula>
    </cfRule>
  </conditionalFormatting>
  <conditionalFormatting sqref="D172:P172">
    <cfRule type="cellIs" dxfId="364" priority="43" operator="greaterThan">
      <formula>0.4</formula>
    </cfRule>
    <cfRule type="cellIs" dxfId="363" priority="44" operator="greaterThan">
      <formula>40</formula>
    </cfRule>
  </conditionalFormatting>
  <conditionalFormatting sqref="E38 E36 E24 E26 E30 E32 E40 E42 E44 E46 E48 E50 E52 E54 E56 E58 E60 E62 E64 E75 E101">
    <cfRule type="expression" dxfId="362" priority="17">
      <formula>$E$22&gt;0</formula>
    </cfRule>
  </conditionalFormatting>
  <conditionalFormatting sqref="F38 F36 F24 F26 F30 F32 F40 F42 F44 F46 F48 F50 F52 F54 F56 F58 F60 F62 F64 F75 F101">
    <cfRule type="expression" dxfId="361" priority="18">
      <formula>$F$22&gt;0</formula>
    </cfRule>
  </conditionalFormatting>
  <conditionalFormatting sqref="G38 G36 G24 G26 G30 G32 G40 G42 G44 G46 G48 G50 G52 G54 G56 G58 G60 G62 G64 G75 G101">
    <cfRule type="expression" dxfId="360" priority="19">
      <formula>$G$22&gt;0</formula>
    </cfRule>
  </conditionalFormatting>
  <conditionalFormatting sqref="H38 H36 H24 H26 H30 H32 H40 H42 H44 H46 H48 H50 H52 H54 H56 H58 H60 H62 H64 H75 H101">
    <cfRule type="expression" dxfId="359" priority="20">
      <formula>$H$22&gt;0</formula>
    </cfRule>
  </conditionalFormatting>
  <conditionalFormatting sqref="I38 I36 I24 I26 I30 I32 I40 I42 I44 I46 I48 I50 I52 I54 I56 I58 I60 I62 I64 I75 I101">
    <cfRule type="expression" dxfId="358" priority="21">
      <formula>$I$22&gt;0</formula>
    </cfRule>
  </conditionalFormatting>
  <conditionalFormatting sqref="J38 J36 J24 J26 J30 J32 J40 J42 J44 J46 J48 J50 J52 J54 J56 J58 J60 J62 J64 J75 J101">
    <cfRule type="expression" dxfId="357" priority="22">
      <formula>$J$22&gt;0</formula>
    </cfRule>
  </conditionalFormatting>
  <conditionalFormatting sqref="K38 K36 K24 K26 K30 K32 K40 K42 K44 K46 K48 K50 K52 K54 K56 K58 K60 K62 K64 K75 K101">
    <cfRule type="expression" dxfId="356" priority="23">
      <formula>$K$22&gt;0</formula>
    </cfRule>
  </conditionalFormatting>
  <conditionalFormatting sqref="L38 L36 L24 L26 L30 L32 L40 L42 L44 L46 L48 L50 L52 L54 L56 L58 L60 L62 L64 L75 L101">
    <cfRule type="expression" dxfId="355" priority="24">
      <formula>$L$22&gt;0</formula>
    </cfRule>
  </conditionalFormatting>
  <conditionalFormatting sqref="M38 M36 M24 M26 M30 M32 M40 M42 M44 M46 M48 M50 M52 M54 M56 M58 M60 M62 M64 M75 M101">
    <cfRule type="expression" dxfId="354" priority="25">
      <formula>$M$22&gt;0</formula>
    </cfRule>
  </conditionalFormatting>
  <conditionalFormatting sqref="N38 N36 N24 N26 N30 N32 N40 N42 N44 N46 N48 N50 N52 N54 N56 N58 N60 N62 N64 N75 N101">
    <cfRule type="expression" dxfId="353" priority="26">
      <formula>$N$22&gt;0</formula>
    </cfRule>
  </conditionalFormatting>
  <conditionalFormatting sqref="O38 O36 O24 O26 O30 O32 O40 O42 O44 O46 O48 O50 O52 O54 O56 O58 O60 O62 O64 O75 O101">
    <cfRule type="expression" dxfId="352" priority="27">
      <formula>$O$22&gt;0</formula>
    </cfRule>
  </conditionalFormatting>
  <dataValidations count="19">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F37E48CD-71B4-4F19-9C8D-64C4AE8F264A}">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6FBF5B78-D4BF-41D1-8312-021880A6DCCE}">
      <formula1>JaNein</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A96A346E-4854-4860-950A-F687AD32D74C}">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258BCA95-2F49-4101-B6DA-D384299EE448}">
      <formula1>0</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82A51FA7-BB27-487E-B11E-A54491134E51}">
      <formula1>0</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FBA417A8-BB62-4911-8795-0F0E60098F28}">
      <formula1>Sprachen</formula1>
    </dataValidation>
    <dataValidation type="list" allowBlank="1" showInputMessage="1" showErrorMessage="1" errorTitle="Durchführung" error="Der Wert muss einem Eintrag der Liste entsprechen._x000a_(f) Der Wert muss einem Eintrag der Liste entsprechen." sqref="D14" xr:uid="{D26C7ED9-20DB-4440-91F6-B58B259DC988}">
      <formula1>JaNein</formula1>
    </dataValidation>
    <dataValidation type="list" allowBlank="1" showInputMessage="1" showErrorMessage="1" errorTitle="Transfer" error="Der Wert muss einem Eintrag der Liste entsprechen._x000a_(f) Der Wert muss einem Eintrag der Liste entsprechen." sqref="D12" xr:uid="{DD605DBF-B4CD-4480-BF38-72A9EAB88D67}">
      <formula1>JaNein</formula1>
    </dataValidation>
    <dataValidation type="list" allowBlank="1" showInputMessage="1" showErrorMessage="1" errorTitle="Neuentwicklung" error="Der Wert muss einem Eintrag der Liste entsprechen._x000a_(f) Der Wert muss einem Eintrag der Liste entsprechen." sqref="D10" xr:uid="{6E619805-8D0F-43E6-83AB-B043FA9F717E}">
      <formula1>JaNein</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33151F2C-EC42-4489-959F-D9EBDF70E28F}">
      <formula1>Kursdauer</formula1>
    </dataValidation>
    <dataValidation type="list" allowBlank="1" showInputMessage="1" showErrorMessage="1" errorTitle="Durchführung" error="Der Wert muss einem Eintrag der Liste entsprechen._x000a_(f) Der Wert muss einem Eintrag der Liste entsprechen." sqref="D20:O20" xr:uid="{28119127-66ED-48D6-9ABA-E4E105C5B3DA}">
      <formula1>Durchführungsort</formula1>
    </dataValidation>
    <dataValidation type="decimal" operator="greaterThan" allowBlank="1" showInputMessage="1" showErrorMessage="1" error="Bitte eine gültige Zahl grösser als 0 eingeben._x000a__x000a_(f) Bitte eine gültige Zahl grösser als 0 eingeben." sqref="D30:O30" xr:uid="{86B2F31C-3FE4-4A8F-B26E-4CEF310437A8}">
      <formula1>0</formula1>
    </dataValidation>
    <dataValidation type="whole" operator="greaterThanOrEqual" allowBlank="1" showInputMessage="1" showErrorMessage="1" error="Die Anzahl der Teilnehmer muss mindestens 10 sein._x000a__x000a_(f) Die Anzahl der Teilnehmer muss mindestens 10 sein." sqref="D26:O26" xr:uid="{983050C3-7B9A-44D3-8FEA-30FF60D9610D}">
      <formula1>10</formula1>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FCE4D56E-3DC2-44B9-ABB5-1ECF70C349D2}">
      <formula1>D22</formula1>
    </dataValidation>
    <dataValidation type="date" allowBlank="1" showInputMessage="1" showErrorMessage="1" error="Bitte ein gültiges Datum eingeben_x000a__x000a_(f) Bitte ein gültiges Datum eingeben" sqref="D22:O22" xr:uid="{A4E7DE3E-06D7-4853-A513-4FE2BD4B7B42}">
      <formula1>43831</formula1>
      <formula2>49674</formula2>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CF8E39A9-0B6D-4022-97CA-5B514820260D}">
      <formula1>0</formula1>
      <formula2>999999</formula2>
    </dataValidation>
    <dataValidation type="whole" operator="greaterThanOrEqual" allowBlank="1" showInputMessage="1" showErrorMessage="1" sqref="D27 D102 D104" xr:uid="{34DEB9FE-F587-4C02-8C48-28681634D51B}">
      <formula1>8</formula1>
    </dataValidation>
    <dataValidation type="whole" operator="greaterThanOrEqual" allowBlank="1" showInputMessage="1" showErrorMessage="1" sqref="E27:O27 E102:O102 E104:O104" xr:uid="{192F0E3F-8C6C-40B8-8313-94F48B6F1484}">
      <formula1>10</formula1>
    </dataValidation>
    <dataValidation operator="greaterThanOrEqual" allowBlank="1" showInputMessage="1" showErrorMessage="1" sqref="C164:C166 P163 D164:D165 E164:P166" xr:uid="{8D1C885B-0395-423E-AC99-546523D6B118}"/>
  </dataValidations>
  <hyperlinks>
    <hyperlink ref="C2" location="Abrechnung!A1" display="Abrechnung" xr:uid="{61248D56-7EC4-4DAB-915B-59F6E261F9F1}"/>
    <hyperlink ref="B3" location="Information!A1" display="Information!A1" xr:uid="{20DB6F19-F822-4BBB-BD28-629A1E585B11}"/>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customProperties>
    <customPr name="EpmWorksheetKeyString_GUID" r:id="rId2"/>
  </customProperties>
  <extLst>
    <ext xmlns:x14="http://schemas.microsoft.com/office/spreadsheetml/2009/9/main" uri="{CCE6A557-97BC-4b89-ADB6-D9C93CAAB3DF}">
      <x14:dataValidations xmlns:xm="http://schemas.microsoft.com/office/excel/2006/main" count="2">
        <x14:dataValidation type="list" allowBlank="1" showInputMessage="1" showErrorMessage="1" xr:uid="{68A7F6B8-1198-4B3A-BC12-F6760EE0CD07}">
          <x14:formula1>
            <xm:f>Auswahlfelder!$M$2:$M$7</xm:f>
          </x14:formula1>
          <xm:sqref>D9</xm:sqref>
        </x14:dataValidation>
        <x14:dataValidation type="list" allowBlank="1" showInputMessage="1" showErrorMessage="1" xr:uid="{1D31F40A-F07D-4264-9358-DE0916EA4E0C}">
          <x14:formula1>
            <xm:f>Auswahlfelder!$O$2:$O$3</xm:f>
          </x14:formula1>
          <xm:sqref>D11 D13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EED8C-66B6-4691-9118-5ED857B7F224}">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Berechnung für eine Kursstaffel</v>
      </c>
      <c r="C2" s="226" t="str">
        <f>HYPERLINK("#Abrechnung!A1", Übersetzungen!C131)</f>
        <v>Abrechnung</v>
      </c>
    </row>
    <row r="3" spans="2:23" ht="27" customHeight="1" thickBot="1" x14ac:dyDescent="0.25">
      <c r="B3" s="349" t="str">
        <f>HYPERLINK("#Information!A1", Übersetzungen!C16)</f>
        <v>Hinweise zum Ausfüllen sowie die Umschaltung der Sprache finden sie im Tabellenblatt "Informationen".</v>
      </c>
      <c r="C3" s="349"/>
      <c r="D3" s="349"/>
      <c r="E3" s="349"/>
      <c r="F3" s="349"/>
      <c r="G3" s="349"/>
      <c r="H3" s="349"/>
      <c r="I3" s="349"/>
      <c r="J3" s="50"/>
      <c r="K3" s="50"/>
      <c r="L3" s="50"/>
      <c r="M3" s="50"/>
      <c r="N3" s="50"/>
      <c r="O3" s="50"/>
      <c r="P3" s="50"/>
    </row>
    <row r="4" spans="2:23" s="63" customFormat="1" ht="25.5" customHeight="1" thickBot="1" x14ac:dyDescent="0.25">
      <c r="B4" s="270" t="str">
        <f>Übersetzungen!C17</f>
        <v>Kursdetails</v>
      </c>
      <c r="C4" s="271"/>
      <c r="D4" s="271"/>
      <c r="E4" s="271"/>
      <c r="F4" s="271"/>
      <c r="G4" s="271"/>
      <c r="H4" s="271"/>
      <c r="I4" s="271"/>
      <c r="J4" s="271"/>
      <c r="K4" s="271"/>
      <c r="L4" s="271"/>
      <c r="M4" s="271"/>
      <c r="N4" s="271"/>
      <c r="O4" s="271"/>
      <c r="P4" s="272"/>
      <c r="Q4" s="273" t="str">
        <f>Übersetzungen!C162</f>
        <v>Erläuterungen</v>
      </c>
      <c r="R4" s="64"/>
      <c r="S4" s="64"/>
      <c r="T4" s="64"/>
      <c r="U4" s="64"/>
      <c r="V4" s="64"/>
      <c r="W4" s="64"/>
    </row>
    <row r="5" spans="2:23" ht="4.1500000000000004" customHeight="1" thickBot="1" x14ac:dyDescent="0.25">
      <c r="B5" s="56"/>
      <c r="C5" s="57"/>
      <c r="P5" s="4"/>
    </row>
    <row r="6" spans="2:23" ht="15.75" x14ac:dyDescent="0.2">
      <c r="B6" s="58" t="str">
        <f>Übersetzungen!C18</f>
        <v>Kurstitel</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Kursdauer</v>
      </c>
      <c r="C8" s="58"/>
      <c r="D8" s="109"/>
      <c r="E8" s="18" t="str">
        <f>"  " &amp; Übersetzungen!C86</f>
        <v xml:space="preserve">  min. 0.5 Tage; max. 9 Tage</v>
      </c>
      <c r="Q8" s="325" t="str">
        <f>Übersetzungen!C163</f>
        <v xml:space="preserve">Die Kursdauer muss einem Eintrag der Liste entsprechen. </v>
      </c>
    </row>
    <row r="9" spans="2:23" ht="4.1500000000000004" customHeight="1" thickBot="1" x14ac:dyDescent="0.25">
      <c r="B9" s="56"/>
      <c r="C9" s="57"/>
      <c r="D9" s="98"/>
    </row>
    <row r="10" spans="2:23" x14ac:dyDescent="0.2">
      <c r="B10" s="58" t="str">
        <f>Übersetzungen!C20</f>
        <v>Neuentwicklung: Wird der Kurs neu entwickelt?</v>
      </c>
      <c r="C10" s="58"/>
      <c r="D10" s="109"/>
    </row>
    <row r="11" spans="2:23" ht="4.1500000000000004" customHeight="1" thickBot="1" x14ac:dyDescent="0.25">
      <c r="B11" s="56"/>
      <c r="C11" s="57"/>
      <c r="D11" s="98"/>
    </row>
    <row r="12" spans="2:23" x14ac:dyDescent="0.2">
      <c r="B12" s="58" t="str">
        <f>Übersetzungen!C22</f>
        <v>Transfer: Wird der Kurs in eine andere Sprache transferiert?</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Wird der Kurs durchgeführt?</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Durchführung</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Kurs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Art der Durchführung</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Beginndatum</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Enddatum</v>
      </c>
      <c r="C24" s="263" t="str">
        <f>Übersetzungen!C166</f>
        <v>DD.MM.YYYY</v>
      </c>
      <c r="D24" s="292"/>
      <c r="E24" s="293"/>
      <c r="F24" s="293"/>
      <c r="G24" s="293"/>
      <c r="H24" s="293"/>
      <c r="I24" s="293"/>
      <c r="J24" s="293"/>
      <c r="K24" s="293"/>
      <c r="L24" s="293"/>
      <c r="M24" s="293"/>
      <c r="N24" s="293"/>
      <c r="O24" s="313"/>
      <c r="P24" s="316">
        <f>COUNTA(D24:O24)</f>
        <v>0</v>
      </c>
      <c r="Q24" s="242" t="str">
        <f>Übersetzungen!C165</f>
        <v>Das Enddatum muss grösser oder gleich dem Beginndatum sein.</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Anzahl Teilnehmende (TN), budgetiert</v>
      </c>
      <c r="C26" s="264" t="str">
        <f>Übersetzungen!C172</f>
        <v>TN-Zahl</v>
      </c>
      <c r="D26" s="294"/>
      <c r="E26" s="295"/>
      <c r="F26" s="295"/>
      <c r="G26" s="295"/>
      <c r="H26" s="295"/>
      <c r="I26" s="295"/>
      <c r="J26" s="295"/>
      <c r="K26" s="295"/>
      <c r="L26" s="295"/>
      <c r="M26" s="295"/>
      <c r="N26" s="295"/>
      <c r="O26" s="314"/>
      <c r="P26" s="316">
        <f>SUM(D26:O26)</f>
        <v>0</v>
      </c>
      <c r="Q26" s="242" t="str">
        <f>Übersetzungen!C83</f>
        <v>Mind. 10 TN</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Gebühr pro TN und pro Kursdurchführung</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Sprache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Maximal 4 Kurse je Sprachregion</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Kostenübersicht pro Kurs</v>
      </c>
      <c r="C34" s="275"/>
      <c r="D34" s="279" t="str">
        <f>IF(OR(Durchführung="nein",Durchführung="non"),Übersetzungen!$C33,IF(D33=47,Übersetzungen!$C32,IF(D33=147,Übersetzungen!$C34,Übersetzungen!$C31)))</f>
        <v>Alle Kursdetails ausfüllen!</v>
      </c>
      <c r="E34" s="279" t="str">
        <f>IF(OR(Durchführung="nein",Durchführung="non"),Übersetzungen!$C33,IF(E33=47,Übersetzungen!$C32,IF(E33=147,Übersetzungen!$C34,Übersetzungen!$C31)))</f>
        <v>Alle Kursdetails ausfüllen!</v>
      </c>
      <c r="F34" s="279" t="str">
        <f>IF(OR(Durchführung="nein",Durchführung="non"),Übersetzungen!$C33,IF(F33=47,Übersetzungen!$C32,IF(F33=147,Übersetzungen!$C34,Übersetzungen!$C31)))</f>
        <v>Alle Kursdetails ausfüllen!</v>
      </c>
      <c r="G34" s="279" t="str">
        <f>IF(OR(Durchführung="nein",Durchführung="non"),Übersetzungen!$C33,IF(G33=47,Übersetzungen!$C32,IF(G33=147,Übersetzungen!$C34,Übersetzungen!$C31)))</f>
        <v>Alle Kursdetails ausfüllen!</v>
      </c>
      <c r="H34" s="279" t="str">
        <f>IF(OR(Durchführung="nein",Durchführung="non"),Übersetzungen!$C33,IF(H33=47,Übersetzungen!$C32,IF(H33=147,Übersetzungen!$C34,Übersetzungen!$C31)))</f>
        <v>Alle Kursdetails ausfüllen!</v>
      </c>
      <c r="I34" s="279" t="str">
        <f>IF(OR(Durchführung="nein",Durchführung="non"),Übersetzungen!$C33,IF(I33=47,Übersetzungen!$C32,IF(I33=147,Übersetzungen!$C34,Übersetzungen!$C31)))</f>
        <v>Alle Kursdetails ausfüllen!</v>
      </c>
      <c r="J34" s="279" t="str">
        <f>IF(OR(Durchführung="nein",Durchführung="non"),Übersetzungen!$C33,IF(J33=47,Übersetzungen!$C32,IF(J33=147,Übersetzungen!$C34,Übersetzungen!$C31)))</f>
        <v>Alle Kursdetails ausfüllen!</v>
      </c>
      <c r="K34" s="279" t="str">
        <f>IF(OR(Durchführung="nein",Durchführung="non"),Übersetzungen!$C33,IF(K33=47,Übersetzungen!$C32,IF(K33=147,Übersetzungen!$C34,Übersetzungen!$C31)))</f>
        <v>Alle Kursdetails ausfüllen!</v>
      </c>
      <c r="L34" s="279" t="str">
        <f>IF(OR(Durchführung="nein",Durchführung="non"),Übersetzungen!$C33,IF(L33=47,Übersetzungen!$C32,IF(L33=147,Übersetzungen!$C34,Übersetzungen!$C31)))</f>
        <v>Alle Kursdetails ausfüllen!</v>
      </c>
      <c r="M34" s="279" t="str">
        <f>IF(OR(Durchführung="nein",Durchführung="non"),Übersetzungen!$C33,IF(M33=47,Übersetzungen!$C32,IF(M33=147,Übersetzungen!$C34,Übersetzungen!$C31)))</f>
        <v>Alle Kursdetails ausfüllen!</v>
      </c>
      <c r="N34" s="279" t="str">
        <f>IF(OR(Durchführung="nein",Durchführung="non"),Übersetzungen!$C33,IF(N33=47,Übersetzungen!$C32,IF(N33=147,Übersetzungen!$C34,Übersetzungen!$C31)))</f>
        <v>Alle Kursdetails ausfüllen!</v>
      </c>
      <c r="O34" s="279" t="str">
        <f>IF(OR(Durchführung="nein",Durchführung="non"),Übersetzungen!$C33,IF(O33=47,Übersetzungen!$C32,IF(O33=147,Übersetzungen!$C34,Übersetzungen!$C31)))</f>
        <v>Alle Kursdetails ausfüllen!</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Kosten Neuentwicklung</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Bitte geben Sie Entwicklungskosten nur in der ersten Spalte an.</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Kosten Sprachtransfer</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Geben Sie die Kosten für den Sprachtransfer nur bei dem Kurs ein, bei dem sie anfallen. </v>
      </c>
      <c r="R38" s="23"/>
      <c r="S38" s="23"/>
      <c r="T38" s="23"/>
      <c r="U38" s="23"/>
      <c r="V38" s="23"/>
      <c r="W38" s="23"/>
    </row>
    <row r="39" spans="2:23" ht="15.6" customHeight="1" thickBot="1" x14ac:dyDescent="0.25">
      <c r="B39" s="249" t="str">
        <f>Übersetzungen!C164</f>
        <v>Kosten Durchführung:</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Honorar Referierende, Dozierende</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Schulungsräume/Infrastruktrur</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Verpflegung</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Schulungsmaterial/Dokumentation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Promotion/Kommunikation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Kursadministration</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Projektmanagement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Kursauswertung</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Gesamtkosten (budgetiert)</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Finanzierung</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Finanzierung pro Kurs (budgetiert)</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Einnahmen aus Kursgebühren (budgetiert)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Weitere Drittmittel (Sponsoren, Kanton usw.)</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Max.Förderbeitrag Neuentwicklung</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Die maximalen Förderbeiträge finden Sie auf dem Merkblatt</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Max. Förderbeitrag Sprachtransfer</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Die maximalen Förderbeiträge finden Sie auf dem Merkblatt</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Max.Förderbeitrag Durchführung</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Die maximalen Förderbeiträge finden Sie auf dem Merkblatt</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Max.möglicher Förderbeitrag ohne Abzüge</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Die maximalen Förderbeiträge finden Sie auf dem Merkblatt</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Kürzung in % der Förderbeiträge</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Kürzung in CHF (&gt; 40% Subvention oder Gewinn &gt; 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Der Beitrag  pro Kurs wird gekürzt, wenn Gewinn &gt;5% erzielt oder sein Anteil 40% der Gesamtkosten überschreitet</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Förderbeitrag beantragt</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Einnahmen</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Gesamtkosten (budgetiert)</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Eigenleistung (-) / Gewinn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Reporting und Finanzierung effektiv pro Kurs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Anzahl Teilnehmende (effektiv)</v>
      </c>
      <c r="C101" s="60" t="str">
        <f>Übersetzungen!C172</f>
        <v>TN-Zahl</v>
      </c>
      <c r="D101" s="294"/>
      <c r="E101" s="295"/>
      <c r="F101" s="295"/>
      <c r="G101" s="295"/>
      <c r="H101" s="295"/>
      <c r="I101" s="295"/>
      <c r="J101" s="295"/>
      <c r="K101" s="295"/>
      <c r="L101" s="295"/>
      <c r="M101" s="295"/>
      <c r="N101" s="295"/>
      <c r="O101" s="295"/>
      <c r="P101" s="287">
        <f>SUM(D101:O101)</f>
        <v>0</v>
      </c>
      <c r="Q101" s="242" t="str">
        <f>Übersetzungen!C170</f>
        <v>Eingabe zwingend für Reporting/Abrechnung</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Wurde eine Entwicklung bzw. ein Transfer realisiert?</v>
      </c>
      <c r="C103" s="238"/>
      <c r="D103" s="305"/>
      <c r="E103" s="305"/>
      <c r="F103" s="305"/>
      <c r="G103" s="305"/>
      <c r="H103" s="305"/>
      <c r="I103" s="305"/>
      <c r="J103" s="305"/>
      <c r="K103" s="305"/>
      <c r="L103" s="305"/>
      <c r="M103" s="305"/>
      <c r="N103" s="305"/>
      <c r="O103" s="305"/>
      <c r="P103" s="20"/>
      <c r="Q103" s="242" t="str">
        <f>Übersetzungen!C171</f>
        <v xml:space="preserve">Eingabe zwingend bei einer Neuentwicklung oder einem Sprachtransfer </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Einnahmen aus Kursgebühren (effektiv)</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Weitere Drittmittel (Sponsoren, Kanton usw.)</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Max. Förderbeitrag Neuentwicklung</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Die maximalen Förderbeiträge finden Sie auf dem Merkblatt</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Max. Förderbeitrag Sprachtransfer</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Die maximalen Förderbeiträge finden Sie auf dem Merkblatt</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 xml:space="preserve">Max. Förderbeitrag Durchführung </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Die maximalen Förderbeiträge finden Sie auf dem Merkblatt</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Max.möglicher Förderbeitrag ohne Abzüge</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Die maximalen Förderbeiträge finden Sie auf dem Merkblatt</v>
      </c>
      <c r="R115" s="223"/>
      <c r="S115" s="223"/>
      <c r="T115" s="223"/>
      <c r="U115" s="223"/>
      <c r="V115" s="223"/>
      <c r="W115" s="223"/>
    </row>
    <row r="116" spans="2:23" ht="4.1500000000000004" customHeight="1" x14ac:dyDescent="0.2">
      <c r="C116" s="232"/>
      <c r="P116" s="5"/>
    </row>
    <row r="117" spans="2:23" hidden="1" x14ac:dyDescent="0.2">
      <c r="B117" s="229" t="str">
        <f>Übersetzungen!C76</f>
        <v>Kürzung in % der Förderbeiträge</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Kürzung in CHF (&gt; 40% Subvention oder Gewinn &gt; 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Der Beitrag  pro Kurs wird gekürzt, wenn Gewinn &gt;5% erzielt oder sein Anteil 40% der Gesamtkosten überschreitet</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Förderbeitrag (effektiv)</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Der effektive Beitrag richtet sich nach der Anzahl Teilnehmenden, die den Kurs besucht haben.</v>
      </c>
    </row>
    <row r="122" spans="2:23" ht="4.1500000000000004" customHeight="1" thickBot="1" x14ac:dyDescent="0.25">
      <c r="B122" s="19"/>
      <c r="C122" s="232"/>
      <c r="P122" s="5"/>
    </row>
    <row r="123" spans="2:23" x14ac:dyDescent="0.2">
      <c r="B123" s="58" t="str">
        <f>Übersetzungen!C92</f>
        <v>Total Einnahmen</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Effektive Gesamtkosten</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Eigenleistung (-) / Gewinn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Zusammenfassung pro Jahr (budgetiert)</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Gesamtkosten (budgetiert)</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Einnahmen aus Kursgebühren (budgetiert)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Weitere Drittmittel (Sponsoren, Kanton usw.)</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Eigenleistung (-) / Gewinn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Beantragte Förderbeiträge EnergieSchweiz</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pro Kurs</v>
      </c>
      <c r="P142" s="5"/>
    </row>
    <row r="143" spans="1:23" s="61" customFormat="1" x14ac:dyDescent="0.2">
      <c r="A143" s="18"/>
      <c r="B143" s="58" t="str">
        <f>Übersetzungen!C71</f>
        <v>Anteil Förderbeiträge an den Gesamtkosten</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Zusammenfassung pro Jahr (effektiv)</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Effektive Gesamtkosten</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Einnahmen aus Kursgebühren (effektiv)</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Weitere Drittmittel (Sponsoren, Kanton usw.)</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Eigenleistung (-) / Gewinn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Effektive Förderbeiträge EnergieSchweiz</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Anteil Förderbeiträge an den Gesamtkosten</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Max.möglicher Förderbeitrag ohne Abzüge</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dF+UAVK4XPsd0Zw1gIRBnqmk8O/YfgfVCbv35d4rSi8EuZDt7RxK05Wke6X0JW3hVB7zBkRHjhkl10DuefPCwA==" saltValue="Qd2K6jVzzq1XgUAHXtZYpw==" spinCount="100000" sheet="1" selectLockedCells="1" autoFilter="0"/>
  <mergeCells count="2">
    <mergeCell ref="B3:I3"/>
    <mergeCell ref="D6:P6"/>
  </mergeCells>
  <conditionalFormatting sqref="A36:O36">
    <cfRule type="expression" dxfId="351" priority="11" stopIfTrue="1">
      <formula>OR($D$10="nein",$D$10="",$D$10=0,$D$10="non")</formula>
    </cfRule>
  </conditionalFormatting>
  <conditionalFormatting sqref="A38:O38">
    <cfRule type="expression" dxfId="350" priority="12" stopIfTrue="1">
      <formula>OR($D$12="nein",$D$12="",$D$12=0,$D$12="non")</formula>
    </cfRule>
  </conditionalFormatting>
  <conditionalFormatting sqref="B56 B58 B60 B62 B64">
    <cfRule type="expression" dxfId="349" priority="15">
      <formula>$P$22&gt;0</formula>
    </cfRule>
    <cfRule type="expression" dxfId="348" priority="9">
      <formula>LEN($B56)&gt;0</formula>
    </cfRule>
  </conditionalFormatting>
  <conditionalFormatting sqref="B103">
    <cfRule type="expression" dxfId="347" priority="34">
      <formula>OR(D10="ja",D12="ja",D10="oui",D12="oui")</formula>
    </cfRule>
  </conditionalFormatting>
  <conditionalFormatting sqref="B99:Q99">
    <cfRule type="expression" dxfId="346" priority="37">
      <formula>OR(Durchführung="nein",Durchführung="non")</formula>
    </cfRule>
  </conditionalFormatting>
  <conditionalFormatting sqref="C56 C58 C60 C62 C64">
    <cfRule type="expression" dxfId="345" priority="41" stopIfTrue="1">
      <formula>$P$22=0</formula>
    </cfRule>
  </conditionalFormatting>
  <conditionalFormatting sqref="D38 D36 D24 D26 D30 D32 D40 D42 D44 D46 D48 D50 D52 D54 D56 D58 D60 D62 D64 D75 D101">
    <cfRule type="expression" dxfId="344" priority="16">
      <formula>$D$22&gt;0</formula>
    </cfRule>
  </conditionalFormatting>
  <conditionalFormatting sqref="D109 O109">
    <cfRule type="expression" dxfId="343" priority="30">
      <formula>AND(D109&gt;0,D111&gt;0)</formula>
    </cfRule>
  </conditionalFormatting>
  <conditionalFormatting sqref="D24:O24">
    <cfRule type="expression" dxfId="342" priority="3">
      <formula>AND(D$22="",D$24&lt;&gt;"")</formula>
    </cfRule>
  </conditionalFormatting>
  <conditionalFormatting sqref="D32:O32">
    <cfRule type="expression" dxfId="341" priority="2">
      <formula>OR(AND(D$32 = $V$30, $V$32 &gt; 4),AND(D$32 = $W$30, $W$32 &gt; 4),AND(D$32 = $X$30, $X$32 &gt; 4))</formula>
    </cfRule>
  </conditionalFormatting>
  <conditionalFormatting sqref="D34:O34">
    <cfRule type="expression" dxfId="340" priority="39" stopIfTrue="1">
      <formula>D$33&gt;=147</formula>
    </cfRule>
    <cfRule type="expression" dxfId="339" priority="40" stopIfTrue="1">
      <formula>AND(D33&gt;0,D33&lt;&gt;40)</formula>
    </cfRule>
    <cfRule type="expression" dxfId="338" priority="38" stopIfTrue="1">
      <formula>OR(D33=47,AND(D33&gt;0,D33&lt;&gt;40,Durchführung="nein",Durchführung="non"))</formula>
    </cfRule>
  </conditionalFormatting>
  <conditionalFormatting sqref="D56:O56">
    <cfRule type="expression" dxfId="337" priority="1">
      <formula>AND(D$56&lt;&gt; "", $B$56="")</formula>
    </cfRule>
  </conditionalFormatting>
  <conditionalFormatting sqref="D58:O58">
    <cfRule type="expression" dxfId="336" priority="4">
      <formula>AND(D$58&lt;&gt; "", $B$58="")</formula>
    </cfRule>
  </conditionalFormatting>
  <conditionalFormatting sqref="D60:O60">
    <cfRule type="expression" dxfId="335" priority="5">
      <formula>AND(D$60&lt;&gt; "", $B$60="")</formula>
    </cfRule>
  </conditionalFormatting>
  <conditionalFormatting sqref="D62:O62">
    <cfRule type="expression" dxfId="334"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333" priority="10">
      <formula>D6&lt;&gt;""</formula>
    </cfRule>
  </conditionalFormatting>
  <conditionalFormatting sqref="D64:O64">
    <cfRule type="expression" dxfId="332" priority="7">
      <formula>AND(D$64&lt;&gt; "", $B$64="")</formula>
    </cfRule>
  </conditionalFormatting>
  <conditionalFormatting sqref="D77:O77">
    <cfRule type="expression" dxfId="331" priority="32">
      <formula>AND(D77&gt;0,D79&gt;0)</formula>
    </cfRule>
  </conditionalFormatting>
  <conditionalFormatting sqref="D79:O79">
    <cfRule type="expression" dxfId="330" priority="29">
      <formula>COUNTIF($D79:$O79,"&gt;0")&gt;2</formula>
    </cfRule>
    <cfRule type="expression" dxfId="329" priority="33">
      <formula>AND(D77&gt;0,D79&gt;0)</formula>
    </cfRule>
  </conditionalFormatting>
  <conditionalFormatting sqref="D103:O103">
    <cfRule type="expression" dxfId="328" priority="8">
      <formula>LEN(D$103)&gt;0</formula>
    </cfRule>
    <cfRule type="expression" dxfId="327" priority="13">
      <formula>AND(D$22&gt;0,OR($D$10="ja",$D$12="ja",$D$10="oui",$D$12="oui"))</formula>
    </cfRule>
    <cfRule type="expression" dxfId="326" priority="14">
      <formula>OR(AND($D$10&lt;&gt;"ja",$D$12&lt;&gt;"ja"),AND($D$10&lt;&gt;"oui",$D$12&lt;&gt;"oui"))</formula>
    </cfRule>
  </conditionalFormatting>
  <conditionalFormatting sqref="D110:O110">
    <cfRule type="cellIs" dxfId="325" priority="36" operator="greaterThan">
      <formula>0</formula>
    </cfRule>
  </conditionalFormatting>
  <conditionalFormatting sqref="D111:O111">
    <cfRule type="expression" dxfId="324" priority="31">
      <formula>AND(D109&gt;0,D111&gt;0)</formula>
    </cfRule>
    <cfRule type="expression" dxfId="323" priority="28">
      <formula>COUNTIF($D111:$O111,"&gt;0")&gt;2</formula>
    </cfRule>
  </conditionalFormatting>
  <conditionalFormatting sqref="D95:P95 D127:O127">
    <cfRule type="cellIs" dxfId="322" priority="35" operator="greaterThan">
      <formula>0</formula>
    </cfRule>
  </conditionalFormatting>
  <conditionalFormatting sqref="D170:P171">
    <cfRule type="cellIs" dxfId="321" priority="42" operator="lessThan">
      <formula>0</formula>
    </cfRule>
  </conditionalFormatting>
  <conditionalFormatting sqref="D172:P172">
    <cfRule type="cellIs" dxfId="320" priority="43" operator="greaterThan">
      <formula>0.4</formula>
    </cfRule>
    <cfRule type="cellIs" dxfId="319" priority="44" operator="greaterThan">
      <formula>40</formula>
    </cfRule>
  </conditionalFormatting>
  <conditionalFormatting sqref="E38 E36 E24 E26 E30 E32 E40 E42 E44 E46 E48 E50 E52 E54 E56 E58 E60 E62 E64 E75 E101">
    <cfRule type="expression" dxfId="318" priority="17">
      <formula>$E$22&gt;0</formula>
    </cfRule>
  </conditionalFormatting>
  <conditionalFormatting sqref="F38 F36 F24 F26 F30 F32 F40 F42 F44 F46 F48 F50 F52 F54 F56 F58 F60 F62 F64 F75 F101">
    <cfRule type="expression" dxfId="317" priority="18">
      <formula>$F$22&gt;0</formula>
    </cfRule>
  </conditionalFormatting>
  <conditionalFormatting sqref="G38 G36 G24 G26 G30 G32 G40 G42 G44 G46 G48 G50 G52 G54 G56 G58 G60 G62 G64 G75 G101">
    <cfRule type="expression" dxfId="316" priority="19">
      <formula>$G$22&gt;0</formula>
    </cfRule>
  </conditionalFormatting>
  <conditionalFormatting sqref="H38 H36 H24 H26 H30 H32 H40 H42 H44 H46 H48 H50 H52 H54 H56 H58 H60 H62 H64 H75 H101">
    <cfRule type="expression" dxfId="315" priority="20">
      <formula>$H$22&gt;0</formula>
    </cfRule>
  </conditionalFormatting>
  <conditionalFormatting sqref="I38 I36 I24 I26 I30 I32 I40 I42 I44 I46 I48 I50 I52 I54 I56 I58 I60 I62 I64 I75 I101">
    <cfRule type="expression" dxfId="314" priority="21">
      <formula>$I$22&gt;0</formula>
    </cfRule>
  </conditionalFormatting>
  <conditionalFormatting sqref="J38 J36 J24 J26 J30 J32 J40 J42 J44 J46 J48 J50 J52 J54 J56 J58 J60 J62 J64 J75 J101">
    <cfRule type="expression" dxfId="313" priority="22">
      <formula>$J$22&gt;0</formula>
    </cfRule>
  </conditionalFormatting>
  <conditionalFormatting sqref="K38 K36 K24 K26 K30 K32 K40 K42 K44 K46 K48 K50 K52 K54 K56 K58 K60 K62 K64 K75 K101">
    <cfRule type="expression" dxfId="312" priority="23">
      <formula>$K$22&gt;0</formula>
    </cfRule>
  </conditionalFormatting>
  <conditionalFormatting sqref="L38 L36 L24 L26 L30 L32 L40 L42 L44 L46 L48 L50 L52 L54 L56 L58 L60 L62 L64 L75 L101">
    <cfRule type="expression" dxfId="311" priority="24">
      <formula>$L$22&gt;0</formula>
    </cfRule>
  </conditionalFormatting>
  <conditionalFormatting sqref="M38 M36 M24 M26 M30 M32 M40 M42 M44 M46 M48 M50 M52 M54 M56 M58 M60 M62 M64 M75 M101">
    <cfRule type="expression" dxfId="310" priority="25">
      <formula>$M$22&gt;0</formula>
    </cfRule>
  </conditionalFormatting>
  <conditionalFormatting sqref="N38 N36 N24 N26 N30 N32 N40 N42 N44 N46 N48 N50 N52 N54 N56 N58 N60 N62 N64 N75 N101">
    <cfRule type="expression" dxfId="309" priority="26">
      <formula>$N$22&gt;0</formula>
    </cfRule>
  </conditionalFormatting>
  <conditionalFormatting sqref="O38 O36 O24 O26 O30 O32 O40 O42 O44 O46 O48 O50 O52 O54 O56 O58 O60 O62 O64 O75 O101">
    <cfRule type="expression" dxfId="308" priority="27">
      <formula>$O$22&gt;0</formula>
    </cfRule>
  </conditionalFormatting>
  <dataValidations count="19">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0504BE11-27F3-43F1-A236-961C37B05CCE}">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2316AEBA-E567-4E2A-8EDF-ECA9C5F5C52A}">
      <formula1>JaNein</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E1BC95EF-1E42-43E1-B753-957AE816B64D}">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67F46DCC-F683-402B-A734-E2FE6A6EDADA}">
      <formula1>0</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66441814-0948-4779-B160-4575D2B2A389}">
      <formula1>0</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318A8825-E72D-41D1-B167-F0439F8AB495}">
      <formula1>Sprachen</formula1>
    </dataValidation>
    <dataValidation type="list" allowBlank="1" showInputMessage="1" showErrorMessage="1" errorTitle="Durchführung" error="Der Wert muss einem Eintrag der Liste entsprechen._x000a_(f) Der Wert muss einem Eintrag der Liste entsprechen." sqref="D14" xr:uid="{886D3A01-C3EF-400C-9BCF-EECB16F98513}">
      <formula1>JaNein</formula1>
    </dataValidation>
    <dataValidation type="list" allowBlank="1" showInputMessage="1" showErrorMessage="1" errorTitle="Transfer" error="Der Wert muss einem Eintrag der Liste entsprechen._x000a_(f) Der Wert muss einem Eintrag der Liste entsprechen." sqref="D12" xr:uid="{F9BF75C5-5E03-404D-B0C9-92B46FDAAA92}">
      <formula1>JaNein</formula1>
    </dataValidation>
    <dataValidation type="list" allowBlank="1" showInputMessage="1" showErrorMessage="1" errorTitle="Neuentwicklung" error="Der Wert muss einem Eintrag der Liste entsprechen._x000a_(f) Der Wert muss einem Eintrag der Liste entsprechen." sqref="D10" xr:uid="{A4635454-7886-4B5C-82BD-5322361F07AC}">
      <formula1>JaNein</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4F5945F1-8D07-422C-A26B-251F13CE6928}">
      <formula1>Kursdauer</formula1>
    </dataValidation>
    <dataValidation type="list" allowBlank="1" showInputMessage="1" showErrorMessage="1" errorTitle="Durchführung" error="Der Wert muss einem Eintrag der Liste entsprechen._x000a_(f) Der Wert muss einem Eintrag der Liste entsprechen." sqref="D20:O20" xr:uid="{27BA3D16-C1C3-4A04-990A-1991A9571DDB}">
      <formula1>Durchführungsort</formula1>
    </dataValidation>
    <dataValidation type="decimal" operator="greaterThan" allowBlank="1" showInputMessage="1" showErrorMessage="1" error="Bitte eine gültige Zahl grösser als 0 eingeben._x000a__x000a_(f) Bitte eine gültige Zahl grösser als 0 eingeben." sqref="D30:O30" xr:uid="{91613406-604C-41F4-93F8-33E2324B23BD}">
      <formula1>0</formula1>
    </dataValidation>
    <dataValidation type="whole" operator="greaterThanOrEqual" allowBlank="1" showInputMessage="1" showErrorMessage="1" error="Die Anzahl der Teilnehmer muss mindestens 10 sein._x000a__x000a_(f) Die Anzahl der Teilnehmer muss mindestens 10 sein." sqref="D26:O26" xr:uid="{0FC294AB-D880-4340-AA21-C9A2219D0085}">
      <formula1>10</formula1>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F548EEE9-2AE6-4CD4-8CC5-2B5D81F1FF92}">
      <formula1>D22</formula1>
    </dataValidation>
    <dataValidation type="date" allowBlank="1" showInputMessage="1" showErrorMessage="1" error="Bitte ein gültiges Datum eingeben_x000a__x000a_(f) Bitte ein gültiges Datum eingeben" sqref="D22:O22" xr:uid="{1AB33D5C-7587-40F4-927F-EDF65AB34064}">
      <formula1>43831</formula1>
      <formula2>49674</formula2>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8EFA2B6B-C7CF-48FD-A982-D76FA9D474C1}">
      <formula1>0</formula1>
      <formula2>999999</formula2>
    </dataValidation>
    <dataValidation type="whole" operator="greaterThanOrEqual" allowBlank="1" showInputMessage="1" showErrorMessage="1" sqref="D27 D102 D104" xr:uid="{A13523DD-355E-44DC-B9D0-80E667633F9E}">
      <formula1>8</formula1>
    </dataValidation>
    <dataValidation type="whole" operator="greaterThanOrEqual" allowBlank="1" showInputMessage="1" showErrorMessage="1" sqref="E27:O27 E102:O102 E104:O104" xr:uid="{CDCF7103-AF66-445E-AEA0-DDCACE09FF5D}">
      <formula1>10</formula1>
    </dataValidation>
    <dataValidation operator="greaterThanOrEqual" allowBlank="1" showInputMessage="1" showErrorMessage="1" sqref="C164:C166 P163 D164:D165 E164:P166" xr:uid="{0A6CE023-97BA-4555-B476-DF505CBDC960}"/>
  </dataValidations>
  <hyperlinks>
    <hyperlink ref="C2" location="Abrechnung!A1" display="Abrechnung" xr:uid="{6B19B52A-A48D-4668-B405-2BFD9492B04B}"/>
    <hyperlink ref="B3" location="Information!A1" display="Information!A1" xr:uid="{F89A0C45-802A-401C-8776-389890E7BE97}"/>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customProperties>
    <customPr name="EpmWorksheetKeyString_GUID" r:id="rId2"/>
  </customProperties>
  <extLst>
    <ext xmlns:x14="http://schemas.microsoft.com/office/spreadsheetml/2009/9/main" uri="{CCE6A557-97BC-4b89-ADB6-D9C93CAAB3DF}">
      <x14:dataValidations xmlns:xm="http://schemas.microsoft.com/office/excel/2006/main" count="2">
        <x14:dataValidation type="list" allowBlank="1" showInputMessage="1" showErrorMessage="1" xr:uid="{E3628EE1-EC75-477E-B3BF-F0CA268EB4FE}">
          <x14:formula1>
            <xm:f>Auswahlfelder!$M$2:$M$7</xm:f>
          </x14:formula1>
          <xm:sqref>D9</xm:sqref>
        </x14:dataValidation>
        <x14:dataValidation type="list" allowBlank="1" showInputMessage="1" showErrorMessage="1" xr:uid="{29233529-02B8-4DF2-B1A5-BA55C9621415}">
          <x14:formula1>
            <xm:f>Auswahlfelder!$O$2:$O$3</xm:f>
          </x14:formula1>
          <xm:sqref>D11 D13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7BC3F-B55C-4F68-94C2-46DA54892E6C}">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Berechnung für eine Kursstaffel</v>
      </c>
      <c r="C2" s="226" t="str">
        <f>HYPERLINK("#Abrechnung!A1", Übersetzungen!C131)</f>
        <v>Abrechnung</v>
      </c>
    </row>
    <row r="3" spans="2:23" ht="27" customHeight="1" thickBot="1" x14ac:dyDescent="0.25">
      <c r="B3" s="349" t="str">
        <f>HYPERLINK("#Information!A1", Übersetzungen!C16)</f>
        <v>Hinweise zum Ausfüllen sowie die Umschaltung der Sprache finden sie im Tabellenblatt "Informationen".</v>
      </c>
      <c r="C3" s="349"/>
      <c r="D3" s="349"/>
      <c r="E3" s="349"/>
      <c r="F3" s="349"/>
      <c r="G3" s="349"/>
      <c r="H3" s="349"/>
      <c r="I3" s="349"/>
      <c r="J3" s="50"/>
      <c r="K3" s="50"/>
      <c r="L3" s="50"/>
      <c r="M3" s="50"/>
      <c r="N3" s="50"/>
      <c r="O3" s="50"/>
      <c r="P3" s="50"/>
    </row>
    <row r="4" spans="2:23" s="63" customFormat="1" ht="25.5" customHeight="1" thickBot="1" x14ac:dyDescent="0.25">
      <c r="B4" s="270" t="str">
        <f>Übersetzungen!C17</f>
        <v>Kursdetails</v>
      </c>
      <c r="C4" s="271"/>
      <c r="D4" s="271"/>
      <c r="E4" s="271"/>
      <c r="F4" s="271"/>
      <c r="G4" s="271"/>
      <c r="H4" s="271"/>
      <c r="I4" s="271"/>
      <c r="J4" s="271"/>
      <c r="K4" s="271"/>
      <c r="L4" s="271"/>
      <c r="M4" s="271"/>
      <c r="N4" s="271"/>
      <c r="O4" s="271"/>
      <c r="P4" s="272"/>
      <c r="Q4" s="273" t="str">
        <f>Übersetzungen!C162</f>
        <v>Erläuterungen</v>
      </c>
      <c r="R4" s="64"/>
      <c r="S4" s="64"/>
      <c r="T4" s="64"/>
      <c r="U4" s="64"/>
      <c r="V4" s="64"/>
      <c r="W4" s="64"/>
    </row>
    <row r="5" spans="2:23" ht="4.1500000000000004" customHeight="1" thickBot="1" x14ac:dyDescent="0.25">
      <c r="B5" s="56"/>
      <c r="C5" s="57"/>
      <c r="P5" s="4"/>
    </row>
    <row r="6" spans="2:23" ht="15.75" x14ac:dyDescent="0.2">
      <c r="B6" s="58" t="str">
        <f>Übersetzungen!C18</f>
        <v>Kurstitel</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Kursdauer</v>
      </c>
      <c r="C8" s="58"/>
      <c r="D8" s="109"/>
      <c r="E8" s="18" t="str">
        <f>"  " &amp; Übersetzungen!C86</f>
        <v xml:space="preserve">  min. 0.5 Tage; max. 9 Tage</v>
      </c>
      <c r="Q8" s="325" t="str">
        <f>Übersetzungen!C163</f>
        <v xml:space="preserve">Die Kursdauer muss einem Eintrag der Liste entsprechen. </v>
      </c>
    </row>
    <row r="9" spans="2:23" ht="4.1500000000000004" customHeight="1" thickBot="1" x14ac:dyDescent="0.25">
      <c r="B9" s="56"/>
      <c r="C9" s="57"/>
      <c r="D9" s="98"/>
    </row>
    <row r="10" spans="2:23" x14ac:dyDescent="0.2">
      <c r="B10" s="58" t="str">
        <f>Übersetzungen!C20</f>
        <v>Neuentwicklung: Wird der Kurs neu entwickelt?</v>
      </c>
      <c r="C10" s="58"/>
      <c r="D10" s="109"/>
    </row>
    <row r="11" spans="2:23" ht="4.1500000000000004" customHeight="1" thickBot="1" x14ac:dyDescent="0.25">
      <c r="B11" s="56"/>
      <c r="C11" s="57"/>
      <c r="D11" s="98"/>
    </row>
    <row r="12" spans="2:23" x14ac:dyDescent="0.2">
      <c r="B12" s="58" t="str">
        <f>Übersetzungen!C22</f>
        <v>Transfer: Wird der Kurs in eine andere Sprache transferiert?</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Wird der Kurs durchgeführt?</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Durchführung</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Kurs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Art der Durchführung</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Beginndatum</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Enddatum</v>
      </c>
      <c r="C24" s="263" t="str">
        <f>Übersetzungen!C166</f>
        <v>DD.MM.YYYY</v>
      </c>
      <c r="D24" s="292"/>
      <c r="E24" s="293"/>
      <c r="F24" s="293"/>
      <c r="G24" s="293"/>
      <c r="H24" s="293"/>
      <c r="I24" s="293"/>
      <c r="J24" s="293"/>
      <c r="K24" s="293"/>
      <c r="L24" s="293"/>
      <c r="M24" s="293"/>
      <c r="N24" s="293"/>
      <c r="O24" s="313"/>
      <c r="P24" s="316">
        <f>COUNTA(D24:O24)</f>
        <v>0</v>
      </c>
      <c r="Q24" s="242" t="str">
        <f>Übersetzungen!C165</f>
        <v>Das Enddatum muss grösser oder gleich dem Beginndatum sein.</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Anzahl Teilnehmende (TN), budgetiert</v>
      </c>
      <c r="C26" s="264" t="str">
        <f>Übersetzungen!C172</f>
        <v>TN-Zahl</v>
      </c>
      <c r="D26" s="294"/>
      <c r="E26" s="295"/>
      <c r="F26" s="295"/>
      <c r="G26" s="295"/>
      <c r="H26" s="295"/>
      <c r="I26" s="295"/>
      <c r="J26" s="295"/>
      <c r="K26" s="295"/>
      <c r="L26" s="295"/>
      <c r="M26" s="295"/>
      <c r="N26" s="295"/>
      <c r="O26" s="314"/>
      <c r="P26" s="316">
        <f>SUM(D26:O26)</f>
        <v>0</v>
      </c>
      <c r="Q26" s="242" t="str">
        <f>Übersetzungen!C83</f>
        <v>Mind. 10 TN</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Gebühr pro TN und pro Kursdurchführung</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Sprache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Maximal 4 Kurse je Sprachregion</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Kostenübersicht pro Kurs</v>
      </c>
      <c r="C34" s="275"/>
      <c r="D34" s="279" t="str">
        <f>IF(OR(Durchführung="nein",Durchführung="non"),Übersetzungen!$C33,IF(D33=47,Übersetzungen!$C32,IF(D33=147,Übersetzungen!$C34,Übersetzungen!$C31)))</f>
        <v>Alle Kursdetails ausfüllen!</v>
      </c>
      <c r="E34" s="279" t="str">
        <f>IF(OR(Durchführung="nein",Durchführung="non"),Übersetzungen!$C33,IF(E33=47,Übersetzungen!$C32,IF(E33=147,Übersetzungen!$C34,Übersetzungen!$C31)))</f>
        <v>Alle Kursdetails ausfüllen!</v>
      </c>
      <c r="F34" s="279" t="str">
        <f>IF(OR(Durchführung="nein",Durchführung="non"),Übersetzungen!$C33,IF(F33=47,Übersetzungen!$C32,IF(F33=147,Übersetzungen!$C34,Übersetzungen!$C31)))</f>
        <v>Alle Kursdetails ausfüllen!</v>
      </c>
      <c r="G34" s="279" t="str">
        <f>IF(OR(Durchführung="nein",Durchführung="non"),Übersetzungen!$C33,IF(G33=47,Übersetzungen!$C32,IF(G33=147,Übersetzungen!$C34,Übersetzungen!$C31)))</f>
        <v>Alle Kursdetails ausfüllen!</v>
      </c>
      <c r="H34" s="279" t="str">
        <f>IF(OR(Durchführung="nein",Durchführung="non"),Übersetzungen!$C33,IF(H33=47,Übersetzungen!$C32,IF(H33=147,Übersetzungen!$C34,Übersetzungen!$C31)))</f>
        <v>Alle Kursdetails ausfüllen!</v>
      </c>
      <c r="I34" s="279" t="str">
        <f>IF(OR(Durchführung="nein",Durchführung="non"),Übersetzungen!$C33,IF(I33=47,Übersetzungen!$C32,IF(I33=147,Übersetzungen!$C34,Übersetzungen!$C31)))</f>
        <v>Alle Kursdetails ausfüllen!</v>
      </c>
      <c r="J34" s="279" t="str">
        <f>IF(OR(Durchführung="nein",Durchführung="non"),Übersetzungen!$C33,IF(J33=47,Übersetzungen!$C32,IF(J33=147,Übersetzungen!$C34,Übersetzungen!$C31)))</f>
        <v>Alle Kursdetails ausfüllen!</v>
      </c>
      <c r="K34" s="279" t="str">
        <f>IF(OR(Durchführung="nein",Durchführung="non"),Übersetzungen!$C33,IF(K33=47,Übersetzungen!$C32,IF(K33=147,Übersetzungen!$C34,Übersetzungen!$C31)))</f>
        <v>Alle Kursdetails ausfüllen!</v>
      </c>
      <c r="L34" s="279" t="str">
        <f>IF(OR(Durchführung="nein",Durchführung="non"),Übersetzungen!$C33,IF(L33=47,Übersetzungen!$C32,IF(L33=147,Übersetzungen!$C34,Übersetzungen!$C31)))</f>
        <v>Alle Kursdetails ausfüllen!</v>
      </c>
      <c r="M34" s="279" t="str">
        <f>IF(OR(Durchführung="nein",Durchführung="non"),Übersetzungen!$C33,IF(M33=47,Übersetzungen!$C32,IF(M33=147,Übersetzungen!$C34,Übersetzungen!$C31)))</f>
        <v>Alle Kursdetails ausfüllen!</v>
      </c>
      <c r="N34" s="279" t="str">
        <f>IF(OR(Durchführung="nein",Durchführung="non"),Übersetzungen!$C33,IF(N33=47,Übersetzungen!$C32,IF(N33=147,Übersetzungen!$C34,Übersetzungen!$C31)))</f>
        <v>Alle Kursdetails ausfüllen!</v>
      </c>
      <c r="O34" s="279" t="str">
        <f>IF(OR(Durchführung="nein",Durchführung="non"),Übersetzungen!$C33,IF(O33=47,Übersetzungen!$C32,IF(O33=147,Übersetzungen!$C34,Übersetzungen!$C31)))</f>
        <v>Alle Kursdetails ausfüllen!</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Kosten Neuentwicklung</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Bitte geben Sie Entwicklungskosten nur in der ersten Spalte an.</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Kosten Sprachtransfer</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Geben Sie die Kosten für den Sprachtransfer nur bei dem Kurs ein, bei dem sie anfallen. </v>
      </c>
      <c r="R38" s="23"/>
      <c r="S38" s="23"/>
      <c r="T38" s="23"/>
      <c r="U38" s="23"/>
      <c r="V38" s="23"/>
      <c r="W38" s="23"/>
    </row>
    <row r="39" spans="2:23" ht="15.6" customHeight="1" thickBot="1" x14ac:dyDescent="0.25">
      <c r="B39" s="249" t="str">
        <f>Übersetzungen!C164</f>
        <v>Kosten Durchführung:</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Honorar Referierende, Dozierende</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Schulungsräume/Infrastruktrur</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Verpflegung</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Schulungsmaterial/Dokumentation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Promotion/Kommunikation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Kursadministration</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Projektmanagement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Kursauswertung</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Gesamtkosten (budgetiert)</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Finanzierung</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Finanzierung pro Kurs (budgetiert)</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Einnahmen aus Kursgebühren (budgetiert)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Weitere Drittmittel (Sponsoren, Kanton usw.)</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Max.Förderbeitrag Neuentwicklung</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Die maximalen Förderbeiträge finden Sie auf dem Merkblatt</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Max. Förderbeitrag Sprachtransfer</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Die maximalen Förderbeiträge finden Sie auf dem Merkblatt</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Max.Förderbeitrag Durchführung</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Die maximalen Förderbeiträge finden Sie auf dem Merkblatt</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Max.möglicher Förderbeitrag ohne Abzüge</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Die maximalen Förderbeiträge finden Sie auf dem Merkblatt</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Kürzung in % der Förderbeiträge</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Kürzung in CHF (&gt; 40% Subvention oder Gewinn &gt; 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Der Beitrag  pro Kurs wird gekürzt, wenn Gewinn &gt;5% erzielt oder sein Anteil 40% der Gesamtkosten überschreitet</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Förderbeitrag beantragt</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Einnahmen</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Gesamtkosten (budgetiert)</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Eigenleistung (-) / Gewinn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Reporting und Finanzierung effektiv pro Kurs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Anzahl Teilnehmende (effektiv)</v>
      </c>
      <c r="C101" s="60" t="str">
        <f>Übersetzungen!C172</f>
        <v>TN-Zahl</v>
      </c>
      <c r="D101" s="294"/>
      <c r="E101" s="295"/>
      <c r="F101" s="295"/>
      <c r="G101" s="295"/>
      <c r="H101" s="295"/>
      <c r="I101" s="295"/>
      <c r="J101" s="295"/>
      <c r="K101" s="295"/>
      <c r="L101" s="295"/>
      <c r="M101" s="295"/>
      <c r="N101" s="295"/>
      <c r="O101" s="295"/>
      <c r="P101" s="287">
        <f>SUM(D101:O101)</f>
        <v>0</v>
      </c>
      <c r="Q101" s="242" t="str">
        <f>Übersetzungen!C170</f>
        <v>Eingabe zwingend für Reporting/Abrechnung</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Wurde eine Entwicklung bzw. ein Transfer realisiert?</v>
      </c>
      <c r="C103" s="238"/>
      <c r="D103" s="305"/>
      <c r="E103" s="305"/>
      <c r="F103" s="305"/>
      <c r="G103" s="305"/>
      <c r="H103" s="305"/>
      <c r="I103" s="305"/>
      <c r="J103" s="305"/>
      <c r="K103" s="305"/>
      <c r="L103" s="305"/>
      <c r="M103" s="305"/>
      <c r="N103" s="305"/>
      <c r="O103" s="305"/>
      <c r="P103" s="20"/>
      <c r="Q103" s="242" t="str">
        <f>Übersetzungen!C171</f>
        <v xml:space="preserve">Eingabe zwingend bei einer Neuentwicklung oder einem Sprachtransfer </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Einnahmen aus Kursgebühren (effektiv)</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Weitere Drittmittel (Sponsoren, Kanton usw.)</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Max. Förderbeitrag Neuentwicklung</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Die maximalen Förderbeiträge finden Sie auf dem Merkblatt</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Max. Förderbeitrag Sprachtransfer</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Die maximalen Förderbeiträge finden Sie auf dem Merkblatt</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 xml:space="preserve">Max. Förderbeitrag Durchführung </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Die maximalen Förderbeiträge finden Sie auf dem Merkblatt</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Max.möglicher Förderbeitrag ohne Abzüge</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Die maximalen Förderbeiträge finden Sie auf dem Merkblatt</v>
      </c>
      <c r="R115" s="223"/>
      <c r="S115" s="223"/>
      <c r="T115" s="223"/>
      <c r="U115" s="223"/>
      <c r="V115" s="223"/>
      <c r="W115" s="223"/>
    </row>
    <row r="116" spans="2:23" ht="4.1500000000000004" customHeight="1" x14ac:dyDescent="0.2">
      <c r="C116" s="232"/>
      <c r="P116" s="5"/>
    </row>
    <row r="117" spans="2:23" hidden="1" x14ac:dyDescent="0.2">
      <c r="B117" s="229" t="str">
        <f>Übersetzungen!C76</f>
        <v>Kürzung in % der Förderbeiträge</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Kürzung in CHF (&gt; 40% Subvention oder Gewinn &gt; 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Der Beitrag  pro Kurs wird gekürzt, wenn Gewinn &gt;5% erzielt oder sein Anteil 40% der Gesamtkosten überschreitet</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Förderbeitrag (effektiv)</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Der effektive Beitrag richtet sich nach der Anzahl Teilnehmenden, die den Kurs besucht haben.</v>
      </c>
    </row>
    <row r="122" spans="2:23" ht="4.1500000000000004" customHeight="1" thickBot="1" x14ac:dyDescent="0.25">
      <c r="B122" s="19"/>
      <c r="C122" s="232"/>
      <c r="P122" s="5"/>
    </row>
    <row r="123" spans="2:23" x14ac:dyDescent="0.2">
      <c r="B123" s="58" t="str">
        <f>Übersetzungen!C92</f>
        <v>Total Einnahmen</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Effektive Gesamtkosten</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Eigenleistung (-) / Gewinn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Zusammenfassung pro Jahr (budgetiert)</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Gesamtkosten (budgetiert)</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Einnahmen aus Kursgebühren (budgetiert)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Weitere Drittmittel (Sponsoren, Kanton usw.)</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Eigenleistung (-) / Gewinn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Beantragte Förderbeiträge EnergieSchweiz</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pro Kurs</v>
      </c>
      <c r="P142" s="5"/>
    </row>
    <row r="143" spans="1:23" s="61" customFormat="1" x14ac:dyDescent="0.2">
      <c r="A143" s="18"/>
      <c r="B143" s="58" t="str">
        <f>Übersetzungen!C71</f>
        <v>Anteil Förderbeiträge an den Gesamtkosten</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Zusammenfassung pro Jahr (effektiv)</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Effektive Gesamtkosten</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Einnahmen aus Kursgebühren (effektiv)</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Weitere Drittmittel (Sponsoren, Kanton usw.)</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Eigenleistung (-) / Gewinn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Effektive Förderbeiträge EnergieSchweiz</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Anteil Förderbeiträge an den Gesamtkosten</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Max.möglicher Förderbeitrag ohne Abzüge</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bjf5m+cqTTRv/jecx35mhvNF0L9xwHpP2JFetRVzQzF3wrEBst4SHiMLu2Rai/F/n7TAsaL0wMfUndV/DbbwYg==" saltValue="wbj//chvDFw44bHzDRrkow==" spinCount="100000" sheet="1" selectLockedCells="1" autoFilter="0"/>
  <mergeCells count="2">
    <mergeCell ref="B3:I3"/>
    <mergeCell ref="D6:P6"/>
  </mergeCells>
  <conditionalFormatting sqref="A36:O36">
    <cfRule type="expression" dxfId="307" priority="11" stopIfTrue="1">
      <formula>OR($D$10="nein",$D$10="",$D$10=0,$D$10="non")</formula>
    </cfRule>
  </conditionalFormatting>
  <conditionalFormatting sqref="A38:O38">
    <cfRule type="expression" dxfId="306" priority="12" stopIfTrue="1">
      <formula>OR($D$12="nein",$D$12="",$D$12=0,$D$12="non")</formula>
    </cfRule>
  </conditionalFormatting>
  <conditionalFormatting sqref="B56 B58 B60 B62 B64">
    <cfRule type="expression" dxfId="305" priority="15">
      <formula>$P$22&gt;0</formula>
    </cfRule>
    <cfRule type="expression" dxfId="304" priority="9">
      <formula>LEN($B56)&gt;0</formula>
    </cfRule>
  </conditionalFormatting>
  <conditionalFormatting sqref="B103">
    <cfRule type="expression" dxfId="303" priority="34">
      <formula>OR(D10="ja",D12="ja",D10="oui",D12="oui")</formula>
    </cfRule>
  </conditionalFormatting>
  <conditionalFormatting sqref="B99:Q99">
    <cfRule type="expression" dxfId="302" priority="37">
      <formula>OR(Durchführung="nein",Durchführung="non")</formula>
    </cfRule>
  </conditionalFormatting>
  <conditionalFormatting sqref="C56 C58 C60 C62 C64">
    <cfRule type="expression" dxfId="301" priority="41" stopIfTrue="1">
      <formula>$P$22=0</formula>
    </cfRule>
  </conditionalFormatting>
  <conditionalFormatting sqref="D38 D36 D24 D26 D30 D32 D40 D42 D44 D46 D48 D50 D52 D54 D56 D58 D60 D62 D64 D75 D101">
    <cfRule type="expression" dxfId="300" priority="16">
      <formula>$D$22&gt;0</formula>
    </cfRule>
  </conditionalFormatting>
  <conditionalFormatting sqref="D109 O109">
    <cfRule type="expression" dxfId="299" priority="30">
      <formula>AND(D109&gt;0,D111&gt;0)</formula>
    </cfRule>
  </conditionalFormatting>
  <conditionalFormatting sqref="D24:O24">
    <cfRule type="expression" dxfId="298" priority="3">
      <formula>AND(D$22="",D$24&lt;&gt;"")</formula>
    </cfRule>
  </conditionalFormatting>
  <conditionalFormatting sqref="D32:O32">
    <cfRule type="expression" dxfId="297" priority="2">
      <formula>OR(AND(D$32 = $V$30, $V$32 &gt; 4),AND(D$32 = $W$30, $W$32 &gt; 4),AND(D$32 = $X$30, $X$32 &gt; 4))</formula>
    </cfRule>
  </conditionalFormatting>
  <conditionalFormatting sqref="D34:O34">
    <cfRule type="expression" dxfId="296" priority="39" stopIfTrue="1">
      <formula>D$33&gt;=147</formula>
    </cfRule>
    <cfRule type="expression" dxfId="295" priority="40" stopIfTrue="1">
      <formula>AND(D33&gt;0,D33&lt;&gt;40)</formula>
    </cfRule>
    <cfRule type="expression" dxfId="294" priority="38" stopIfTrue="1">
      <formula>OR(D33=47,AND(D33&gt;0,D33&lt;&gt;40,Durchführung="nein",Durchführung="non"))</formula>
    </cfRule>
  </conditionalFormatting>
  <conditionalFormatting sqref="D56:O56">
    <cfRule type="expression" dxfId="293" priority="1">
      <formula>AND(D$56&lt;&gt; "", $B$56="")</formula>
    </cfRule>
  </conditionalFormatting>
  <conditionalFormatting sqref="D58:O58">
    <cfRule type="expression" dxfId="292" priority="4">
      <formula>AND(D$58&lt;&gt; "", $B$58="")</formula>
    </cfRule>
  </conditionalFormatting>
  <conditionalFormatting sqref="D60:O60">
    <cfRule type="expression" dxfId="291" priority="5">
      <formula>AND(D$60&lt;&gt; "", $B$60="")</formula>
    </cfRule>
  </conditionalFormatting>
  <conditionalFormatting sqref="D62:O62">
    <cfRule type="expression" dxfId="290"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289" priority="10">
      <formula>D6&lt;&gt;""</formula>
    </cfRule>
  </conditionalFormatting>
  <conditionalFormatting sqref="D64:O64">
    <cfRule type="expression" dxfId="288" priority="7">
      <formula>AND(D$64&lt;&gt; "", $B$64="")</formula>
    </cfRule>
  </conditionalFormatting>
  <conditionalFormatting sqref="D77:O77">
    <cfRule type="expression" dxfId="287" priority="32">
      <formula>AND(D77&gt;0,D79&gt;0)</formula>
    </cfRule>
  </conditionalFormatting>
  <conditionalFormatting sqref="D79:O79">
    <cfRule type="expression" dxfId="286" priority="29">
      <formula>COUNTIF($D79:$O79,"&gt;0")&gt;2</formula>
    </cfRule>
    <cfRule type="expression" dxfId="285" priority="33">
      <formula>AND(D77&gt;0,D79&gt;0)</formula>
    </cfRule>
  </conditionalFormatting>
  <conditionalFormatting sqref="D103:O103">
    <cfRule type="expression" dxfId="284" priority="8">
      <formula>LEN(D$103)&gt;0</formula>
    </cfRule>
    <cfRule type="expression" dxfId="283" priority="13">
      <formula>AND(D$22&gt;0,OR($D$10="ja",$D$12="ja",$D$10="oui",$D$12="oui"))</formula>
    </cfRule>
    <cfRule type="expression" dxfId="282" priority="14">
      <formula>OR(AND($D$10&lt;&gt;"ja",$D$12&lt;&gt;"ja"),AND($D$10&lt;&gt;"oui",$D$12&lt;&gt;"oui"))</formula>
    </cfRule>
  </conditionalFormatting>
  <conditionalFormatting sqref="D110:O110">
    <cfRule type="cellIs" dxfId="281" priority="36" operator="greaterThan">
      <formula>0</formula>
    </cfRule>
  </conditionalFormatting>
  <conditionalFormatting sqref="D111:O111">
    <cfRule type="expression" dxfId="280" priority="31">
      <formula>AND(D109&gt;0,D111&gt;0)</formula>
    </cfRule>
    <cfRule type="expression" dxfId="279" priority="28">
      <formula>COUNTIF($D111:$O111,"&gt;0")&gt;2</formula>
    </cfRule>
  </conditionalFormatting>
  <conditionalFormatting sqref="D95:P95 D127:O127">
    <cfRule type="cellIs" dxfId="278" priority="35" operator="greaterThan">
      <formula>0</formula>
    </cfRule>
  </conditionalFormatting>
  <conditionalFormatting sqref="D170:P171">
    <cfRule type="cellIs" dxfId="277" priority="42" operator="lessThan">
      <formula>0</formula>
    </cfRule>
  </conditionalFormatting>
  <conditionalFormatting sqref="D172:P172">
    <cfRule type="cellIs" dxfId="276" priority="43" operator="greaterThan">
      <formula>0.4</formula>
    </cfRule>
    <cfRule type="cellIs" dxfId="275" priority="44" operator="greaterThan">
      <formula>40</formula>
    </cfRule>
  </conditionalFormatting>
  <conditionalFormatting sqref="E38 E36 E24 E26 E30 E32 E40 E42 E44 E46 E48 E50 E52 E54 E56 E58 E60 E62 E64 E75 E101">
    <cfRule type="expression" dxfId="274" priority="17">
      <formula>$E$22&gt;0</formula>
    </cfRule>
  </conditionalFormatting>
  <conditionalFormatting sqref="F38 F36 F24 F26 F30 F32 F40 F42 F44 F46 F48 F50 F52 F54 F56 F58 F60 F62 F64 F75 F101">
    <cfRule type="expression" dxfId="273" priority="18">
      <formula>$F$22&gt;0</formula>
    </cfRule>
  </conditionalFormatting>
  <conditionalFormatting sqref="G38 G36 G24 G26 G30 G32 G40 G42 G44 G46 G48 G50 G52 G54 G56 G58 G60 G62 G64 G75 G101">
    <cfRule type="expression" dxfId="272" priority="19">
      <formula>$G$22&gt;0</formula>
    </cfRule>
  </conditionalFormatting>
  <conditionalFormatting sqref="H38 H36 H24 H26 H30 H32 H40 H42 H44 H46 H48 H50 H52 H54 H56 H58 H60 H62 H64 H75 H101">
    <cfRule type="expression" dxfId="271" priority="20">
      <formula>$H$22&gt;0</formula>
    </cfRule>
  </conditionalFormatting>
  <conditionalFormatting sqref="I38 I36 I24 I26 I30 I32 I40 I42 I44 I46 I48 I50 I52 I54 I56 I58 I60 I62 I64 I75 I101">
    <cfRule type="expression" dxfId="270" priority="21">
      <formula>$I$22&gt;0</formula>
    </cfRule>
  </conditionalFormatting>
  <conditionalFormatting sqref="J38 J36 J24 J26 J30 J32 J40 J42 J44 J46 J48 J50 J52 J54 J56 J58 J60 J62 J64 J75 J101">
    <cfRule type="expression" dxfId="269" priority="22">
      <formula>$J$22&gt;0</formula>
    </cfRule>
  </conditionalFormatting>
  <conditionalFormatting sqref="K38 K36 K24 K26 K30 K32 K40 K42 K44 K46 K48 K50 K52 K54 K56 K58 K60 K62 K64 K75 K101">
    <cfRule type="expression" dxfId="268" priority="23">
      <formula>$K$22&gt;0</formula>
    </cfRule>
  </conditionalFormatting>
  <conditionalFormatting sqref="L38 L36 L24 L26 L30 L32 L40 L42 L44 L46 L48 L50 L52 L54 L56 L58 L60 L62 L64 L75 L101">
    <cfRule type="expression" dxfId="267" priority="24">
      <formula>$L$22&gt;0</formula>
    </cfRule>
  </conditionalFormatting>
  <conditionalFormatting sqref="M38 M36 M24 M26 M30 M32 M40 M42 M44 M46 M48 M50 M52 M54 M56 M58 M60 M62 M64 M75 M101">
    <cfRule type="expression" dxfId="266" priority="25">
      <formula>$M$22&gt;0</formula>
    </cfRule>
  </conditionalFormatting>
  <conditionalFormatting sqref="N38 N36 N24 N26 N30 N32 N40 N42 N44 N46 N48 N50 N52 N54 N56 N58 N60 N62 N64 N75 N101">
    <cfRule type="expression" dxfId="265" priority="26">
      <formula>$N$22&gt;0</formula>
    </cfRule>
  </conditionalFormatting>
  <conditionalFormatting sqref="O38 O36 O24 O26 O30 O32 O40 O42 O44 O46 O48 O50 O52 O54 O56 O58 O60 O62 O64 O75 O101">
    <cfRule type="expression" dxfId="264" priority="27">
      <formula>$O$22&gt;0</formula>
    </cfRule>
  </conditionalFormatting>
  <dataValidations count="19">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CA51ACFB-2379-4A24-AAC9-7644B0269095}">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30A3A258-88A7-4777-BABF-40E143B61E8B}">
      <formula1>JaNein</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DEAA6CCC-485A-47BD-9438-FEFD9E9C8A4F}">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0FCB37E1-53AE-45CD-85AE-8EC4CD5B62D1}">
      <formula1>0</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20864F4B-51B7-47F6-81C4-D51B8841E051}">
      <formula1>0</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78C4B9FC-3FE3-431C-8BF4-A206E74795B4}">
      <formula1>Sprachen</formula1>
    </dataValidation>
    <dataValidation type="list" allowBlank="1" showInputMessage="1" showErrorMessage="1" errorTitle="Durchführung" error="Der Wert muss einem Eintrag der Liste entsprechen._x000a_(f) Der Wert muss einem Eintrag der Liste entsprechen." sqref="D14" xr:uid="{1D8CEFBE-BFAE-4A1C-AFC6-E9D46A909A48}">
      <formula1>JaNein</formula1>
    </dataValidation>
    <dataValidation type="list" allowBlank="1" showInputMessage="1" showErrorMessage="1" errorTitle="Transfer" error="Der Wert muss einem Eintrag der Liste entsprechen._x000a_(f) Der Wert muss einem Eintrag der Liste entsprechen." sqref="D12" xr:uid="{C5D43E8D-D57B-4325-A502-AB328FB68AB7}">
      <formula1>JaNein</formula1>
    </dataValidation>
    <dataValidation type="list" allowBlank="1" showInputMessage="1" showErrorMessage="1" errorTitle="Neuentwicklung" error="Der Wert muss einem Eintrag der Liste entsprechen._x000a_(f) Der Wert muss einem Eintrag der Liste entsprechen." sqref="D10" xr:uid="{F34A276A-71CB-41DF-BE15-142A0D2AE143}">
      <formula1>JaNein</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11708C2D-CCC8-4E88-96BD-E25798F9C090}">
      <formula1>Kursdauer</formula1>
    </dataValidation>
    <dataValidation type="list" allowBlank="1" showInputMessage="1" showErrorMessage="1" errorTitle="Durchführung" error="Der Wert muss einem Eintrag der Liste entsprechen._x000a_(f) Der Wert muss einem Eintrag der Liste entsprechen." sqref="D20:O20" xr:uid="{9A83410C-B226-413C-93CA-F7F80290863A}">
      <formula1>Durchführungsort</formula1>
    </dataValidation>
    <dataValidation type="decimal" operator="greaterThan" allowBlank="1" showInputMessage="1" showErrorMessage="1" error="Bitte eine gültige Zahl grösser als 0 eingeben._x000a__x000a_(f) Bitte eine gültige Zahl grösser als 0 eingeben." sqref="D30:O30" xr:uid="{F071512A-18AD-49ED-A7C0-98636BD6DC4C}">
      <formula1>0</formula1>
    </dataValidation>
    <dataValidation type="whole" operator="greaterThanOrEqual" allowBlank="1" showInputMessage="1" showErrorMessage="1" error="Die Anzahl der Teilnehmer muss mindestens 10 sein._x000a__x000a_(f) Die Anzahl der Teilnehmer muss mindestens 10 sein." sqref="D26:O26" xr:uid="{366B0B0F-C98A-401B-9381-5DD402300203}">
      <formula1>10</formula1>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64A111CF-E034-409C-8E34-B05D37763BBA}">
      <formula1>D22</formula1>
    </dataValidation>
    <dataValidation type="date" allowBlank="1" showInputMessage="1" showErrorMessage="1" error="Bitte ein gültiges Datum eingeben_x000a__x000a_(f) Bitte ein gültiges Datum eingeben" sqref="D22:O22" xr:uid="{F6A5D713-4B45-4185-AA4D-06D9F0631267}">
      <formula1>43831</formula1>
      <formula2>49674</formula2>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C0DBBA7D-1240-42C2-ADAD-223480CC12A5}">
      <formula1>0</formula1>
      <formula2>999999</formula2>
    </dataValidation>
    <dataValidation type="whole" operator="greaterThanOrEqual" allowBlank="1" showInputMessage="1" showErrorMessage="1" sqref="D27 D102 D104" xr:uid="{6F7EF677-632F-4DCE-A71A-D7CE21C3409E}">
      <formula1>8</formula1>
    </dataValidation>
    <dataValidation type="whole" operator="greaterThanOrEqual" allowBlank="1" showInputMessage="1" showErrorMessage="1" sqref="E27:O27 E102:O102 E104:O104" xr:uid="{8D2784EB-AE19-4892-8792-8F39064D5EFD}">
      <formula1>10</formula1>
    </dataValidation>
    <dataValidation operator="greaterThanOrEqual" allowBlank="1" showInputMessage="1" showErrorMessage="1" sqref="C164:C166 P163 D164:D165 E164:P166" xr:uid="{5C907ACB-F780-4612-8104-0597B5B6E27E}"/>
  </dataValidations>
  <hyperlinks>
    <hyperlink ref="C2" location="Abrechnung!A1" display="Abrechnung" xr:uid="{B53C7835-6990-46AF-A6FD-9E8E5A0C5AE6}"/>
    <hyperlink ref="B3" location="Information!A1" display="Information!A1" xr:uid="{73F9CA46-8F10-41F0-B497-37403865CB41}"/>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customProperties>
    <customPr name="EpmWorksheetKeyString_GUID" r:id="rId2"/>
  </customProperties>
  <extLst>
    <ext xmlns:x14="http://schemas.microsoft.com/office/spreadsheetml/2009/9/main" uri="{CCE6A557-97BC-4b89-ADB6-D9C93CAAB3DF}">
      <x14:dataValidations xmlns:xm="http://schemas.microsoft.com/office/excel/2006/main" count="2">
        <x14:dataValidation type="list" allowBlank="1" showInputMessage="1" showErrorMessage="1" xr:uid="{A51309F5-5A47-4B12-BF8E-47FB06E3869B}">
          <x14:formula1>
            <xm:f>Auswahlfelder!$M$2:$M$7</xm:f>
          </x14:formula1>
          <xm:sqref>D9</xm:sqref>
        </x14:dataValidation>
        <x14:dataValidation type="list" allowBlank="1" showInputMessage="1" showErrorMessage="1" xr:uid="{05DFFC43-E896-4D9E-B21F-E985DFD2DD5B}">
          <x14:formula1>
            <xm:f>Auswahlfelder!$O$2:$O$3</xm:f>
          </x14:formula1>
          <xm:sqref>D11 D13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51DCE-F75C-4A0C-BDA4-EB6EE5CF2F1D}">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Berechnung für eine Kursstaffel</v>
      </c>
      <c r="C2" s="226" t="str">
        <f>HYPERLINK("#Abrechnung!A1", Übersetzungen!C131)</f>
        <v>Abrechnung</v>
      </c>
    </row>
    <row r="3" spans="2:23" ht="27" customHeight="1" thickBot="1" x14ac:dyDescent="0.25">
      <c r="B3" s="349" t="str">
        <f>HYPERLINK("#Information!A1", Übersetzungen!C16)</f>
        <v>Hinweise zum Ausfüllen sowie die Umschaltung der Sprache finden sie im Tabellenblatt "Informationen".</v>
      </c>
      <c r="C3" s="349"/>
      <c r="D3" s="349"/>
      <c r="E3" s="349"/>
      <c r="F3" s="349"/>
      <c r="G3" s="349"/>
      <c r="H3" s="349"/>
      <c r="I3" s="349"/>
      <c r="J3" s="50"/>
      <c r="K3" s="50"/>
      <c r="L3" s="50"/>
      <c r="M3" s="50"/>
      <c r="N3" s="50"/>
      <c r="O3" s="50"/>
      <c r="P3" s="50"/>
    </row>
    <row r="4" spans="2:23" s="63" customFormat="1" ht="25.5" customHeight="1" thickBot="1" x14ac:dyDescent="0.25">
      <c r="B4" s="270" t="str">
        <f>Übersetzungen!C17</f>
        <v>Kursdetails</v>
      </c>
      <c r="C4" s="271"/>
      <c r="D4" s="271"/>
      <c r="E4" s="271"/>
      <c r="F4" s="271"/>
      <c r="G4" s="271"/>
      <c r="H4" s="271"/>
      <c r="I4" s="271"/>
      <c r="J4" s="271"/>
      <c r="K4" s="271"/>
      <c r="L4" s="271"/>
      <c r="M4" s="271"/>
      <c r="N4" s="271"/>
      <c r="O4" s="271"/>
      <c r="P4" s="272"/>
      <c r="Q4" s="273" t="str">
        <f>Übersetzungen!C162</f>
        <v>Erläuterungen</v>
      </c>
      <c r="R4" s="64"/>
      <c r="S4" s="64"/>
      <c r="T4" s="64"/>
      <c r="U4" s="64"/>
      <c r="V4" s="64"/>
      <c r="W4" s="64"/>
    </row>
    <row r="5" spans="2:23" ht="4.1500000000000004" customHeight="1" thickBot="1" x14ac:dyDescent="0.25">
      <c r="B5" s="56"/>
      <c r="C5" s="57"/>
      <c r="P5" s="4"/>
    </row>
    <row r="6" spans="2:23" ht="15.75" x14ac:dyDescent="0.2">
      <c r="B6" s="58" t="str">
        <f>Übersetzungen!C18</f>
        <v>Kurstitel</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Kursdauer</v>
      </c>
      <c r="C8" s="58"/>
      <c r="D8" s="109"/>
      <c r="E8" s="18" t="str">
        <f>"  " &amp; Übersetzungen!C86</f>
        <v xml:space="preserve">  min. 0.5 Tage; max. 9 Tage</v>
      </c>
      <c r="Q8" s="325" t="str">
        <f>Übersetzungen!C163</f>
        <v xml:space="preserve">Die Kursdauer muss einem Eintrag der Liste entsprechen. </v>
      </c>
    </row>
    <row r="9" spans="2:23" ht="4.1500000000000004" customHeight="1" thickBot="1" x14ac:dyDescent="0.25">
      <c r="B9" s="56"/>
      <c r="C9" s="57"/>
      <c r="D9" s="98"/>
    </row>
    <row r="10" spans="2:23" x14ac:dyDescent="0.2">
      <c r="B10" s="58" t="str">
        <f>Übersetzungen!C20</f>
        <v>Neuentwicklung: Wird der Kurs neu entwickelt?</v>
      </c>
      <c r="C10" s="58"/>
      <c r="D10" s="109"/>
    </row>
    <row r="11" spans="2:23" ht="4.1500000000000004" customHeight="1" thickBot="1" x14ac:dyDescent="0.25">
      <c r="B11" s="56"/>
      <c r="C11" s="57"/>
      <c r="D11" s="98"/>
    </row>
    <row r="12" spans="2:23" x14ac:dyDescent="0.2">
      <c r="B12" s="58" t="str">
        <f>Übersetzungen!C22</f>
        <v>Transfer: Wird der Kurs in eine andere Sprache transferiert?</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Wird der Kurs durchgeführt?</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Durchführung</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Kurs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Art der Durchführung</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Beginndatum</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Enddatum</v>
      </c>
      <c r="C24" s="263" t="str">
        <f>Übersetzungen!C166</f>
        <v>DD.MM.YYYY</v>
      </c>
      <c r="D24" s="292"/>
      <c r="E24" s="293"/>
      <c r="F24" s="293"/>
      <c r="G24" s="293"/>
      <c r="H24" s="293"/>
      <c r="I24" s="293"/>
      <c r="J24" s="293"/>
      <c r="K24" s="293"/>
      <c r="L24" s="293"/>
      <c r="M24" s="293"/>
      <c r="N24" s="293"/>
      <c r="O24" s="313"/>
      <c r="P24" s="316">
        <f>COUNTA(D24:O24)</f>
        <v>0</v>
      </c>
      <c r="Q24" s="242" t="str">
        <f>Übersetzungen!C165</f>
        <v>Das Enddatum muss grösser oder gleich dem Beginndatum sein.</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Anzahl Teilnehmende (TN), budgetiert</v>
      </c>
      <c r="C26" s="264" t="str">
        <f>Übersetzungen!C172</f>
        <v>TN-Zahl</v>
      </c>
      <c r="D26" s="294"/>
      <c r="E26" s="295"/>
      <c r="F26" s="295"/>
      <c r="G26" s="295"/>
      <c r="H26" s="295"/>
      <c r="I26" s="295"/>
      <c r="J26" s="295"/>
      <c r="K26" s="295"/>
      <c r="L26" s="295"/>
      <c r="M26" s="295"/>
      <c r="N26" s="295"/>
      <c r="O26" s="314"/>
      <c r="P26" s="316">
        <f>SUM(D26:O26)</f>
        <v>0</v>
      </c>
      <c r="Q26" s="242" t="str">
        <f>Übersetzungen!C83</f>
        <v>Mind. 10 TN</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Gebühr pro TN und pro Kursdurchführung</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Sprache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Maximal 4 Kurse je Sprachregion</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Kostenübersicht pro Kurs</v>
      </c>
      <c r="C34" s="275"/>
      <c r="D34" s="279" t="str">
        <f>IF(OR(Durchführung="nein",Durchführung="non"),Übersetzungen!$C33,IF(D33=47,Übersetzungen!$C32,IF(D33=147,Übersetzungen!$C34,Übersetzungen!$C31)))</f>
        <v>Alle Kursdetails ausfüllen!</v>
      </c>
      <c r="E34" s="279" t="str">
        <f>IF(OR(Durchführung="nein",Durchführung="non"),Übersetzungen!$C33,IF(E33=47,Übersetzungen!$C32,IF(E33=147,Übersetzungen!$C34,Übersetzungen!$C31)))</f>
        <v>Alle Kursdetails ausfüllen!</v>
      </c>
      <c r="F34" s="279" t="str">
        <f>IF(OR(Durchführung="nein",Durchführung="non"),Übersetzungen!$C33,IF(F33=47,Übersetzungen!$C32,IF(F33=147,Übersetzungen!$C34,Übersetzungen!$C31)))</f>
        <v>Alle Kursdetails ausfüllen!</v>
      </c>
      <c r="G34" s="279" t="str">
        <f>IF(OR(Durchführung="nein",Durchführung="non"),Übersetzungen!$C33,IF(G33=47,Übersetzungen!$C32,IF(G33=147,Übersetzungen!$C34,Übersetzungen!$C31)))</f>
        <v>Alle Kursdetails ausfüllen!</v>
      </c>
      <c r="H34" s="279" t="str">
        <f>IF(OR(Durchführung="nein",Durchführung="non"),Übersetzungen!$C33,IF(H33=47,Übersetzungen!$C32,IF(H33=147,Übersetzungen!$C34,Übersetzungen!$C31)))</f>
        <v>Alle Kursdetails ausfüllen!</v>
      </c>
      <c r="I34" s="279" t="str">
        <f>IF(OR(Durchführung="nein",Durchführung="non"),Übersetzungen!$C33,IF(I33=47,Übersetzungen!$C32,IF(I33=147,Übersetzungen!$C34,Übersetzungen!$C31)))</f>
        <v>Alle Kursdetails ausfüllen!</v>
      </c>
      <c r="J34" s="279" t="str">
        <f>IF(OR(Durchführung="nein",Durchführung="non"),Übersetzungen!$C33,IF(J33=47,Übersetzungen!$C32,IF(J33=147,Übersetzungen!$C34,Übersetzungen!$C31)))</f>
        <v>Alle Kursdetails ausfüllen!</v>
      </c>
      <c r="K34" s="279" t="str">
        <f>IF(OR(Durchführung="nein",Durchführung="non"),Übersetzungen!$C33,IF(K33=47,Übersetzungen!$C32,IF(K33=147,Übersetzungen!$C34,Übersetzungen!$C31)))</f>
        <v>Alle Kursdetails ausfüllen!</v>
      </c>
      <c r="L34" s="279" t="str">
        <f>IF(OR(Durchführung="nein",Durchführung="non"),Übersetzungen!$C33,IF(L33=47,Übersetzungen!$C32,IF(L33=147,Übersetzungen!$C34,Übersetzungen!$C31)))</f>
        <v>Alle Kursdetails ausfüllen!</v>
      </c>
      <c r="M34" s="279" t="str">
        <f>IF(OR(Durchführung="nein",Durchführung="non"),Übersetzungen!$C33,IF(M33=47,Übersetzungen!$C32,IF(M33=147,Übersetzungen!$C34,Übersetzungen!$C31)))</f>
        <v>Alle Kursdetails ausfüllen!</v>
      </c>
      <c r="N34" s="279" t="str">
        <f>IF(OR(Durchführung="nein",Durchführung="non"),Übersetzungen!$C33,IF(N33=47,Übersetzungen!$C32,IF(N33=147,Übersetzungen!$C34,Übersetzungen!$C31)))</f>
        <v>Alle Kursdetails ausfüllen!</v>
      </c>
      <c r="O34" s="279" t="str">
        <f>IF(OR(Durchführung="nein",Durchführung="non"),Übersetzungen!$C33,IF(O33=47,Übersetzungen!$C32,IF(O33=147,Übersetzungen!$C34,Übersetzungen!$C31)))</f>
        <v>Alle Kursdetails ausfüllen!</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Kosten Neuentwicklung</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Bitte geben Sie Entwicklungskosten nur in der ersten Spalte an.</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Kosten Sprachtransfer</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Geben Sie die Kosten für den Sprachtransfer nur bei dem Kurs ein, bei dem sie anfallen. </v>
      </c>
      <c r="R38" s="23"/>
      <c r="S38" s="23"/>
      <c r="T38" s="23"/>
      <c r="U38" s="23"/>
      <c r="V38" s="23"/>
      <c r="W38" s="23"/>
    </row>
    <row r="39" spans="2:23" ht="15.6" customHeight="1" thickBot="1" x14ac:dyDescent="0.25">
      <c r="B39" s="249" t="str">
        <f>Übersetzungen!C164</f>
        <v>Kosten Durchführung:</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Honorar Referierende, Dozierende</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Schulungsräume/Infrastruktrur</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Verpflegung</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Schulungsmaterial/Dokumentation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Promotion/Kommunikation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Kursadministration</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Projektmanagement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Kursauswertung</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Gesamtkosten (budgetiert)</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Finanzierung</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Finanzierung pro Kurs (budgetiert)</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Einnahmen aus Kursgebühren (budgetiert)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Weitere Drittmittel (Sponsoren, Kanton usw.)</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Max.Förderbeitrag Neuentwicklung</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Die maximalen Förderbeiträge finden Sie auf dem Merkblatt</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Max. Förderbeitrag Sprachtransfer</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Die maximalen Förderbeiträge finden Sie auf dem Merkblatt</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Max.Förderbeitrag Durchführung</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Die maximalen Förderbeiträge finden Sie auf dem Merkblatt</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Max.möglicher Förderbeitrag ohne Abzüge</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Die maximalen Förderbeiträge finden Sie auf dem Merkblatt</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Kürzung in % der Förderbeiträge</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Kürzung in CHF (&gt; 40% Subvention oder Gewinn &gt; 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Der Beitrag  pro Kurs wird gekürzt, wenn Gewinn &gt;5% erzielt oder sein Anteil 40% der Gesamtkosten überschreitet</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Förderbeitrag beantragt</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Einnahmen</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Gesamtkosten (budgetiert)</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Eigenleistung (-) / Gewinn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Reporting und Finanzierung effektiv pro Kurs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Anzahl Teilnehmende (effektiv)</v>
      </c>
      <c r="C101" s="60" t="str">
        <f>Übersetzungen!C172</f>
        <v>TN-Zahl</v>
      </c>
      <c r="D101" s="294"/>
      <c r="E101" s="295"/>
      <c r="F101" s="295"/>
      <c r="G101" s="295"/>
      <c r="H101" s="295"/>
      <c r="I101" s="295"/>
      <c r="J101" s="295"/>
      <c r="K101" s="295"/>
      <c r="L101" s="295"/>
      <c r="M101" s="295"/>
      <c r="N101" s="295"/>
      <c r="O101" s="295"/>
      <c r="P101" s="287">
        <f>SUM(D101:O101)</f>
        <v>0</v>
      </c>
      <c r="Q101" s="242" t="str">
        <f>Übersetzungen!C170</f>
        <v>Eingabe zwingend für Reporting/Abrechnung</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Wurde eine Entwicklung bzw. ein Transfer realisiert?</v>
      </c>
      <c r="C103" s="238"/>
      <c r="D103" s="305"/>
      <c r="E103" s="305"/>
      <c r="F103" s="305"/>
      <c r="G103" s="305"/>
      <c r="H103" s="305"/>
      <c r="I103" s="305"/>
      <c r="J103" s="305"/>
      <c r="K103" s="305"/>
      <c r="L103" s="305"/>
      <c r="M103" s="305"/>
      <c r="N103" s="305"/>
      <c r="O103" s="305"/>
      <c r="P103" s="20"/>
      <c r="Q103" s="242" t="str">
        <f>Übersetzungen!C171</f>
        <v xml:space="preserve">Eingabe zwingend bei einer Neuentwicklung oder einem Sprachtransfer </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Einnahmen aus Kursgebühren (effektiv)</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Weitere Drittmittel (Sponsoren, Kanton usw.)</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Max. Förderbeitrag Neuentwicklung</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Die maximalen Förderbeiträge finden Sie auf dem Merkblatt</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Max. Förderbeitrag Sprachtransfer</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Die maximalen Förderbeiträge finden Sie auf dem Merkblatt</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 xml:space="preserve">Max. Förderbeitrag Durchführung </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Die maximalen Förderbeiträge finden Sie auf dem Merkblatt</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Max.möglicher Förderbeitrag ohne Abzüge</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Die maximalen Förderbeiträge finden Sie auf dem Merkblatt</v>
      </c>
      <c r="R115" s="223"/>
      <c r="S115" s="223"/>
      <c r="T115" s="223"/>
      <c r="U115" s="223"/>
      <c r="V115" s="223"/>
      <c r="W115" s="223"/>
    </row>
    <row r="116" spans="2:23" ht="4.1500000000000004" customHeight="1" x14ac:dyDescent="0.2">
      <c r="C116" s="232"/>
      <c r="P116" s="5"/>
    </row>
    <row r="117" spans="2:23" hidden="1" x14ac:dyDescent="0.2">
      <c r="B117" s="229" t="str">
        <f>Übersetzungen!C76</f>
        <v>Kürzung in % der Förderbeiträge</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Kürzung in CHF (&gt; 40% Subvention oder Gewinn &gt; 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Der Beitrag  pro Kurs wird gekürzt, wenn Gewinn &gt;5% erzielt oder sein Anteil 40% der Gesamtkosten überschreitet</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Förderbeitrag (effektiv)</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Der effektive Beitrag richtet sich nach der Anzahl Teilnehmenden, die den Kurs besucht haben.</v>
      </c>
    </row>
    <row r="122" spans="2:23" ht="4.1500000000000004" customHeight="1" thickBot="1" x14ac:dyDescent="0.25">
      <c r="B122" s="19"/>
      <c r="C122" s="232"/>
      <c r="P122" s="5"/>
    </row>
    <row r="123" spans="2:23" x14ac:dyDescent="0.2">
      <c r="B123" s="58" t="str">
        <f>Übersetzungen!C92</f>
        <v>Total Einnahmen</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Effektive Gesamtkosten</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Eigenleistung (-) / Gewinn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Zusammenfassung pro Jahr (budgetiert)</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Gesamtkosten (budgetiert)</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Einnahmen aus Kursgebühren (budgetiert)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Weitere Drittmittel (Sponsoren, Kanton usw.)</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Eigenleistung (-) / Gewinn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Beantragte Förderbeiträge EnergieSchweiz</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pro Kurs</v>
      </c>
      <c r="P142" s="5"/>
    </row>
    <row r="143" spans="1:23" s="61" customFormat="1" x14ac:dyDescent="0.2">
      <c r="A143" s="18"/>
      <c r="B143" s="58" t="str">
        <f>Übersetzungen!C71</f>
        <v>Anteil Förderbeiträge an den Gesamtkosten</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Zusammenfassung pro Jahr (effektiv)</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Effektive Gesamtkosten</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Einnahmen aus Kursgebühren (effektiv)</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Weitere Drittmittel (Sponsoren, Kanton usw.)</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Eigenleistung (-) / Gewinn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Effektive Förderbeiträge EnergieSchweiz</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Anteil Förderbeiträge an den Gesamtkosten</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Max.möglicher Förderbeitrag ohne Abzüge</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LU3rw33L9JjSYEPNmvgOztKksi6oM4fzhOOmgKisU/gKUGEoKrFgt+VaAIwdh50eO53KuRzq4MMOX6ptjK7HNg==" saltValue="nFcm0Z5+9G3HAFEKmCZdeg==" spinCount="100000" sheet="1" selectLockedCells="1" autoFilter="0"/>
  <mergeCells count="2">
    <mergeCell ref="B3:I3"/>
    <mergeCell ref="D6:P6"/>
  </mergeCells>
  <conditionalFormatting sqref="A36:O36">
    <cfRule type="expression" dxfId="263" priority="11" stopIfTrue="1">
      <formula>OR($D$10="nein",$D$10="",$D$10=0,$D$10="non")</formula>
    </cfRule>
  </conditionalFormatting>
  <conditionalFormatting sqref="A38:O38">
    <cfRule type="expression" dxfId="262" priority="12" stopIfTrue="1">
      <formula>OR($D$12="nein",$D$12="",$D$12=0,$D$12="non")</formula>
    </cfRule>
  </conditionalFormatting>
  <conditionalFormatting sqref="B56 B58 B60 B62 B64">
    <cfRule type="expression" dxfId="261" priority="15">
      <formula>$P$22&gt;0</formula>
    </cfRule>
    <cfRule type="expression" dxfId="260" priority="9">
      <formula>LEN($B56)&gt;0</formula>
    </cfRule>
  </conditionalFormatting>
  <conditionalFormatting sqref="B103">
    <cfRule type="expression" dxfId="259" priority="34">
      <formula>OR(D10="ja",D12="ja",D10="oui",D12="oui")</formula>
    </cfRule>
  </conditionalFormatting>
  <conditionalFormatting sqref="B99:Q99">
    <cfRule type="expression" dxfId="258" priority="37">
      <formula>OR(Durchführung="nein",Durchführung="non")</formula>
    </cfRule>
  </conditionalFormatting>
  <conditionalFormatting sqref="C56 C58 C60 C62 C64">
    <cfRule type="expression" dxfId="257" priority="41" stopIfTrue="1">
      <formula>$P$22=0</formula>
    </cfRule>
  </conditionalFormatting>
  <conditionalFormatting sqref="D38 D36 D24 D26 D30 D32 D40 D42 D44 D46 D48 D50 D52 D54 D56 D58 D60 D62 D64 D75 D101">
    <cfRule type="expression" dxfId="256" priority="16">
      <formula>$D$22&gt;0</formula>
    </cfRule>
  </conditionalFormatting>
  <conditionalFormatting sqref="D109 O109">
    <cfRule type="expression" dxfId="255" priority="30">
      <formula>AND(D109&gt;0,D111&gt;0)</formula>
    </cfRule>
  </conditionalFormatting>
  <conditionalFormatting sqref="D24:O24">
    <cfRule type="expression" dxfId="254" priority="3">
      <formula>AND(D$22="",D$24&lt;&gt;"")</formula>
    </cfRule>
  </conditionalFormatting>
  <conditionalFormatting sqref="D32:O32">
    <cfRule type="expression" dxfId="253" priority="2">
      <formula>OR(AND(D$32 = $V$30, $V$32 &gt; 4),AND(D$32 = $W$30, $W$32 &gt; 4),AND(D$32 = $X$30, $X$32 &gt; 4))</formula>
    </cfRule>
  </conditionalFormatting>
  <conditionalFormatting sqref="D34:O34">
    <cfRule type="expression" dxfId="252" priority="39" stopIfTrue="1">
      <formula>D$33&gt;=147</formula>
    </cfRule>
    <cfRule type="expression" dxfId="251" priority="40" stopIfTrue="1">
      <formula>AND(D33&gt;0,D33&lt;&gt;40)</formula>
    </cfRule>
    <cfRule type="expression" dxfId="250" priority="38" stopIfTrue="1">
      <formula>OR(D33=47,AND(D33&gt;0,D33&lt;&gt;40,Durchführung="nein",Durchführung="non"))</formula>
    </cfRule>
  </conditionalFormatting>
  <conditionalFormatting sqref="D56:O56">
    <cfRule type="expression" dxfId="249" priority="1">
      <formula>AND(D$56&lt;&gt; "", $B$56="")</formula>
    </cfRule>
  </conditionalFormatting>
  <conditionalFormatting sqref="D58:O58">
    <cfRule type="expression" dxfId="248" priority="4">
      <formula>AND(D$58&lt;&gt; "", $B$58="")</formula>
    </cfRule>
  </conditionalFormatting>
  <conditionalFormatting sqref="D60:O60">
    <cfRule type="expression" dxfId="247" priority="5">
      <formula>AND(D$60&lt;&gt; "", $B$60="")</formula>
    </cfRule>
  </conditionalFormatting>
  <conditionalFormatting sqref="D62:O62">
    <cfRule type="expression" dxfId="246"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245" priority="10">
      <formula>D6&lt;&gt;""</formula>
    </cfRule>
  </conditionalFormatting>
  <conditionalFormatting sqref="D64:O64">
    <cfRule type="expression" dxfId="244" priority="7">
      <formula>AND(D$64&lt;&gt; "", $B$64="")</formula>
    </cfRule>
  </conditionalFormatting>
  <conditionalFormatting sqref="D77:O77">
    <cfRule type="expression" dxfId="243" priority="32">
      <formula>AND(D77&gt;0,D79&gt;0)</formula>
    </cfRule>
  </conditionalFormatting>
  <conditionalFormatting sqref="D79:O79">
    <cfRule type="expression" dxfId="242" priority="29">
      <formula>COUNTIF($D79:$O79,"&gt;0")&gt;2</formula>
    </cfRule>
    <cfRule type="expression" dxfId="241" priority="33">
      <formula>AND(D77&gt;0,D79&gt;0)</formula>
    </cfRule>
  </conditionalFormatting>
  <conditionalFormatting sqref="D103:O103">
    <cfRule type="expression" dxfId="240" priority="8">
      <formula>LEN(D$103)&gt;0</formula>
    </cfRule>
    <cfRule type="expression" dxfId="239" priority="13">
      <formula>AND(D$22&gt;0,OR($D$10="ja",$D$12="ja",$D$10="oui",$D$12="oui"))</formula>
    </cfRule>
    <cfRule type="expression" dxfId="238" priority="14">
      <formula>OR(AND($D$10&lt;&gt;"ja",$D$12&lt;&gt;"ja"),AND($D$10&lt;&gt;"oui",$D$12&lt;&gt;"oui"))</formula>
    </cfRule>
  </conditionalFormatting>
  <conditionalFormatting sqref="D110:O110">
    <cfRule type="cellIs" dxfId="237" priority="36" operator="greaterThan">
      <formula>0</formula>
    </cfRule>
  </conditionalFormatting>
  <conditionalFormatting sqref="D111:O111">
    <cfRule type="expression" dxfId="236" priority="31">
      <formula>AND(D109&gt;0,D111&gt;0)</formula>
    </cfRule>
    <cfRule type="expression" dxfId="235" priority="28">
      <formula>COUNTIF($D111:$O111,"&gt;0")&gt;2</formula>
    </cfRule>
  </conditionalFormatting>
  <conditionalFormatting sqref="D95:P95 D127:O127">
    <cfRule type="cellIs" dxfId="234" priority="35" operator="greaterThan">
      <formula>0</formula>
    </cfRule>
  </conditionalFormatting>
  <conditionalFormatting sqref="D170:P171">
    <cfRule type="cellIs" dxfId="233" priority="42" operator="lessThan">
      <formula>0</formula>
    </cfRule>
  </conditionalFormatting>
  <conditionalFormatting sqref="D172:P172">
    <cfRule type="cellIs" dxfId="232" priority="43" operator="greaterThan">
      <formula>0.4</formula>
    </cfRule>
    <cfRule type="cellIs" dxfId="231" priority="44" operator="greaterThan">
      <formula>40</formula>
    </cfRule>
  </conditionalFormatting>
  <conditionalFormatting sqref="E38 E36 E24 E26 E30 E32 E40 E42 E44 E46 E48 E50 E52 E54 E56 E58 E60 E62 E64 E75 E101">
    <cfRule type="expression" dxfId="230" priority="17">
      <formula>$E$22&gt;0</formula>
    </cfRule>
  </conditionalFormatting>
  <conditionalFormatting sqref="F38 F36 F24 F26 F30 F32 F40 F42 F44 F46 F48 F50 F52 F54 F56 F58 F60 F62 F64 F75 F101">
    <cfRule type="expression" dxfId="229" priority="18">
      <formula>$F$22&gt;0</formula>
    </cfRule>
  </conditionalFormatting>
  <conditionalFormatting sqref="G38 G36 G24 G26 G30 G32 G40 G42 G44 G46 G48 G50 G52 G54 G56 G58 G60 G62 G64 G75 G101">
    <cfRule type="expression" dxfId="228" priority="19">
      <formula>$G$22&gt;0</formula>
    </cfRule>
  </conditionalFormatting>
  <conditionalFormatting sqref="H38 H36 H24 H26 H30 H32 H40 H42 H44 H46 H48 H50 H52 H54 H56 H58 H60 H62 H64 H75 H101">
    <cfRule type="expression" dxfId="227" priority="20">
      <formula>$H$22&gt;0</formula>
    </cfRule>
  </conditionalFormatting>
  <conditionalFormatting sqref="I38 I36 I24 I26 I30 I32 I40 I42 I44 I46 I48 I50 I52 I54 I56 I58 I60 I62 I64 I75 I101">
    <cfRule type="expression" dxfId="226" priority="21">
      <formula>$I$22&gt;0</formula>
    </cfRule>
  </conditionalFormatting>
  <conditionalFormatting sqref="J38 J36 J24 J26 J30 J32 J40 J42 J44 J46 J48 J50 J52 J54 J56 J58 J60 J62 J64 J75 J101">
    <cfRule type="expression" dxfId="225" priority="22">
      <formula>$J$22&gt;0</formula>
    </cfRule>
  </conditionalFormatting>
  <conditionalFormatting sqref="K38 K36 K24 K26 K30 K32 K40 K42 K44 K46 K48 K50 K52 K54 K56 K58 K60 K62 K64 K75 K101">
    <cfRule type="expression" dxfId="224" priority="23">
      <formula>$K$22&gt;0</formula>
    </cfRule>
  </conditionalFormatting>
  <conditionalFormatting sqref="L38 L36 L24 L26 L30 L32 L40 L42 L44 L46 L48 L50 L52 L54 L56 L58 L60 L62 L64 L75 L101">
    <cfRule type="expression" dxfId="223" priority="24">
      <formula>$L$22&gt;0</formula>
    </cfRule>
  </conditionalFormatting>
  <conditionalFormatting sqref="M38 M36 M24 M26 M30 M32 M40 M42 M44 M46 M48 M50 M52 M54 M56 M58 M60 M62 M64 M75 M101">
    <cfRule type="expression" dxfId="222" priority="25">
      <formula>$M$22&gt;0</formula>
    </cfRule>
  </conditionalFormatting>
  <conditionalFormatting sqref="N38 N36 N24 N26 N30 N32 N40 N42 N44 N46 N48 N50 N52 N54 N56 N58 N60 N62 N64 N75 N101">
    <cfRule type="expression" dxfId="221" priority="26">
      <formula>$N$22&gt;0</formula>
    </cfRule>
  </conditionalFormatting>
  <conditionalFormatting sqref="O38 O36 O24 O26 O30 O32 O40 O42 O44 O46 O48 O50 O52 O54 O56 O58 O60 O62 O64 O75 O101">
    <cfRule type="expression" dxfId="220" priority="27">
      <formula>$O$22&gt;0</formula>
    </cfRule>
  </conditionalFormatting>
  <dataValidations count="19">
    <dataValidation operator="greaterThanOrEqual" allowBlank="1" showInputMessage="1" showErrorMessage="1" sqref="C164:C166 P163 D164:D165 E164:P166" xr:uid="{39E516CC-6488-49BB-99FD-8DC889916558}"/>
    <dataValidation type="whole" operator="greaterThanOrEqual" allowBlank="1" showInputMessage="1" showErrorMessage="1" sqref="E27:O27 E102:O102 E104:O104" xr:uid="{4E5F02B6-5DA0-4920-A845-BD03F72EBFF4}">
      <formula1>10</formula1>
    </dataValidation>
    <dataValidation type="whole" operator="greaterThanOrEqual" allowBlank="1" showInputMessage="1" showErrorMessage="1" sqref="D27 D102 D104" xr:uid="{127D57AF-7F1A-4891-8BA9-29B88D9E18BF}">
      <formula1>8</formula1>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2BD514D2-D9B8-463B-8248-3F486E2BE13F}">
      <formula1>0</formula1>
      <formula2>999999</formula2>
    </dataValidation>
    <dataValidation type="date" allowBlank="1" showInputMessage="1" showErrorMessage="1" error="Bitte ein gültiges Datum eingeben_x000a__x000a_(f) Bitte ein gültiges Datum eingeben" sqref="D22:O22" xr:uid="{240FEA88-F319-49D0-81B9-9C38EE848B9D}">
      <formula1>43831</formula1>
      <formula2>49674</formula2>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DF2005FF-6728-4ABC-B55E-2187D28113EF}">
      <formula1>D22</formula1>
    </dataValidation>
    <dataValidation type="whole" operator="greaterThanOrEqual" allowBlank="1" showInputMessage="1" showErrorMessage="1" error="Die Anzahl der Teilnehmer muss mindestens 10 sein._x000a__x000a_(f) Die Anzahl der Teilnehmer muss mindestens 10 sein." sqref="D26:O26" xr:uid="{64DA4690-66A2-4445-AC07-F81E1F092B74}">
      <formula1>10</formula1>
    </dataValidation>
    <dataValidation type="decimal" operator="greaterThan" allowBlank="1" showInputMessage="1" showErrorMessage="1" error="Bitte eine gültige Zahl grösser als 0 eingeben._x000a__x000a_(f) Bitte eine gültige Zahl grösser als 0 eingeben." sqref="D30:O30" xr:uid="{C6561CED-8023-49E5-AEC1-2D353BA6A4E0}">
      <formula1>0</formula1>
    </dataValidation>
    <dataValidation type="list" allowBlank="1" showInputMessage="1" showErrorMessage="1" errorTitle="Durchführung" error="Der Wert muss einem Eintrag der Liste entsprechen._x000a_(f) Der Wert muss einem Eintrag der Liste entsprechen." sqref="D20:O20" xr:uid="{D2C271D6-C5A8-433E-A321-4984A6A1153A}">
      <formula1>Durchführungsort</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0C8BCB3F-DE4E-483E-B77D-D7C1AC358C6F}">
      <formula1>Kursdauer</formula1>
    </dataValidation>
    <dataValidation type="list" allowBlank="1" showInputMessage="1" showErrorMessage="1" errorTitle="Neuentwicklung" error="Der Wert muss einem Eintrag der Liste entsprechen._x000a_(f) Der Wert muss einem Eintrag der Liste entsprechen." sqref="D10" xr:uid="{78DAD901-80CE-479A-921C-65A9610600AC}">
      <formula1>JaNein</formula1>
    </dataValidation>
    <dataValidation type="list" allowBlank="1" showInputMessage="1" showErrorMessage="1" errorTitle="Transfer" error="Der Wert muss einem Eintrag der Liste entsprechen._x000a_(f) Der Wert muss einem Eintrag der Liste entsprechen." sqref="D12" xr:uid="{504D3E4F-CE9D-4FC2-BE77-789C20DB9CED}">
      <formula1>JaNein</formula1>
    </dataValidation>
    <dataValidation type="list" allowBlank="1" showInputMessage="1" showErrorMessage="1" errorTitle="Durchführung" error="Der Wert muss einem Eintrag der Liste entsprechen._x000a_(f) Der Wert muss einem Eintrag der Liste entsprechen." sqref="D14" xr:uid="{7B415C04-9C6B-4073-A870-EACC7F3A0D7B}">
      <formula1>JaNein</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48835929-AA27-48EA-B779-F6634FD19BFE}">
      <formula1>Sprachen</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05C194FB-8A66-4BD4-BA47-6177E3E80565}">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1A0C17C2-E0E4-4884-BDE1-72B91E9D5932}">
      <formula1>0</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C9F81045-98CB-4558-AF1A-B6AD068AB577}">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2CC6CDA1-9EEB-4F58-AB3A-F266978DF942}">
      <formula1>JaNein</formula1>
    </dataValidation>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75969799-F39F-42F8-9711-FFFEF6042ECA}">
      <formula1>0</formula1>
    </dataValidation>
  </dataValidations>
  <hyperlinks>
    <hyperlink ref="C2" location="Abrechnung!A1" display="Abrechnung" xr:uid="{4FDB6BF5-E8DA-4466-BC16-4AB0015D77AD}"/>
    <hyperlink ref="B3" location="Information!A1" display="Information!A1" xr:uid="{E3861B65-C755-4490-9C07-1CCB5CF0B50F}"/>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customProperties>
    <customPr name="EpmWorksheetKeyString_GUID" r:id="rId2"/>
  </customProperties>
  <extLst>
    <ext xmlns:x14="http://schemas.microsoft.com/office/spreadsheetml/2009/9/main" uri="{CCE6A557-97BC-4b89-ADB6-D9C93CAAB3DF}">
      <x14:dataValidations xmlns:xm="http://schemas.microsoft.com/office/excel/2006/main" count="2">
        <x14:dataValidation type="list" allowBlank="1" showInputMessage="1" showErrorMessage="1" xr:uid="{2273E210-3B50-4F64-93B0-A6D158B20D2E}">
          <x14:formula1>
            <xm:f>Auswahlfelder!$O$2:$O$3</xm:f>
          </x14:formula1>
          <xm:sqref>D11 D13</xm:sqref>
        </x14:dataValidation>
        <x14:dataValidation type="list" allowBlank="1" showInputMessage="1" showErrorMessage="1" xr:uid="{4B094BE0-C923-4923-A938-98C954D2A0DB}">
          <x14:formula1>
            <xm:f>Auswahlfelder!$M$2:$M$7</xm:f>
          </x14:formula1>
          <xm:sqref>D9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785BB-6C11-4FB9-B4DE-1F993898DD8C}">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Berechnung für eine Kursstaffel</v>
      </c>
      <c r="C2" s="226" t="str">
        <f>HYPERLINK("#Abrechnung!A1", Übersetzungen!C131)</f>
        <v>Abrechnung</v>
      </c>
    </row>
    <row r="3" spans="2:23" ht="27" customHeight="1" thickBot="1" x14ac:dyDescent="0.25">
      <c r="B3" s="349" t="str">
        <f>HYPERLINK("#Information!A1", Übersetzungen!C16)</f>
        <v>Hinweise zum Ausfüllen sowie die Umschaltung der Sprache finden sie im Tabellenblatt "Informationen".</v>
      </c>
      <c r="C3" s="349"/>
      <c r="D3" s="349"/>
      <c r="E3" s="349"/>
      <c r="F3" s="349"/>
      <c r="G3" s="349"/>
      <c r="H3" s="349"/>
      <c r="I3" s="349"/>
      <c r="J3" s="50"/>
      <c r="K3" s="50"/>
      <c r="L3" s="50"/>
      <c r="M3" s="50"/>
      <c r="N3" s="50"/>
      <c r="O3" s="50"/>
      <c r="P3" s="50"/>
    </row>
    <row r="4" spans="2:23" s="63" customFormat="1" ht="25.5" customHeight="1" thickBot="1" x14ac:dyDescent="0.25">
      <c r="B4" s="270" t="str">
        <f>Übersetzungen!C17</f>
        <v>Kursdetails</v>
      </c>
      <c r="C4" s="271"/>
      <c r="D4" s="271"/>
      <c r="E4" s="271"/>
      <c r="F4" s="271"/>
      <c r="G4" s="271"/>
      <c r="H4" s="271"/>
      <c r="I4" s="271"/>
      <c r="J4" s="271"/>
      <c r="K4" s="271"/>
      <c r="L4" s="271"/>
      <c r="M4" s="271"/>
      <c r="N4" s="271"/>
      <c r="O4" s="271"/>
      <c r="P4" s="272"/>
      <c r="Q4" s="273" t="str">
        <f>Übersetzungen!C162</f>
        <v>Erläuterungen</v>
      </c>
      <c r="R4" s="64"/>
      <c r="S4" s="64"/>
      <c r="T4" s="64"/>
      <c r="U4" s="64"/>
      <c r="V4" s="64"/>
      <c r="W4" s="64"/>
    </row>
    <row r="5" spans="2:23" ht="4.1500000000000004" customHeight="1" thickBot="1" x14ac:dyDescent="0.25">
      <c r="B5" s="56"/>
      <c r="C5" s="57"/>
      <c r="P5" s="4"/>
    </row>
    <row r="6" spans="2:23" ht="15.75" x14ac:dyDescent="0.2">
      <c r="B6" s="58" t="str">
        <f>Übersetzungen!C18</f>
        <v>Kurstitel</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Kursdauer</v>
      </c>
      <c r="C8" s="58"/>
      <c r="D8" s="109"/>
      <c r="E8" s="18" t="str">
        <f>"  " &amp; Übersetzungen!C86</f>
        <v xml:space="preserve">  min. 0.5 Tage; max. 9 Tage</v>
      </c>
      <c r="Q8" s="325" t="str">
        <f>Übersetzungen!C163</f>
        <v xml:space="preserve">Die Kursdauer muss einem Eintrag der Liste entsprechen. </v>
      </c>
    </row>
    <row r="9" spans="2:23" ht="4.1500000000000004" customHeight="1" thickBot="1" x14ac:dyDescent="0.25">
      <c r="B9" s="56"/>
      <c r="C9" s="57"/>
      <c r="D9" s="98"/>
    </row>
    <row r="10" spans="2:23" x14ac:dyDescent="0.2">
      <c r="B10" s="58" t="str">
        <f>Übersetzungen!C20</f>
        <v>Neuentwicklung: Wird der Kurs neu entwickelt?</v>
      </c>
      <c r="C10" s="58"/>
      <c r="D10" s="109"/>
    </row>
    <row r="11" spans="2:23" ht="4.1500000000000004" customHeight="1" thickBot="1" x14ac:dyDescent="0.25">
      <c r="B11" s="56"/>
      <c r="C11" s="57"/>
      <c r="D11" s="98"/>
    </row>
    <row r="12" spans="2:23" x14ac:dyDescent="0.2">
      <c r="B12" s="58" t="str">
        <f>Übersetzungen!C22</f>
        <v>Transfer: Wird der Kurs in eine andere Sprache transferiert?</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Wird der Kurs durchgeführt?</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Durchführung</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Kurs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Art der Durchführung</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Beginndatum</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Enddatum</v>
      </c>
      <c r="C24" s="263" t="str">
        <f>Übersetzungen!C166</f>
        <v>DD.MM.YYYY</v>
      </c>
      <c r="D24" s="292"/>
      <c r="E24" s="293"/>
      <c r="F24" s="293"/>
      <c r="G24" s="293"/>
      <c r="H24" s="293"/>
      <c r="I24" s="293"/>
      <c r="J24" s="293"/>
      <c r="K24" s="293"/>
      <c r="L24" s="293"/>
      <c r="M24" s="293"/>
      <c r="N24" s="293"/>
      <c r="O24" s="313"/>
      <c r="P24" s="316">
        <f>COUNTA(D24:O24)</f>
        <v>0</v>
      </c>
      <c r="Q24" s="242" t="str">
        <f>Übersetzungen!C165</f>
        <v>Das Enddatum muss grösser oder gleich dem Beginndatum sein.</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Anzahl Teilnehmende (TN), budgetiert</v>
      </c>
      <c r="C26" s="264" t="str">
        <f>Übersetzungen!C172</f>
        <v>TN-Zahl</v>
      </c>
      <c r="D26" s="294"/>
      <c r="E26" s="295"/>
      <c r="F26" s="295"/>
      <c r="G26" s="295"/>
      <c r="H26" s="295"/>
      <c r="I26" s="295"/>
      <c r="J26" s="295"/>
      <c r="K26" s="295"/>
      <c r="L26" s="295"/>
      <c r="M26" s="295"/>
      <c r="N26" s="295"/>
      <c r="O26" s="314"/>
      <c r="P26" s="316">
        <f>SUM(D26:O26)</f>
        <v>0</v>
      </c>
      <c r="Q26" s="242" t="str">
        <f>Übersetzungen!C83</f>
        <v>Mind. 10 TN</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Gebühr pro TN und pro Kursdurchführung</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Sprache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Maximal 4 Kurse je Sprachregion</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Kostenübersicht pro Kurs</v>
      </c>
      <c r="C34" s="275"/>
      <c r="D34" s="279" t="str">
        <f>IF(OR(Durchführung="nein",Durchführung="non"),Übersetzungen!$C33,IF(D33=47,Übersetzungen!$C32,IF(D33=147,Übersetzungen!$C34,Übersetzungen!$C31)))</f>
        <v>Alle Kursdetails ausfüllen!</v>
      </c>
      <c r="E34" s="279" t="str">
        <f>IF(OR(Durchführung="nein",Durchführung="non"),Übersetzungen!$C33,IF(E33=47,Übersetzungen!$C32,IF(E33=147,Übersetzungen!$C34,Übersetzungen!$C31)))</f>
        <v>Alle Kursdetails ausfüllen!</v>
      </c>
      <c r="F34" s="279" t="str">
        <f>IF(OR(Durchführung="nein",Durchführung="non"),Übersetzungen!$C33,IF(F33=47,Übersetzungen!$C32,IF(F33=147,Übersetzungen!$C34,Übersetzungen!$C31)))</f>
        <v>Alle Kursdetails ausfüllen!</v>
      </c>
      <c r="G34" s="279" t="str">
        <f>IF(OR(Durchführung="nein",Durchführung="non"),Übersetzungen!$C33,IF(G33=47,Übersetzungen!$C32,IF(G33=147,Übersetzungen!$C34,Übersetzungen!$C31)))</f>
        <v>Alle Kursdetails ausfüllen!</v>
      </c>
      <c r="H34" s="279" t="str">
        <f>IF(OR(Durchführung="nein",Durchführung="non"),Übersetzungen!$C33,IF(H33=47,Übersetzungen!$C32,IF(H33=147,Übersetzungen!$C34,Übersetzungen!$C31)))</f>
        <v>Alle Kursdetails ausfüllen!</v>
      </c>
      <c r="I34" s="279" t="str">
        <f>IF(OR(Durchführung="nein",Durchführung="non"),Übersetzungen!$C33,IF(I33=47,Übersetzungen!$C32,IF(I33=147,Übersetzungen!$C34,Übersetzungen!$C31)))</f>
        <v>Alle Kursdetails ausfüllen!</v>
      </c>
      <c r="J34" s="279" t="str">
        <f>IF(OR(Durchführung="nein",Durchführung="non"),Übersetzungen!$C33,IF(J33=47,Übersetzungen!$C32,IF(J33=147,Übersetzungen!$C34,Übersetzungen!$C31)))</f>
        <v>Alle Kursdetails ausfüllen!</v>
      </c>
      <c r="K34" s="279" t="str">
        <f>IF(OR(Durchführung="nein",Durchführung="non"),Übersetzungen!$C33,IF(K33=47,Übersetzungen!$C32,IF(K33=147,Übersetzungen!$C34,Übersetzungen!$C31)))</f>
        <v>Alle Kursdetails ausfüllen!</v>
      </c>
      <c r="L34" s="279" t="str">
        <f>IF(OR(Durchführung="nein",Durchführung="non"),Übersetzungen!$C33,IF(L33=47,Übersetzungen!$C32,IF(L33=147,Übersetzungen!$C34,Übersetzungen!$C31)))</f>
        <v>Alle Kursdetails ausfüllen!</v>
      </c>
      <c r="M34" s="279" t="str">
        <f>IF(OR(Durchführung="nein",Durchführung="non"),Übersetzungen!$C33,IF(M33=47,Übersetzungen!$C32,IF(M33=147,Übersetzungen!$C34,Übersetzungen!$C31)))</f>
        <v>Alle Kursdetails ausfüllen!</v>
      </c>
      <c r="N34" s="279" t="str">
        <f>IF(OR(Durchführung="nein",Durchführung="non"),Übersetzungen!$C33,IF(N33=47,Übersetzungen!$C32,IF(N33=147,Übersetzungen!$C34,Übersetzungen!$C31)))</f>
        <v>Alle Kursdetails ausfüllen!</v>
      </c>
      <c r="O34" s="279" t="str">
        <f>IF(OR(Durchführung="nein",Durchführung="non"),Übersetzungen!$C33,IF(O33=47,Übersetzungen!$C32,IF(O33=147,Übersetzungen!$C34,Übersetzungen!$C31)))</f>
        <v>Alle Kursdetails ausfüllen!</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Kosten Neuentwicklung</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Bitte geben Sie Entwicklungskosten nur in der ersten Spalte an.</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Kosten Sprachtransfer</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Geben Sie die Kosten für den Sprachtransfer nur bei dem Kurs ein, bei dem sie anfallen. </v>
      </c>
      <c r="R38" s="23"/>
      <c r="S38" s="23"/>
      <c r="T38" s="23"/>
      <c r="U38" s="23"/>
      <c r="V38" s="23"/>
      <c r="W38" s="23"/>
    </row>
    <row r="39" spans="2:23" ht="15.6" customHeight="1" thickBot="1" x14ac:dyDescent="0.25">
      <c r="B39" s="249" t="str">
        <f>Übersetzungen!C164</f>
        <v>Kosten Durchführung:</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Honorar Referierende, Dozierende</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Schulungsräume/Infrastruktrur</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Verpflegung</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Schulungsmaterial/Dokumentation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Promotion/Kommunikation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Kursadministration</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Projektmanagement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Kursauswertung</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Gesamtkosten (budgetiert)</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Finanzierung</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Finanzierung pro Kurs (budgetiert)</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Einnahmen aus Kursgebühren (budgetiert)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Weitere Drittmittel (Sponsoren, Kanton usw.)</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Max.Förderbeitrag Neuentwicklung</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Die maximalen Förderbeiträge finden Sie auf dem Merkblatt</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Max. Förderbeitrag Sprachtransfer</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Die maximalen Förderbeiträge finden Sie auf dem Merkblatt</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Max.Förderbeitrag Durchführung</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Die maximalen Förderbeiträge finden Sie auf dem Merkblatt</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Max.möglicher Förderbeitrag ohne Abzüge</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Die maximalen Förderbeiträge finden Sie auf dem Merkblatt</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Kürzung in % der Förderbeiträge</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Kürzung in CHF (&gt; 40% Subvention oder Gewinn &gt; 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Der Beitrag  pro Kurs wird gekürzt, wenn Gewinn &gt;5% erzielt oder sein Anteil 40% der Gesamtkosten überschreitet</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Förderbeitrag beantragt</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Einnahmen</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Gesamtkosten (budgetiert)</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Eigenleistung (-) / Gewinn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Reporting und Finanzierung effektiv pro Kurs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Anzahl Teilnehmende (effektiv)</v>
      </c>
      <c r="C101" s="60" t="str">
        <f>Übersetzungen!C172</f>
        <v>TN-Zahl</v>
      </c>
      <c r="D101" s="294"/>
      <c r="E101" s="295"/>
      <c r="F101" s="295"/>
      <c r="G101" s="295"/>
      <c r="H101" s="295"/>
      <c r="I101" s="295"/>
      <c r="J101" s="295"/>
      <c r="K101" s="295"/>
      <c r="L101" s="295"/>
      <c r="M101" s="295"/>
      <c r="N101" s="295"/>
      <c r="O101" s="295"/>
      <c r="P101" s="287">
        <f>SUM(D101:O101)</f>
        <v>0</v>
      </c>
      <c r="Q101" s="242" t="str">
        <f>Übersetzungen!C170</f>
        <v>Eingabe zwingend für Reporting/Abrechnung</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Wurde eine Entwicklung bzw. ein Transfer realisiert?</v>
      </c>
      <c r="C103" s="238"/>
      <c r="D103" s="305"/>
      <c r="E103" s="305"/>
      <c r="F103" s="305"/>
      <c r="G103" s="305"/>
      <c r="H103" s="305"/>
      <c r="I103" s="305"/>
      <c r="J103" s="305"/>
      <c r="K103" s="305"/>
      <c r="L103" s="305"/>
      <c r="M103" s="305"/>
      <c r="N103" s="305"/>
      <c r="O103" s="305"/>
      <c r="P103" s="20"/>
      <c r="Q103" s="242" t="str">
        <f>Übersetzungen!C171</f>
        <v xml:space="preserve">Eingabe zwingend bei einer Neuentwicklung oder einem Sprachtransfer </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Einnahmen aus Kursgebühren (effektiv)</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Weitere Drittmittel (Sponsoren, Kanton usw.)</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Max. Förderbeitrag Neuentwicklung</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Die maximalen Förderbeiträge finden Sie auf dem Merkblatt</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Max. Förderbeitrag Sprachtransfer</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Die maximalen Förderbeiträge finden Sie auf dem Merkblatt</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 xml:space="preserve">Max. Förderbeitrag Durchführung </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Die maximalen Förderbeiträge finden Sie auf dem Merkblatt</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Max.möglicher Förderbeitrag ohne Abzüge</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Die maximalen Förderbeiträge finden Sie auf dem Merkblatt</v>
      </c>
      <c r="R115" s="223"/>
      <c r="S115" s="223"/>
      <c r="T115" s="223"/>
      <c r="U115" s="223"/>
      <c r="V115" s="223"/>
      <c r="W115" s="223"/>
    </row>
    <row r="116" spans="2:23" ht="4.1500000000000004" customHeight="1" x14ac:dyDescent="0.2">
      <c r="C116" s="232"/>
      <c r="P116" s="5"/>
    </row>
    <row r="117" spans="2:23" hidden="1" x14ac:dyDescent="0.2">
      <c r="B117" s="229" t="str">
        <f>Übersetzungen!C76</f>
        <v>Kürzung in % der Förderbeiträge</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Kürzung in CHF (&gt; 40% Subvention oder Gewinn &gt; 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Der Beitrag  pro Kurs wird gekürzt, wenn Gewinn &gt;5% erzielt oder sein Anteil 40% der Gesamtkosten überschreitet</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Förderbeitrag (effektiv)</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Der effektive Beitrag richtet sich nach der Anzahl Teilnehmenden, die den Kurs besucht haben.</v>
      </c>
    </row>
    <row r="122" spans="2:23" ht="4.1500000000000004" customHeight="1" thickBot="1" x14ac:dyDescent="0.25">
      <c r="B122" s="19"/>
      <c r="C122" s="232"/>
      <c r="P122" s="5"/>
    </row>
    <row r="123" spans="2:23" x14ac:dyDescent="0.2">
      <c r="B123" s="58" t="str">
        <f>Übersetzungen!C92</f>
        <v>Total Einnahmen</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Effektive Gesamtkosten</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Eigenleistung (-) / Gewinn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Zusammenfassung pro Jahr (budgetiert)</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Gesamtkosten (budgetiert)</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Einnahmen aus Kursgebühren (budgetiert)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Weitere Drittmittel (Sponsoren, Kanton usw.)</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Eigenleistung (-) / Gewinn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Beantragte Förderbeiträge EnergieSchweiz</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pro Kurs</v>
      </c>
      <c r="P142" s="5"/>
    </row>
    <row r="143" spans="1:23" s="61" customFormat="1" x14ac:dyDescent="0.2">
      <c r="A143" s="18"/>
      <c r="B143" s="58" t="str">
        <f>Übersetzungen!C71</f>
        <v>Anteil Förderbeiträge an den Gesamtkosten</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Zusammenfassung pro Jahr (effektiv)</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Effektive Gesamtkosten</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Einnahmen aus Kursgebühren (effektiv)</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Weitere Drittmittel (Sponsoren, Kanton usw.)</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Eigenleistung (-) / Gewinn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Effektive Förderbeiträge EnergieSchweiz</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Anteil Förderbeiträge an den Gesamtkosten</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Max.möglicher Förderbeitrag ohne Abzüge</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ts+sT8AZA+NPBZC4yruaWErnNXUcdxqvHUnebctkdmLPWSWlVzGNER6J8c07E0DUB3HIn9gPSkkZkvwlfvhqCw==" saltValue="DhKDfqhFXpP1XedscatuKA==" spinCount="100000" sheet="1" selectLockedCells="1" autoFilter="0"/>
  <mergeCells count="2">
    <mergeCell ref="B3:I3"/>
    <mergeCell ref="D6:P6"/>
  </mergeCells>
  <conditionalFormatting sqref="A36:O36">
    <cfRule type="expression" dxfId="219" priority="11" stopIfTrue="1">
      <formula>OR($D$10="nein",$D$10="",$D$10=0,$D$10="non")</formula>
    </cfRule>
  </conditionalFormatting>
  <conditionalFormatting sqref="A38:O38">
    <cfRule type="expression" dxfId="218" priority="12" stopIfTrue="1">
      <formula>OR($D$12="nein",$D$12="",$D$12=0,$D$12="non")</formula>
    </cfRule>
  </conditionalFormatting>
  <conditionalFormatting sqref="B56 B58 B60 B62 B64">
    <cfRule type="expression" dxfId="217" priority="15">
      <formula>$P$22&gt;0</formula>
    </cfRule>
    <cfRule type="expression" dxfId="216" priority="9">
      <formula>LEN($B56)&gt;0</formula>
    </cfRule>
  </conditionalFormatting>
  <conditionalFormatting sqref="B103">
    <cfRule type="expression" dxfId="215" priority="34">
      <formula>OR(D10="ja",D12="ja",D10="oui",D12="oui")</formula>
    </cfRule>
  </conditionalFormatting>
  <conditionalFormatting sqref="B99:Q99">
    <cfRule type="expression" dxfId="214" priority="37">
      <formula>OR(Durchführung="nein",Durchführung="non")</formula>
    </cfRule>
  </conditionalFormatting>
  <conditionalFormatting sqref="C56 C58 C60 C62 C64">
    <cfRule type="expression" dxfId="213" priority="41" stopIfTrue="1">
      <formula>$P$22=0</formula>
    </cfRule>
  </conditionalFormatting>
  <conditionalFormatting sqref="D38 D36 D24 D26 D30 D32 D40 D42 D44 D46 D48 D50 D52 D54 D56 D58 D60 D62 D64 D75 D101">
    <cfRule type="expression" dxfId="212" priority="16">
      <formula>$D$22&gt;0</formula>
    </cfRule>
  </conditionalFormatting>
  <conditionalFormatting sqref="D109 O109">
    <cfRule type="expression" dxfId="211" priority="30">
      <formula>AND(D109&gt;0,D111&gt;0)</formula>
    </cfRule>
  </conditionalFormatting>
  <conditionalFormatting sqref="D24:O24">
    <cfRule type="expression" dxfId="210" priority="3">
      <formula>AND(D$22="",D$24&lt;&gt;"")</formula>
    </cfRule>
  </conditionalFormatting>
  <conditionalFormatting sqref="D32:O32">
    <cfRule type="expression" dxfId="209" priority="2">
      <formula>OR(AND(D$32 = $V$30, $V$32 &gt; 4),AND(D$32 = $W$30, $W$32 &gt; 4),AND(D$32 = $X$30, $X$32 &gt; 4))</formula>
    </cfRule>
  </conditionalFormatting>
  <conditionalFormatting sqref="D34:O34">
    <cfRule type="expression" dxfId="208" priority="39" stopIfTrue="1">
      <formula>D$33&gt;=147</formula>
    </cfRule>
    <cfRule type="expression" dxfId="207" priority="40" stopIfTrue="1">
      <formula>AND(D33&gt;0,D33&lt;&gt;40)</formula>
    </cfRule>
    <cfRule type="expression" dxfId="206" priority="38" stopIfTrue="1">
      <formula>OR(D33=47,AND(D33&gt;0,D33&lt;&gt;40,Durchführung="nein",Durchführung="non"))</formula>
    </cfRule>
  </conditionalFormatting>
  <conditionalFormatting sqref="D56:O56">
    <cfRule type="expression" dxfId="205" priority="1">
      <formula>AND(D$56&lt;&gt; "", $B$56="")</formula>
    </cfRule>
  </conditionalFormatting>
  <conditionalFormatting sqref="D58:O58">
    <cfRule type="expression" dxfId="204" priority="4">
      <formula>AND(D$58&lt;&gt; "", $B$58="")</formula>
    </cfRule>
  </conditionalFormatting>
  <conditionalFormatting sqref="D60:O60">
    <cfRule type="expression" dxfId="203" priority="5">
      <formula>AND(D$60&lt;&gt; "", $B$60="")</formula>
    </cfRule>
  </conditionalFormatting>
  <conditionalFormatting sqref="D62:O62">
    <cfRule type="expression" dxfId="202"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201" priority="10">
      <formula>D6&lt;&gt;""</formula>
    </cfRule>
  </conditionalFormatting>
  <conditionalFormatting sqref="D64:O64">
    <cfRule type="expression" dxfId="200" priority="7">
      <formula>AND(D$64&lt;&gt; "", $B$64="")</formula>
    </cfRule>
  </conditionalFormatting>
  <conditionalFormatting sqref="D77:O77">
    <cfRule type="expression" dxfId="199" priority="32">
      <formula>AND(D77&gt;0,D79&gt;0)</formula>
    </cfRule>
  </conditionalFormatting>
  <conditionalFormatting sqref="D79:O79">
    <cfRule type="expression" dxfId="198" priority="29">
      <formula>COUNTIF($D79:$O79,"&gt;0")&gt;2</formula>
    </cfRule>
    <cfRule type="expression" dxfId="197" priority="33">
      <formula>AND(D77&gt;0,D79&gt;0)</formula>
    </cfRule>
  </conditionalFormatting>
  <conditionalFormatting sqref="D103:O103">
    <cfRule type="expression" dxfId="196" priority="8">
      <formula>LEN(D$103)&gt;0</formula>
    </cfRule>
    <cfRule type="expression" dxfId="195" priority="13">
      <formula>AND(D$22&gt;0,OR($D$10="ja",$D$12="ja",$D$10="oui",$D$12="oui"))</formula>
    </cfRule>
    <cfRule type="expression" dxfId="194" priority="14">
      <formula>OR(AND($D$10&lt;&gt;"ja",$D$12&lt;&gt;"ja"),AND($D$10&lt;&gt;"oui",$D$12&lt;&gt;"oui"))</formula>
    </cfRule>
  </conditionalFormatting>
  <conditionalFormatting sqref="D110:O110">
    <cfRule type="cellIs" dxfId="193" priority="36" operator="greaterThan">
      <formula>0</formula>
    </cfRule>
  </conditionalFormatting>
  <conditionalFormatting sqref="D111:O111">
    <cfRule type="expression" dxfId="192" priority="31">
      <formula>AND(D109&gt;0,D111&gt;0)</formula>
    </cfRule>
    <cfRule type="expression" dxfId="191" priority="28">
      <formula>COUNTIF($D111:$O111,"&gt;0")&gt;2</formula>
    </cfRule>
  </conditionalFormatting>
  <conditionalFormatting sqref="D95:P95 D127:O127">
    <cfRule type="cellIs" dxfId="190" priority="35" operator="greaterThan">
      <formula>0</formula>
    </cfRule>
  </conditionalFormatting>
  <conditionalFormatting sqref="D170:P171">
    <cfRule type="cellIs" dxfId="189" priority="42" operator="lessThan">
      <formula>0</formula>
    </cfRule>
  </conditionalFormatting>
  <conditionalFormatting sqref="D172:P172">
    <cfRule type="cellIs" dxfId="188" priority="43" operator="greaterThan">
      <formula>0.4</formula>
    </cfRule>
    <cfRule type="cellIs" dxfId="187" priority="44" operator="greaterThan">
      <formula>40</formula>
    </cfRule>
  </conditionalFormatting>
  <conditionalFormatting sqref="E38 E36 E24 E26 E30 E32 E40 E42 E44 E46 E48 E50 E52 E54 E56 E58 E60 E62 E64 E75 E101">
    <cfRule type="expression" dxfId="186" priority="17">
      <formula>$E$22&gt;0</formula>
    </cfRule>
  </conditionalFormatting>
  <conditionalFormatting sqref="F38 F36 F24 F26 F30 F32 F40 F42 F44 F46 F48 F50 F52 F54 F56 F58 F60 F62 F64 F75 F101">
    <cfRule type="expression" dxfId="185" priority="18">
      <formula>$F$22&gt;0</formula>
    </cfRule>
  </conditionalFormatting>
  <conditionalFormatting sqref="G38 G36 G24 G26 G30 G32 G40 G42 G44 G46 G48 G50 G52 G54 G56 G58 G60 G62 G64 G75 G101">
    <cfRule type="expression" dxfId="184" priority="19">
      <formula>$G$22&gt;0</formula>
    </cfRule>
  </conditionalFormatting>
  <conditionalFormatting sqref="H38 H36 H24 H26 H30 H32 H40 H42 H44 H46 H48 H50 H52 H54 H56 H58 H60 H62 H64 H75 H101">
    <cfRule type="expression" dxfId="183" priority="20">
      <formula>$H$22&gt;0</formula>
    </cfRule>
  </conditionalFormatting>
  <conditionalFormatting sqref="I38 I36 I24 I26 I30 I32 I40 I42 I44 I46 I48 I50 I52 I54 I56 I58 I60 I62 I64 I75 I101">
    <cfRule type="expression" dxfId="182" priority="21">
      <formula>$I$22&gt;0</formula>
    </cfRule>
  </conditionalFormatting>
  <conditionalFormatting sqref="J38 J36 J24 J26 J30 J32 J40 J42 J44 J46 J48 J50 J52 J54 J56 J58 J60 J62 J64 J75 J101">
    <cfRule type="expression" dxfId="181" priority="22">
      <formula>$J$22&gt;0</formula>
    </cfRule>
  </conditionalFormatting>
  <conditionalFormatting sqref="K38 K36 K24 K26 K30 K32 K40 K42 K44 K46 K48 K50 K52 K54 K56 K58 K60 K62 K64 K75 K101">
    <cfRule type="expression" dxfId="180" priority="23">
      <formula>$K$22&gt;0</formula>
    </cfRule>
  </conditionalFormatting>
  <conditionalFormatting sqref="L38 L36 L24 L26 L30 L32 L40 L42 L44 L46 L48 L50 L52 L54 L56 L58 L60 L62 L64 L75 L101">
    <cfRule type="expression" dxfId="179" priority="24">
      <formula>$L$22&gt;0</formula>
    </cfRule>
  </conditionalFormatting>
  <conditionalFormatting sqref="M38 M36 M24 M26 M30 M32 M40 M42 M44 M46 M48 M50 M52 M54 M56 M58 M60 M62 M64 M75 M101">
    <cfRule type="expression" dxfId="178" priority="25">
      <formula>$M$22&gt;0</formula>
    </cfRule>
  </conditionalFormatting>
  <conditionalFormatting sqref="N38 N36 N24 N26 N30 N32 N40 N42 N44 N46 N48 N50 N52 N54 N56 N58 N60 N62 N64 N75 N101">
    <cfRule type="expression" dxfId="177" priority="26">
      <formula>$N$22&gt;0</formula>
    </cfRule>
  </conditionalFormatting>
  <conditionalFormatting sqref="O38 O36 O24 O26 O30 O32 O40 O42 O44 O46 O48 O50 O52 O54 O56 O58 O60 O62 O64 O75 O101">
    <cfRule type="expression" dxfId="176" priority="27">
      <formula>$O$22&gt;0</formula>
    </cfRule>
  </conditionalFormatting>
  <dataValidations count="19">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2FB59C08-E562-403A-BC7A-6A254704F35E}">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871F0C98-FCD8-4A3A-8FBD-940E874811D9}">
      <formula1>JaNein</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6029D41C-1D1A-499D-8882-559D02F20EF0}">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2229CC66-9F44-4401-AA00-69EACE211115}">
      <formula1>0</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EEE46192-B843-49A1-9B41-9B606CCD721A}">
      <formula1>0</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64BCFCC1-1FD5-45F2-B330-F8D3BF77B525}">
      <formula1>Sprachen</formula1>
    </dataValidation>
    <dataValidation type="list" allowBlank="1" showInputMessage="1" showErrorMessage="1" errorTitle="Durchführung" error="Der Wert muss einem Eintrag der Liste entsprechen._x000a_(f) Der Wert muss einem Eintrag der Liste entsprechen." sqref="D14" xr:uid="{BD27AD3C-905A-44BD-814C-65595D50FC1D}">
      <formula1>JaNein</formula1>
    </dataValidation>
    <dataValidation type="list" allowBlank="1" showInputMessage="1" showErrorMessage="1" errorTitle="Transfer" error="Der Wert muss einem Eintrag der Liste entsprechen._x000a_(f) Der Wert muss einem Eintrag der Liste entsprechen." sqref="D12" xr:uid="{95115966-C233-41F1-BBE4-7B9827EA25E2}">
      <formula1>JaNein</formula1>
    </dataValidation>
    <dataValidation type="list" allowBlank="1" showInputMessage="1" showErrorMessage="1" errorTitle="Neuentwicklung" error="Der Wert muss einem Eintrag der Liste entsprechen._x000a_(f) Der Wert muss einem Eintrag der Liste entsprechen." sqref="D10" xr:uid="{7F84ACBD-8966-4B64-9A81-B787D0C26519}">
      <formula1>JaNein</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0DE9BDF0-04F4-4931-8AB7-22B55DB539EA}">
      <formula1>Kursdauer</formula1>
    </dataValidation>
    <dataValidation type="list" allowBlank="1" showInputMessage="1" showErrorMessage="1" errorTitle="Durchführung" error="Der Wert muss einem Eintrag der Liste entsprechen._x000a_(f) Der Wert muss einem Eintrag der Liste entsprechen." sqref="D20:O20" xr:uid="{5521547D-922C-4F5F-97B3-AC9697A29A72}">
      <formula1>Durchführungsort</formula1>
    </dataValidation>
    <dataValidation type="decimal" operator="greaterThan" allowBlank="1" showInputMessage="1" showErrorMessage="1" error="Bitte eine gültige Zahl grösser als 0 eingeben._x000a__x000a_(f) Bitte eine gültige Zahl grösser als 0 eingeben." sqref="D30:O30" xr:uid="{3C258BC7-3AA9-46CB-93F3-97044C133EA4}">
      <formula1>0</formula1>
    </dataValidation>
    <dataValidation type="whole" operator="greaterThanOrEqual" allowBlank="1" showInputMessage="1" showErrorMessage="1" error="Die Anzahl der Teilnehmer muss mindestens 10 sein._x000a__x000a_(f) Die Anzahl der Teilnehmer muss mindestens 10 sein." sqref="D26:O26" xr:uid="{32E265FF-E255-463A-B15B-1A81489328F1}">
      <formula1>10</formula1>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17A5C9D9-A0E9-4CA4-99B5-56C1874CB00E}">
      <formula1>D22</formula1>
    </dataValidation>
    <dataValidation type="date" allowBlank="1" showInputMessage="1" showErrorMessage="1" error="Bitte ein gültiges Datum eingeben_x000a__x000a_(f) Bitte ein gültiges Datum eingeben" sqref="D22:O22" xr:uid="{818184AE-A36A-46F6-9363-5CA371FB48D3}">
      <formula1>43831</formula1>
      <formula2>49674</formula2>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AAB09938-097C-4B55-8599-DD1CD3BEF3D0}">
      <formula1>0</formula1>
      <formula2>999999</formula2>
    </dataValidation>
    <dataValidation type="whole" operator="greaterThanOrEqual" allowBlank="1" showInputMessage="1" showErrorMessage="1" sqref="D27 D102 D104" xr:uid="{BA826280-F716-4618-8560-A68DC903F70D}">
      <formula1>8</formula1>
    </dataValidation>
    <dataValidation type="whole" operator="greaterThanOrEqual" allowBlank="1" showInputMessage="1" showErrorMessage="1" sqref="E27:O27 E102:O102 E104:O104" xr:uid="{59850C44-A093-4625-A653-E185E22A1309}">
      <formula1>10</formula1>
    </dataValidation>
    <dataValidation operator="greaterThanOrEqual" allowBlank="1" showInputMessage="1" showErrorMessage="1" sqref="C164:C166 P163 D164:D165 E164:P166" xr:uid="{5DF25FC0-E5F2-4539-884D-CE7777F34C87}"/>
  </dataValidations>
  <hyperlinks>
    <hyperlink ref="C2" location="Abrechnung!A1" display="Abrechnung" xr:uid="{083CB915-C494-4F51-B112-57FB25304565}"/>
    <hyperlink ref="B3" location="Information!A1" display="Information!A1" xr:uid="{4F0808A7-A43B-4BEE-B723-78354FB91E6D}"/>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customProperties>
    <customPr name="EpmWorksheetKeyString_GUID" r:id="rId2"/>
  </customProperties>
  <extLst>
    <ext xmlns:x14="http://schemas.microsoft.com/office/spreadsheetml/2009/9/main" uri="{CCE6A557-97BC-4b89-ADB6-D9C93CAAB3DF}">
      <x14:dataValidations xmlns:xm="http://schemas.microsoft.com/office/excel/2006/main" count="2">
        <x14:dataValidation type="list" allowBlank="1" showInputMessage="1" showErrorMessage="1" xr:uid="{F0D8D5B9-2C29-4A12-8B4F-74858358CF94}">
          <x14:formula1>
            <xm:f>Auswahlfelder!$M$2:$M$7</xm:f>
          </x14:formula1>
          <xm:sqref>D9</xm:sqref>
        </x14:dataValidation>
        <x14:dataValidation type="list" allowBlank="1" showInputMessage="1" showErrorMessage="1" xr:uid="{3F392CA3-026C-4EC4-950C-1CE06BEE36B4}">
          <x14:formula1>
            <xm:f>Auswahlfelder!$O$2:$O$3</xm:f>
          </x14:formula1>
          <xm:sqref>D11 D13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4EEBE-23DE-4985-88B4-E903BEBF92D2}">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Berechnung für eine Kursstaffel</v>
      </c>
      <c r="C2" s="226" t="str">
        <f>HYPERLINK("#Abrechnung!A1", Übersetzungen!C131)</f>
        <v>Abrechnung</v>
      </c>
    </row>
    <row r="3" spans="2:23" ht="27" customHeight="1" thickBot="1" x14ac:dyDescent="0.25">
      <c r="B3" s="349" t="str">
        <f>HYPERLINK("#Information!A1", Übersetzungen!C16)</f>
        <v>Hinweise zum Ausfüllen sowie die Umschaltung der Sprache finden sie im Tabellenblatt "Informationen".</v>
      </c>
      <c r="C3" s="349"/>
      <c r="D3" s="349"/>
      <c r="E3" s="349"/>
      <c r="F3" s="349"/>
      <c r="G3" s="349"/>
      <c r="H3" s="349"/>
      <c r="I3" s="349"/>
      <c r="J3" s="50"/>
      <c r="K3" s="50"/>
      <c r="L3" s="50"/>
      <c r="M3" s="50"/>
      <c r="N3" s="50"/>
      <c r="O3" s="50"/>
      <c r="P3" s="50"/>
    </row>
    <row r="4" spans="2:23" s="63" customFormat="1" ht="25.5" customHeight="1" thickBot="1" x14ac:dyDescent="0.25">
      <c r="B4" s="270" t="str">
        <f>Übersetzungen!C17</f>
        <v>Kursdetails</v>
      </c>
      <c r="C4" s="271"/>
      <c r="D4" s="271"/>
      <c r="E4" s="271"/>
      <c r="F4" s="271"/>
      <c r="G4" s="271"/>
      <c r="H4" s="271"/>
      <c r="I4" s="271"/>
      <c r="J4" s="271"/>
      <c r="K4" s="271"/>
      <c r="L4" s="271"/>
      <c r="M4" s="271"/>
      <c r="N4" s="271"/>
      <c r="O4" s="271"/>
      <c r="P4" s="272"/>
      <c r="Q4" s="273" t="str">
        <f>Übersetzungen!C162</f>
        <v>Erläuterungen</v>
      </c>
      <c r="R4" s="64"/>
      <c r="S4" s="64"/>
      <c r="T4" s="64"/>
      <c r="U4" s="64"/>
      <c r="V4" s="64"/>
      <c r="W4" s="64"/>
    </row>
    <row r="5" spans="2:23" ht="4.1500000000000004" customHeight="1" thickBot="1" x14ac:dyDescent="0.25">
      <c r="B5" s="56"/>
      <c r="C5" s="57"/>
      <c r="P5" s="4"/>
    </row>
    <row r="6" spans="2:23" ht="15.75" x14ac:dyDescent="0.2">
      <c r="B6" s="58" t="str">
        <f>Übersetzungen!C18</f>
        <v>Kurstitel</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Kursdauer</v>
      </c>
      <c r="C8" s="58"/>
      <c r="D8" s="109"/>
      <c r="E8" s="18" t="str">
        <f>"  " &amp; Übersetzungen!C86</f>
        <v xml:space="preserve">  min. 0.5 Tage; max. 9 Tage</v>
      </c>
      <c r="Q8" s="325" t="str">
        <f>Übersetzungen!C163</f>
        <v xml:space="preserve">Die Kursdauer muss einem Eintrag der Liste entsprechen. </v>
      </c>
    </row>
    <row r="9" spans="2:23" ht="4.1500000000000004" customHeight="1" thickBot="1" x14ac:dyDescent="0.25">
      <c r="B9" s="56"/>
      <c r="C9" s="57"/>
      <c r="D9" s="98"/>
    </row>
    <row r="10" spans="2:23" x14ac:dyDescent="0.2">
      <c r="B10" s="58" t="str">
        <f>Übersetzungen!C20</f>
        <v>Neuentwicklung: Wird der Kurs neu entwickelt?</v>
      </c>
      <c r="C10" s="58"/>
      <c r="D10" s="109"/>
    </row>
    <row r="11" spans="2:23" ht="4.1500000000000004" customHeight="1" thickBot="1" x14ac:dyDescent="0.25">
      <c r="B11" s="56"/>
      <c r="C11" s="57"/>
      <c r="D11" s="98"/>
    </row>
    <row r="12" spans="2:23" x14ac:dyDescent="0.2">
      <c r="B12" s="58" t="str">
        <f>Übersetzungen!C22</f>
        <v>Transfer: Wird der Kurs in eine andere Sprache transferiert?</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Wird der Kurs durchgeführt?</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Durchführung</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Kurs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Art der Durchführung</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Beginndatum</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Enddatum</v>
      </c>
      <c r="C24" s="263" t="str">
        <f>Übersetzungen!C166</f>
        <v>DD.MM.YYYY</v>
      </c>
      <c r="D24" s="292"/>
      <c r="E24" s="293"/>
      <c r="F24" s="293"/>
      <c r="G24" s="293"/>
      <c r="H24" s="293"/>
      <c r="I24" s="293"/>
      <c r="J24" s="293"/>
      <c r="K24" s="293"/>
      <c r="L24" s="293"/>
      <c r="M24" s="293"/>
      <c r="N24" s="293"/>
      <c r="O24" s="313"/>
      <c r="P24" s="316">
        <f>COUNTA(D24:O24)</f>
        <v>0</v>
      </c>
      <c r="Q24" s="242" t="str">
        <f>Übersetzungen!C165</f>
        <v>Das Enddatum muss grösser oder gleich dem Beginndatum sein.</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Anzahl Teilnehmende (TN), budgetiert</v>
      </c>
      <c r="C26" s="264" t="str">
        <f>Übersetzungen!C172</f>
        <v>TN-Zahl</v>
      </c>
      <c r="D26" s="294"/>
      <c r="E26" s="295"/>
      <c r="F26" s="295"/>
      <c r="G26" s="295"/>
      <c r="H26" s="295"/>
      <c r="I26" s="295"/>
      <c r="J26" s="295"/>
      <c r="K26" s="295"/>
      <c r="L26" s="295"/>
      <c r="M26" s="295"/>
      <c r="N26" s="295"/>
      <c r="O26" s="314"/>
      <c r="P26" s="316">
        <f>SUM(D26:O26)</f>
        <v>0</v>
      </c>
      <c r="Q26" s="242" t="str">
        <f>Übersetzungen!C83</f>
        <v>Mind. 10 TN</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Gebühr pro TN und pro Kursdurchführung</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Sprache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Maximal 4 Kurse je Sprachregion</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Kostenübersicht pro Kurs</v>
      </c>
      <c r="C34" s="275"/>
      <c r="D34" s="279" t="str">
        <f>IF(OR(Durchführung="nein",Durchführung="non"),Übersetzungen!$C33,IF(D33=47,Übersetzungen!$C32,IF(D33=147,Übersetzungen!$C34,Übersetzungen!$C31)))</f>
        <v>Alle Kursdetails ausfüllen!</v>
      </c>
      <c r="E34" s="279" t="str">
        <f>IF(OR(Durchführung="nein",Durchführung="non"),Übersetzungen!$C33,IF(E33=47,Übersetzungen!$C32,IF(E33=147,Übersetzungen!$C34,Übersetzungen!$C31)))</f>
        <v>Alle Kursdetails ausfüllen!</v>
      </c>
      <c r="F34" s="279" t="str">
        <f>IF(OR(Durchführung="nein",Durchführung="non"),Übersetzungen!$C33,IF(F33=47,Übersetzungen!$C32,IF(F33=147,Übersetzungen!$C34,Übersetzungen!$C31)))</f>
        <v>Alle Kursdetails ausfüllen!</v>
      </c>
      <c r="G34" s="279" t="str">
        <f>IF(OR(Durchführung="nein",Durchführung="non"),Übersetzungen!$C33,IF(G33=47,Übersetzungen!$C32,IF(G33=147,Übersetzungen!$C34,Übersetzungen!$C31)))</f>
        <v>Alle Kursdetails ausfüllen!</v>
      </c>
      <c r="H34" s="279" t="str">
        <f>IF(OR(Durchführung="nein",Durchführung="non"),Übersetzungen!$C33,IF(H33=47,Übersetzungen!$C32,IF(H33=147,Übersetzungen!$C34,Übersetzungen!$C31)))</f>
        <v>Alle Kursdetails ausfüllen!</v>
      </c>
      <c r="I34" s="279" t="str">
        <f>IF(OR(Durchführung="nein",Durchführung="non"),Übersetzungen!$C33,IF(I33=47,Übersetzungen!$C32,IF(I33=147,Übersetzungen!$C34,Übersetzungen!$C31)))</f>
        <v>Alle Kursdetails ausfüllen!</v>
      </c>
      <c r="J34" s="279" t="str">
        <f>IF(OR(Durchführung="nein",Durchführung="non"),Übersetzungen!$C33,IF(J33=47,Übersetzungen!$C32,IF(J33=147,Übersetzungen!$C34,Übersetzungen!$C31)))</f>
        <v>Alle Kursdetails ausfüllen!</v>
      </c>
      <c r="K34" s="279" t="str">
        <f>IF(OR(Durchführung="nein",Durchführung="non"),Übersetzungen!$C33,IF(K33=47,Übersetzungen!$C32,IF(K33=147,Übersetzungen!$C34,Übersetzungen!$C31)))</f>
        <v>Alle Kursdetails ausfüllen!</v>
      </c>
      <c r="L34" s="279" t="str">
        <f>IF(OR(Durchführung="nein",Durchführung="non"),Übersetzungen!$C33,IF(L33=47,Übersetzungen!$C32,IF(L33=147,Übersetzungen!$C34,Übersetzungen!$C31)))</f>
        <v>Alle Kursdetails ausfüllen!</v>
      </c>
      <c r="M34" s="279" t="str">
        <f>IF(OR(Durchführung="nein",Durchführung="non"),Übersetzungen!$C33,IF(M33=47,Übersetzungen!$C32,IF(M33=147,Übersetzungen!$C34,Übersetzungen!$C31)))</f>
        <v>Alle Kursdetails ausfüllen!</v>
      </c>
      <c r="N34" s="279" t="str">
        <f>IF(OR(Durchführung="nein",Durchführung="non"),Übersetzungen!$C33,IF(N33=47,Übersetzungen!$C32,IF(N33=147,Übersetzungen!$C34,Übersetzungen!$C31)))</f>
        <v>Alle Kursdetails ausfüllen!</v>
      </c>
      <c r="O34" s="279" t="str">
        <f>IF(OR(Durchführung="nein",Durchführung="non"),Übersetzungen!$C33,IF(O33=47,Übersetzungen!$C32,IF(O33=147,Übersetzungen!$C34,Übersetzungen!$C31)))</f>
        <v>Alle Kursdetails ausfüllen!</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Kosten Neuentwicklung</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Bitte geben Sie Entwicklungskosten nur in der ersten Spalte an.</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Kosten Sprachtransfer</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Geben Sie die Kosten für den Sprachtransfer nur bei dem Kurs ein, bei dem sie anfallen. </v>
      </c>
      <c r="R38" s="23"/>
      <c r="S38" s="23"/>
      <c r="T38" s="23"/>
      <c r="U38" s="23"/>
      <c r="V38" s="23"/>
      <c r="W38" s="23"/>
    </row>
    <row r="39" spans="2:23" ht="15.6" customHeight="1" thickBot="1" x14ac:dyDescent="0.25">
      <c r="B39" s="249" t="str">
        <f>Übersetzungen!C164</f>
        <v>Kosten Durchführung:</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Honorar Referierende, Dozierende</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Schulungsräume/Infrastruktrur</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Verpflegung</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Schulungsmaterial/Dokumentation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Promotion/Kommunikation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Kursadministration</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Projektmanagement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Kursauswertung</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Gesamtkosten (budgetiert)</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Finanzierung</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Finanzierung pro Kurs (budgetiert)</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Einnahmen aus Kursgebühren (budgetiert)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Weitere Drittmittel (Sponsoren, Kanton usw.)</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Max.Förderbeitrag Neuentwicklung</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Die maximalen Förderbeiträge finden Sie auf dem Merkblatt</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Max. Förderbeitrag Sprachtransfer</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Die maximalen Förderbeiträge finden Sie auf dem Merkblatt</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Max.Förderbeitrag Durchführung</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Die maximalen Förderbeiträge finden Sie auf dem Merkblatt</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Max.möglicher Förderbeitrag ohne Abzüge</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Die maximalen Förderbeiträge finden Sie auf dem Merkblatt</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Kürzung in % der Förderbeiträge</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Kürzung in CHF (&gt; 40% Subvention oder Gewinn &gt; 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Der Beitrag  pro Kurs wird gekürzt, wenn Gewinn &gt;5% erzielt oder sein Anteil 40% der Gesamtkosten überschreitet</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Förderbeitrag beantragt</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Einnahmen</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Gesamtkosten (budgetiert)</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Eigenleistung (-) / Gewinn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Reporting und Finanzierung effektiv pro Kurs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Anzahl Teilnehmende (effektiv)</v>
      </c>
      <c r="C101" s="60" t="str">
        <f>Übersetzungen!C172</f>
        <v>TN-Zahl</v>
      </c>
      <c r="D101" s="294"/>
      <c r="E101" s="295"/>
      <c r="F101" s="295"/>
      <c r="G101" s="295"/>
      <c r="H101" s="295"/>
      <c r="I101" s="295"/>
      <c r="J101" s="295"/>
      <c r="K101" s="295"/>
      <c r="L101" s="295"/>
      <c r="M101" s="295"/>
      <c r="N101" s="295"/>
      <c r="O101" s="295"/>
      <c r="P101" s="287">
        <f>SUM(D101:O101)</f>
        <v>0</v>
      </c>
      <c r="Q101" s="242" t="str">
        <f>Übersetzungen!C170</f>
        <v>Eingabe zwingend für Reporting/Abrechnung</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Wurde eine Entwicklung bzw. ein Transfer realisiert?</v>
      </c>
      <c r="C103" s="238"/>
      <c r="D103" s="305"/>
      <c r="E103" s="305"/>
      <c r="F103" s="305"/>
      <c r="G103" s="305"/>
      <c r="H103" s="305"/>
      <c r="I103" s="305"/>
      <c r="J103" s="305"/>
      <c r="K103" s="305"/>
      <c r="L103" s="305"/>
      <c r="M103" s="305"/>
      <c r="N103" s="305"/>
      <c r="O103" s="305"/>
      <c r="P103" s="20"/>
      <c r="Q103" s="242" t="str">
        <f>Übersetzungen!C171</f>
        <v xml:space="preserve">Eingabe zwingend bei einer Neuentwicklung oder einem Sprachtransfer </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Einnahmen aus Kursgebühren (effektiv)</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Weitere Drittmittel (Sponsoren, Kanton usw.)</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Max. Förderbeitrag Neuentwicklung</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Die maximalen Förderbeiträge finden Sie auf dem Merkblatt</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Max. Förderbeitrag Sprachtransfer</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Die maximalen Förderbeiträge finden Sie auf dem Merkblatt</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 xml:space="preserve">Max. Förderbeitrag Durchführung </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Die maximalen Förderbeiträge finden Sie auf dem Merkblatt</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Max.möglicher Förderbeitrag ohne Abzüge</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Die maximalen Förderbeiträge finden Sie auf dem Merkblatt</v>
      </c>
      <c r="R115" s="223"/>
      <c r="S115" s="223"/>
      <c r="T115" s="223"/>
      <c r="U115" s="223"/>
      <c r="V115" s="223"/>
      <c r="W115" s="223"/>
    </row>
    <row r="116" spans="2:23" ht="4.1500000000000004" customHeight="1" x14ac:dyDescent="0.2">
      <c r="C116" s="232"/>
      <c r="P116" s="5"/>
    </row>
    <row r="117" spans="2:23" hidden="1" x14ac:dyDescent="0.2">
      <c r="B117" s="229" t="str">
        <f>Übersetzungen!C76</f>
        <v>Kürzung in % der Förderbeiträge</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Kürzung in CHF (&gt; 40% Subvention oder Gewinn &gt; 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Der Beitrag  pro Kurs wird gekürzt, wenn Gewinn &gt;5% erzielt oder sein Anteil 40% der Gesamtkosten überschreitet</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Förderbeitrag (effektiv)</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Der effektive Beitrag richtet sich nach der Anzahl Teilnehmenden, die den Kurs besucht haben.</v>
      </c>
    </row>
    <row r="122" spans="2:23" ht="4.1500000000000004" customHeight="1" thickBot="1" x14ac:dyDescent="0.25">
      <c r="B122" s="19"/>
      <c r="C122" s="232"/>
      <c r="P122" s="5"/>
    </row>
    <row r="123" spans="2:23" x14ac:dyDescent="0.2">
      <c r="B123" s="58" t="str">
        <f>Übersetzungen!C92</f>
        <v>Total Einnahmen</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Effektive Gesamtkosten</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Eigenleistung (-) / Gewinn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Zusammenfassung pro Jahr (budgetiert)</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Gesamtkosten (budgetiert)</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Einnahmen aus Kursgebühren (budgetiert)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Weitere Drittmittel (Sponsoren, Kanton usw.)</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Eigenleistung (-) / Gewinn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Beantragte Förderbeiträge EnergieSchweiz</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pro Kurs</v>
      </c>
      <c r="P142" s="5"/>
    </row>
    <row r="143" spans="1:23" s="61" customFormat="1" x14ac:dyDescent="0.2">
      <c r="A143" s="18"/>
      <c r="B143" s="58" t="str">
        <f>Übersetzungen!C71</f>
        <v>Anteil Förderbeiträge an den Gesamtkosten</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Zusammenfassung pro Jahr (effektiv)</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Effektive Gesamtkosten</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Einnahmen aus Kursgebühren (effektiv)</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Weitere Drittmittel (Sponsoren, Kanton usw.)</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Eigenleistung (-) / Gewinn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Effektive Förderbeiträge EnergieSchweiz</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Anteil Förderbeiträge an den Gesamtkosten</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Max.möglicher Förderbeitrag ohne Abzüge</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JrqM24jDwgvd401DmjknS/rMn/Jy+FqJLRcMFsy0MAtJZOtGyFWHd9TRYxmRIF1fZleezBY9mkKwFDrdnnNcbA==" saltValue="OWUyEzUcRZ3UA14xD+FrUg==" spinCount="100000" sheet="1" selectLockedCells="1" autoFilter="0"/>
  <mergeCells count="2">
    <mergeCell ref="B3:I3"/>
    <mergeCell ref="D6:P6"/>
  </mergeCells>
  <conditionalFormatting sqref="A36:O36">
    <cfRule type="expression" dxfId="175" priority="11" stopIfTrue="1">
      <formula>OR($D$10="nein",$D$10="",$D$10=0,$D$10="non")</formula>
    </cfRule>
  </conditionalFormatting>
  <conditionalFormatting sqref="A38:O38">
    <cfRule type="expression" dxfId="174" priority="12" stopIfTrue="1">
      <formula>OR($D$12="nein",$D$12="",$D$12=0,$D$12="non")</formula>
    </cfRule>
  </conditionalFormatting>
  <conditionalFormatting sqref="B56 B58 B60 B62 B64">
    <cfRule type="expression" dxfId="173" priority="15">
      <formula>$P$22&gt;0</formula>
    </cfRule>
    <cfRule type="expression" dxfId="172" priority="9">
      <formula>LEN($B56)&gt;0</formula>
    </cfRule>
  </conditionalFormatting>
  <conditionalFormatting sqref="B103">
    <cfRule type="expression" dxfId="171" priority="34">
      <formula>OR(D10="ja",D12="ja",D10="oui",D12="oui")</formula>
    </cfRule>
  </conditionalFormatting>
  <conditionalFormatting sqref="B99:Q99">
    <cfRule type="expression" dxfId="170" priority="37">
      <formula>OR(Durchführung="nein",Durchführung="non")</formula>
    </cfRule>
  </conditionalFormatting>
  <conditionalFormatting sqref="C56 C58 C60 C62 C64">
    <cfRule type="expression" dxfId="169" priority="41" stopIfTrue="1">
      <formula>$P$22=0</formula>
    </cfRule>
  </conditionalFormatting>
  <conditionalFormatting sqref="D38 D36 D24 D26 D30 D32 D40 D42 D44 D46 D48 D50 D52 D54 D56 D58 D60 D62 D64 D75 D101">
    <cfRule type="expression" dxfId="168" priority="16">
      <formula>$D$22&gt;0</formula>
    </cfRule>
  </conditionalFormatting>
  <conditionalFormatting sqref="D109 O109">
    <cfRule type="expression" dxfId="167" priority="30">
      <formula>AND(D109&gt;0,D111&gt;0)</formula>
    </cfRule>
  </conditionalFormatting>
  <conditionalFormatting sqref="D24:O24">
    <cfRule type="expression" dxfId="166" priority="3">
      <formula>AND(D$22="",D$24&lt;&gt;"")</formula>
    </cfRule>
  </conditionalFormatting>
  <conditionalFormatting sqref="D32:O32">
    <cfRule type="expression" dxfId="165" priority="2">
      <formula>OR(AND(D$32 = $V$30, $V$32 &gt; 4),AND(D$32 = $W$30, $W$32 &gt; 4),AND(D$32 = $X$30, $X$32 &gt; 4))</formula>
    </cfRule>
  </conditionalFormatting>
  <conditionalFormatting sqref="D34:O34">
    <cfRule type="expression" dxfId="164" priority="39" stopIfTrue="1">
      <formula>D$33&gt;=147</formula>
    </cfRule>
    <cfRule type="expression" dxfId="163" priority="40" stopIfTrue="1">
      <formula>AND(D33&gt;0,D33&lt;&gt;40)</formula>
    </cfRule>
    <cfRule type="expression" dxfId="162" priority="38" stopIfTrue="1">
      <formula>OR(D33=47,AND(D33&gt;0,D33&lt;&gt;40,Durchführung="nein",Durchführung="non"))</formula>
    </cfRule>
  </conditionalFormatting>
  <conditionalFormatting sqref="D56:O56">
    <cfRule type="expression" dxfId="161" priority="1">
      <formula>AND(D$56&lt;&gt; "", $B$56="")</formula>
    </cfRule>
  </conditionalFormatting>
  <conditionalFormatting sqref="D58:O58">
    <cfRule type="expression" dxfId="160" priority="4">
      <formula>AND(D$58&lt;&gt; "", $B$58="")</formula>
    </cfRule>
  </conditionalFormatting>
  <conditionalFormatting sqref="D60:O60">
    <cfRule type="expression" dxfId="159" priority="5">
      <formula>AND(D$60&lt;&gt; "", $B$60="")</formula>
    </cfRule>
  </conditionalFormatting>
  <conditionalFormatting sqref="D62:O62">
    <cfRule type="expression" dxfId="158"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157" priority="10">
      <formula>D6&lt;&gt;""</formula>
    </cfRule>
  </conditionalFormatting>
  <conditionalFormatting sqref="D64:O64">
    <cfRule type="expression" dxfId="156" priority="7">
      <formula>AND(D$64&lt;&gt; "", $B$64="")</formula>
    </cfRule>
  </conditionalFormatting>
  <conditionalFormatting sqref="D77:O77">
    <cfRule type="expression" dxfId="155" priority="32">
      <formula>AND(D77&gt;0,D79&gt;0)</formula>
    </cfRule>
  </conditionalFormatting>
  <conditionalFormatting sqref="D79:O79">
    <cfRule type="expression" dxfId="154" priority="29">
      <formula>COUNTIF($D79:$O79,"&gt;0")&gt;2</formula>
    </cfRule>
    <cfRule type="expression" dxfId="153" priority="33">
      <formula>AND(D77&gt;0,D79&gt;0)</formula>
    </cfRule>
  </conditionalFormatting>
  <conditionalFormatting sqref="D103:O103">
    <cfRule type="expression" dxfId="152" priority="8">
      <formula>LEN(D$103)&gt;0</formula>
    </cfRule>
    <cfRule type="expression" dxfId="151" priority="13">
      <formula>AND(D$22&gt;0,OR($D$10="ja",$D$12="ja",$D$10="oui",$D$12="oui"))</formula>
    </cfRule>
    <cfRule type="expression" dxfId="150" priority="14">
      <formula>OR(AND($D$10&lt;&gt;"ja",$D$12&lt;&gt;"ja"),AND($D$10&lt;&gt;"oui",$D$12&lt;&gt;"oui"))</formula>
    </cfRule>
  </conditionalFormatting>
  <conditionalFormatting sqref="D110:O110">
    <cfRule type="cellIs" dxfId="149" priority="36" operator="greaterThan">
      <formula>0</formula>
    </cfRule>
  </conditionalFormatting>
  <conditionalFormatting sqref="D111:O111">
    <cfRule type="expression" dxfId="148" priority="31">
      <formula>AND(D109&gt;0,D111&gt;0)</formula>
    </cfRule>
    <cfRule type="expression" dxfId="147" priority="28">
      <formula>COUNTIF($D111:$O111,"&gt;0")&gt;2</formula>
    </cfRule>
  </conditionalFormatting>
  <conditionalFormatting sqref="D95:P95 D127:O127">
    <cfRule type="cellIs" dxfId="146" priority="35" operator="greaterThan">
      <formula>0</formula>
    </cfRule>
  </conditionalFormatting>
  <conditionalFormatting sqref="D170:P171">
    <cfRule type="cellIs" dxfId="145" priority="42" operator="lessThan">
      <formula>0</formula>
    </cfRule>
  </conditionalFormatting>
  <conditionalFormatting sqref="D172:P172">
    <cfRule type="cellIs" dxfId="144" priority="43" operator="greaterThan">
      <formula>0.4</formula>
    </cfRule>
    <cfRule type="cellIs" dxfId="143" priority="44" operator="greaterThan">
      <formula>40</formula>
    </cfRule>
  </conditionalFormatting>
  <conditionalFormatting sqref="E38 E36 E24 E26 E30 E32 E40 E42 E44 E46 E48 E50 E52 E54 E56 E58 E60 E62 E64 E75 E101">
    <cfRule type="expression" dxfId="142" priority="17">
      <formula>$E$22&gt;0</formula>
    </cfRule>
  </conditionalFormatting>
  <conditionalFormatting sqref="F38 F36 F24 F26 F30 F32 F40 F42 F44 F46 F48 F50 F52 F54 F56 F58 F60 F62 F64 F75 F101">
    <cfRule type="expression" dxfId="141" priority="18">
      <formula>$F$22&gt;0</formula>
    </cfRule>
  </conditionalFormatting>
  <conditionalFormatting sqref="G38 G36 G24 G26 G30 G32 G40 G42 G44 G46 G48 G50 G52 G54 G56 G58 G60 G62 G64 G75 G101">
    <cfRule type="expression" dxfId="140" priority="19">
      <formula>$G$22&gt;0</formula>
    </cfRule>
  </conditionalFormatting>
  <conditionalFormatting sqref="H38 H36 H24 H26 H30 H32 H40 H42 H44 H46 H48 H50 H52 H54 H56 H58 H60 H62 H64 H75 H101">
    <cfRule type="expression" dxfId="139" priority="20">
      <formula>$H$22&gt;0</formula>
    </cfRule>
  </conditionalFormatting>
  <conditionalFormatting sqref="I38 I36 I24 I26 I30 I32 I40 I42 I44 I46 I48 I50 I52 I54 I56 I58 I60 I62 I64 I75 I101">
    <cfRule type="expression" dxfId="138" priority="21">
      <formula>$I$22&gt;0</formula>
    </cfRule>
  </conditionalFormatting>
  <conditionalFormatting sqref="J38 J36 J24 J26 J30 J32 J40 J42 J44 J46 J48 J50 J52 J54 J56 J58 J60 J62 J64 J75 J101">
    <cfRule type="expression" dxfId="137" priority="22">
      <formula>$J$22&gt;0</formula>
    </cfRule>
  </conditionalFormatting>
  <conditionalFormatting sqref="K38 K36 K24 K26 K30 K32 K40 K42 K44 K46 K48 K50 K52 K54 K56 K58 K60 K62 K64 K75 K101">
    <cfRule type="expression" dxfId="136" priority="23">
      <formula>$K$22&gt;0</formula>
    </cfRule>
  </conditionalFormatting>
  <conditionalFormatting sqref="L38 L36 L24 L26 L30 L32 L40 L42 L44 L46 L48 L50 L52 L54 L56 L58 L60 L62 L64 L75 L101">
    <cfRule type="expression" dxfId="135" priority="24">
      <formula>$L$22&gt;0</formula>
    </cfRule>
  </conditionalFormatting>
  <conditionalFormatting sqref="M38 M36 M24 M26 M30 M32 M40 M42 M44 M46 M48 M50 M52 M54 M56 M58 M60 M62 M64 M75 M101">
    <cfRule type="expression" dxfId="134" priority="25">
      <formula>$M$22&gt;0</formula>
    </cfRule>
  </conditionalFormatting>
  <conditionalFormatting sqref="N38 N36 N24 N26 N30 N32 N40 N42 N44 N46 N48 N50 N52 N54 N56 N58 N60 N62 N64 N75 N101">
    <cfRule type="expression" dxfId="133" priority="26">
      <formula>$N$22&gt;0</formula>
    </cfRule>
  </conditionalFormatting>
  <conditionalFormatting sqref="O38 O36 O24 O26 O30 O32 O40 O42 O44 O46 O48 O50 O52 O54 O56 O58 O60 O62 O64 O75 O101">
    <cfRule type="expression" dxfId="132" priority="27">
      <formula>$O$22&gt;0</formula>
    </cfRule>
  </conditionalFormatting>
  <dataValidations count="19">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A38E9280-B02C-4A54-BCB1-5021A42FBDB1}">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08175465-E6BF-4F42-AEA3-1F14B5ABC73A}">
      <formula1>JaNein</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53690DDB-9AFE-4C6B-AEEB-5BA8C745059C}">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4437B810-D7ED-4D9C-98FA-63469D344625}">
      <formula1>0</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20EBA0F2-84D6-4AEC-BAC7-725F23301EC6}">
      <formula1>0</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EFEDDA74-B0DA-4972-B047-859F634D66CF}">
      <formula1>Sprachen</formula1>
    </dataValidation>
    <dataValidation type="list" allowBlank="1" showInputMessage="1" showErrorMessage="1" errorTitle="Durchführung" error="Der Wert muss einem Eintrag der Liste entsprechen._x000a_(f) Der Wert muss einem Eintrag der Liste entsprechen." sqref="D14" xr:uid="{8DE31204-7FEF-4DED-BB30-1709725D5970}">
      <formula1>JaNein</formula1>
    </dataValidation>
    <dataValidation type="list" allowBlank="1" showInputMessage="1" showErrorMessage="1" errorTitle="Transfer" error="Der Wert muss einem Eintrag der Liste entsprechen._x000a_(f) Der Wert muss einem Eintrag der Liste entsprechen." sqref="D12" xr:uid="{49D22F90-65EB-4993-B6B4-A19560E9ECDC}">
      <formula1>JaNein</formula1>
    </dataValidation>
    <dataValidation type="list" allowBlank="1" showInputMessage="1" showErrorMessage="1" errorTitle="Neuentwicklung" error="Der Wert muss einem Eintrag der Liste entsprechen._x000a_(f) Der Wert muss einem Eintrag der Liste entsprechen." sqref="D10" xr:uid="{9E111AA6-B33F-4C04-99D3-299BB3383007}">
      <formula1>JaNein</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F246D6EB-DDA0-4C0F-99C1-762132521CFB}">
      <formula1>Kursdauer</formula1>
    </dataValidation>
    <dataValidation type="list" allowBlank="1" showInputMessage="1" showErrorMessage="1" errorTitle="Durchführung" error="Der Wert muss einem Eintrag der Liste entsprechen._x000a_(f) Der Wert muss einem Eintrag der Liste entsprechen." sqref="D20:O20" xr:uid="{86E054FE-5034-47B3-ADEB-FB154456332C}">
      <formula1>Durchführungsort</formula1>
    </dataValidation>
    <dataValidation type="decimal" operator="greaterThan" allowBlank="1" showInputMessage="1" showErrorMessage="1" error="Bitte eine gültige Zahl grösser als 0 eingeben._x000a__x000a_(f) Bitte eine gültige Zahl grösser als 0 eingeben." sqref="D30:O30" xr:uid="{C5997E79-F52C-469A-80E4-72EF4BBB24D3}">
      <formula1>0</formula1>
    </dataValidation>
    <dataValidation type="whole" operator="greaterThanOrEqual" allowBlank="1" showInputMessage="1" showErrorMessage="1" error="Die Anzahl der Teilnehmer muss mindestens 10 sein._x000a__x000a_(f) Die Anzahl der Teilnehmer muss mindestens 10 sein." sqref="D26:O26" xr:uid="{087EBA18-4ED6-405B-8CD1-5D65BC1AEBF2}">
      <formula1>10</formula1>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988ECF48-73F4-4B48-B8C8-6B2349448CC6}">
      <formula1>D22</formula1>
    </dataValidation>
    <dataValidation type="date" allowBlank="1" showInputMessage="1" showErrorMessage="1" error="Bitte ein gültiges Datum eingeben_x000a__x000a_(f) Bitte ein gültiges Datum eingeben" sqref="D22:O22" xr:uid="{FFDBEA26-6777-4D68-9959-D597738CDCDA}">
      <formula1>43831</formula1>
      <formula2>49674</formula2>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78E8B5F7-FD05-4437-8E2D-7494C8F5636A}">
      <formula1>0</formula1>
      <formula2>999999</formula2>
    </dataValidation>
    <dataValidation type="whole" operator="greaterThanOrEqual" allowBlank="1" showInputMessage="1" showErrorMessage="1" sqref="D27 D102 D104" xr:uid="{B8C7FBB4-E7CA-41A1-BD1B-408542DC0C5F}">
      <formula1>8</formula1>
    </dataValidation>
    <dataValidation type="whole" operator="greaterThanOrEqual" allowBlank="1" showInputMessage="1" showErrorMessage="1" sqref="E27:O27 E102:O102 E104:O104" xr:uid="{3E64CF2C-13CC-4BFC-AB1E-2C62A6C8D8DE}">
      <formula1>10</formula1>
    </dataValidation>
    <dataValidation operator="greaterThanOrEqual" allowBlank="1" showInputMessage="1" showErrorMessage="1" sqref="C164:C166 P163 D164:D165 E164:P166" xr:uid="{92EE3F67-CC06-4A8C-8F36-B908C3BF941C}"/>
  </dataValidations>
  <hyperlinks>
    <hyperlink ref="C2" location="Abrechnung!A1" display="Abrechnung" xr:uid="{E13DCBF7-E946-410E-9824-F19B22DACDB3}"/>
    <hyperlink ref="B3" location="Information!A1" display="Information!A1" xr:uid="{0B930463-E4CF-41D3-A36E-F18FB454FC67}"/>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customProperties>
    <customPr name="EpmWorksheetKeyString_GUID" r:id="rId2"/>
  </customProperties>
  <extLst>
    <ext xmlns:x14="http://schemas.microsoft.com/office/spreadsheetml/2009/9/main" uri="{CCE6A557-97BC-4b89-ADB6-D9C93CAAB3DF}">
      <x14:dataValidations xmlns:xm="http://schemas.microsoft.com/office/excel/2006/main" count="2">
        <x14:dataValidation type="list" allowBlank="1" showInputMessage="1" showErrorMessage="1" xr:uid="{4CD6AA9D-48DE-467A-8F20-350C64F915DF}">
          <x14:formula1>
            <xm:f>Auswahlfelder!$M$2:$M$7</xm:f>
          </x14:formula1>
          <xm:sqref>D9</xm:sqref>
        </x14:dataValidation>
        <x14:dataValidation type="list" allowBlank="1" showInputMessage="1" showErrorMessage="1" xr:uid="{6CB48EC7-5ADC-48A6-BFB7-96D4CEB3EDA0}">
          <x14:formula1>
            <xm:f>Auswahlfelder!$O$2:$O$3</xm:f>
          </x14:formula1>
          <xm:sqref>D11 D13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A4C9A-3860-42B0-9D76-AA9AB440D6F6}">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Berechnung für eine Kursstaffel</v>
      </c>
      <c r="C2" s="226" t="str">
        <f>HYPERLINK("#Abrechnung!A1", Übersetzungen!C131)</f>
        <v>Abrechnung</v>
      </c>
    </row>
    <row r="3" spans="2:23" ht="27" customHeight="1" thickBot="1" x14ac:dyDescent="0.25">
      <c r="B3" s="349" t="str">
        <f>HYPERLINK("#Information!A1", Übersetzungen!C16)</f>
        <v>Hinweise zum Ausfüllen sowie die Umschaltung der Sprache finden sie im Tabellenblatt "Informationen".</v>
      </c>
      <c r="C3" s="349"/>
      <c r="D3" s="349"/>
      <c r="E3" s="349"/>
      <c r="F3" s="349"/>
      <c r="G3" s="349"/>
      <c r="H3" s="349"/>
      <c r="I3" s="349"/>
      <c r="J3" s="50"/>
      <c r="K3" s="50"/>
      <c r="L3" s="50"/>
      <c r="M3" s="50"/>
      <c r="N3" s="50"/>
      <c r="O3" s="50"/>
      <c r="P3" s="50"/>
    </row>
    <row r="4" spans="2:23" s="63" customFormat="1" ht="25.5" customHeight="1" thickBot="1" x14ac:dyDescent="0.25">
      <c r="B4" s="270" t="str">
        <f>Übersetzungen!C17</f>
        <v>Kursdetails</v>
      </c>
      <c r="C4" s="271"/>
      <c r="D4" s="271"/>
      <c r="E4" s="271"/>
      <c r="F4" s="271"/>
      <c r="G4" s="271"/>
      <c r="H4" s="271"/>
      <c r="I4" s="271"/>
      <c r="J4" s="271"/>
      <c r="K4" s="271"/>
      <c r="L4" s="271"/>
      <c r="M4" s="271"/>
      <c r="N4" s="271"/>
      <c r="O4" s="271"/>
      <c r="P4" s="272"/>
      <c r="Q4" s="273" t="str">
        <f>Übersetzungen!C162</f>
        <v>Erläuterungen</v>
      </c>
      <c r="R4" s="64"/>
      <c r="S4" s="64"/>
      <c r="T4" s="64"/>
      <c r="U4" s="64"/>
      <c r="V4" s="64"/>
      <c r="W4" s="64"/>
    </row>
    <row r="5" spans="2:23" ht="4.1500000000000004" customHeight="1" thickBot="1" x14ac:dyDescent="0.25">
      <c r="B5" s="56"/>
      <c r="C5" s="57"/>
      <c r="P5" s="4"/>
    </row>
    <row r="6" spans="2:23" ht="15.75" x14ac:dyDescent="0.2">
      <c r="B6" s="58" t="str">
        <f>Übersetzungen!C18</f>
        <v>Kurstitel</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Kursdauer</v>
      </c>
      <c r="C8" s="58"/>
      <c r="D8" s="109"/>
      <c r="E8" s="18" t="str">
        <f>"  " &amp; Übersetzungen!C86</f>
        <v xml:space="preserve">  min. 0.5 Tage; max. 9 Tage</v>
      </c>
      <c r="Q8" s="325" t="str">
        <f>Übersetzungen!C163</f>
        <v xml:space="preserve">Die Kursdauer muss einem Eintrag der Liste entsprechen. </v>
      </c>
    </row>
    <row r="9" spans="2:23" ht="4.1500000000000004" customHeight="1" thickBot="1" x14ac:dyDescent="0.25">
      <c r="B9" s="56"/>
      <c r="C9" s="57"/>
      <c r="D9" s="98"/>
    </row>
    <row r="10" spans="2:23" x14ac:dyDescent="0.2">
      <c r="B10" s="58" t="str">
        <f>Übersetzungen!C20</f>
        <v>Neuentwicklung: Wird der Kurs neu entwickelt?</v>
      </c>
      <c r="C10" s="58"/>
      <c r="D10" s="109"/>
    </row>
    <row r="11" spans="2:23" ht="4.1500000000000004" customHeight="1" thickBot="1" x14ac:dyDescent="0.25">
      <c r="B11" s="56"/>
      <c r="C11" s="57"/>
      <c r="D11" s="98"/>
    </row>
    <row r="12" spans="2:23" x14ac:dyDescent="0.2">
      <c r="B12" s="58" t="str">
        <f>Übersetzungen!C22</f>
        <v>Transfer: Wird der Kurs in eine andere Sprache transferiert?</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Wird der Kurs durchgeführt?</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Durchführung</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Kurs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Art der Durchführung</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Beginndatum</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Enddatum</v>
      </c>
      <c r="C24" s="263" t="str">
        <f>Übersetzungen!C166</f>
        <v>DD.MM.YYYY</v>
      </c>
      <c r="D24" s="292"/>
      <c r="E24" s="293"/>
      <c r="F24" s="293"/>
      <c r="G24" s="293"/>
      <c r="H24" s="293"/>
      <c r="I24" s="293"/>
      <c r="J24" s="293"/>
      <c r="K24" s="293"/>
      <c r="L24" s="293"/>
      <c r="M24" s="293"/>
      <c r="N24" s="293"/>
      <c r="O24" s="313"/>
      <c r="P24" s="316">
        <f>COUNTA(D24:O24)</f>
        <v>0</v>
      </c>
      <c r="Q24" s="242" t="str">
        <f>Übersetzungen!C165</f>
        <v>Das Enddatum muss grösser oder gleich dem Beginndatum sein.</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Anzahl Teilnehmende (TN), budgetiert</v>
      </c>
      <c r="C26" s="264" t="str">
        <f>Übersetzungen!C172</f>
        <v>TN-Zahl</v>
      </c>
      <c r="D26" s="294"/>
      <c r="E26" s="295"/>
      <c r="F26" s="295"/>
      <c r="G26" s="295"/>
      <c r="H26" s="295"/>
      <c r="I26" s="295"/>
      <c r="J26" s="295"/>
      <c r="K26" s="295"/>
      <c r="L26" s="295"/>
      <c r="M26" s="295"/>
      <c r="N26" s="295"/>
      <c r="O26" s="314"/>
      <c r="P26" s="316">
        <f>SUM(D26:O26)</f>
        <v>0</v>
      </c>
      <c r="Q26" s="242" t="str">
        <f>Übersetzungen!C83</f>
        <v>Mind. 10 TN</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Gebühr pro TN und pro Kursdurchführung</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Sprache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Maximal 4 Kurse je Sprachregion</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Kostenübersicht pro Kurs</v>
      </c>
      <c r="C34" s="275"/>
      <c r="D34" s="279" t="str">
        <f>IF(OR(Durchführung="nein",Durchführung="non"),Übersetzungen!$C33,IF(D33=47,Übersetzungen!$C32,IF(D33=147,Übersetzungen!$C34,Übersetzungen!$C31)))</f>
        <v>Alle Kursdetails ausfüllen!</v>
      </c>
      <c r="E34" s="279" t="str">
        <f>IF(OR(Durchführung="nein",Durchführung="non"),Übersetzungen!$C33,IF(E33=47,Übersetzungen!$C32,IF(E33=147,Übersetzungen!$C34,Übersetzungen!$C31)))</f>
        <v>Alle Kursdetails ausfüllen!</v>
      </c>
      <c r="F34" s="279" t="str">
        <f>IF(OR(Durchführung="nein",Durchführung="non"),Übersetzungen!$C33,IF(F33=47,Übersetzungen!$C32,IF(F33=147,Übersetzungen!$C34,Übersetzungen!$C31)))</f>
        <v>Alle Kursdetails ausfüllen!</v>
      </c>
      <c r="G34" s="279" t="str">
        <f>IF(OR(Durchführung="nein",Durchführung="non"),Übersetzungen!$C33,IF(G33=47,Übersetzungen!$C32,IF(G33=147,Übersetzungen!$C34,Übersetzungen!$C31)))</f>
        <v>Alle Kursdetails ausfüllen!</v>
      </c>
      <c r="H34" s="279" t="str">
        <f>IF(OR(Durchführung="nein",Durchführung="non"),Übersetzungen!$C33,IF(H33=47,Übersetzungen!$C32,IF(H33=147,Übersetzungen!$C34,Übersetzungen!$C31)))</f>
        <v>Alle Kursdetails ausfüllen!</v>
      </c>
      <c r="I34" s="279" t="str">
        <f>IF(OR(Durchführung="nein",Durchführung="non"),Übersetzungen!$C33,IF(I33=47,Übersetzungen!$C32,IF(I33=147,Übersetzungen!$C34,Übersetzungen!$C31)))</f>
        <v>Alle Kursdetails ausfüllen!</v>
      </c>
      <c r="J34" s="279" t="str">
        <f>IF(OR(Durchführung="nein",Durchführung="non"),Übersetzungen!$C33,IF(J33=47,Übersetzungen!$C32,IF(J33=147,Übersetzungen!$C34,Übersetzungen!$C31)))</f>
        <v>Alle Kursdetails ausfüllen!</v>
      </c>
      <c r="K34" s="279" t="str">
        <f>IF(OR(Durchführung="nein",Durchführung="non"),Übersetzungen!$C33,IF(K33=47,Übersetzungen!$C32,IF(K33=147,Übersetzungen!$C34,Übersetzungen!$C31)))</f>
        <v>Alle Kursdetails ausfüllen!</v>
      </c>
      <c r="L34" s="279" t="str">
        <f>IF(OR(Durchführung="nein",Durchführung="non"),Übersetzungen!$C33,IF(L33=47,Übersetzungen!$C32,IF(L33=147,Übersetzungen!$C34,Übersetzungen!$C31)))</f>
        <v>Alle Kursdetails ausfüllen!</v>
      </c>
      <c r="M34" s="279" t="str">
        <f>IF(OR(Durchführung="nein",Durchführung="non"),Übersetzungen!$C33,IF(M33=47,Übersetzungen!$C32,IF(M33=147,Übersetzungen!$C34,Übersetzungen!$C31)))</f>
        <v>Alle Kursdetails ausfüllen!</v>
      </c>
      <c r="N34" s="279" t="str">
        <f>IF(OR(Durchführung="nein",Durchführung="non"),Übersetzungen!$C33,IF(N33=47,Übersetzungen!$C32,IF(N33=147,Übersetzungen!$C34,Übersetzungen!$C31)))</f>
        <v>Alle Kursdetails ausfüllen!</v>
      </c>
      <c r="O34" s="279" t="str">
        <f>IF(OR(Durchführung="nein",Durchführung="non"),Übersetzungen!$C33,IF(O33=47,Übersetzungen!$C32,IF(O33=147,Übersetzungen!$C34,Übersetzungen!$C31)))</f>
        <v>Alle Kursdetails ausfüllen!</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Kosten Neuentwicklung</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Bitte geben Sie Entwicklungskosten nur in der ersten Spalte an.</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Kosten Sprachtransfer</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Geben Sie die Kosten für den Sprachtransfer nur bei dem Kurs ein, bei dem sie anfallen. </v>
      </c>
      <c r="R38" s="23"/>
      <c r="S38" s="23"/>
      <c r="T38" s="23"/>
      <c r="U38" s="23"/>
      <c r="V38" s="23"/>
      <c r="W38" s="23"/>
    </row>
    <row r="39" spans="2:23" ht="15.6" customHeight="1" thickBot="1" x14ac:dyDescent="0.25">
      <c r="B39" s="249" t="str">
        <f>Übersetzungen!C164</f>
        <v>Kosten Durchführung:</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Honorar Referierende, Dozierende</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Schulungsräume/Infrastruktrur</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Verpflegung</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Schulungsmaterial/Dokumentation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Promotion/Kommunikation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Kursadministration</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Projektmanagement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Kursauswertung</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Gesamtkosten (budgetiert)</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Finanzierung</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Finanzierung pro Kurs (budgetiert)</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Einnahmen aus Kursgebühren (budgetiert)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Weitere Drittmittel (Sponsoren, Kanton usw.)</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Max.Förderbeitrag Neuentwicklung</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Die maximalen Förderbeiträge finden Sie auf dem Merkblatt</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Max. Förderbeitrag Sprachtransfer</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Die maximalen Förderbeiträge finden Sie auf dem Merkblatt</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Max.Förderbeitrag Durchführung</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Die maximalen Förderbeiträge finden Sie auf dem Merkblatt</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Max.möglicher Förderbeitrag ohne Abzüge</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Die maximalen Förderbeiträge finden Sie auf dem Merkblatt</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Kürzung in % der Förderbeiträge</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Kürzung in CHF (&gt; 40% Subvention oder Gewinn &gt; 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Der Beitrag  pro Kurs wird gekürzt, wenn Gewinn &gt;5% erzielt oder sein Anteil 40% der Gesamtkosten überschreitet</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Förderbeitrag beantragt</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Einnahmen</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Gesamtkosten (budgetiert)</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Eigenleistung (-) / Gewinn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Reporting und Finanzierung effektiv pro Kurs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Anzahl Teilnehmende (effektiv)</v>
      </c>
      <c r="C101" s="60" t="str">
        <f>Übersetzungen!C172</f>
        <v>TN-Zahl</v>
      </c>
      <c r="D101" s="294"/>
      <c r="E101" s="295"/>
      <c r="F101" s="295"/>
      <c r="G101" s="295"/>
      <c r="H101" s="295"/>
      <c r="I101" s="295"/>
      <c r="J101" s="295"/>
      <c r="K101" s="295"/>
      <c r="L101" s="295"/>
      <c r="M101" s="295"/>
      <c r="N101" s="295"/>
      <c r="O101" s="295"/>
      <c r="P101" s="287">
        <f>SUM(D101:O101)</f>
        <v>0</v>
      </c>
      <c r="Q101" s="242" t="str">
        <f>Übersetzungen!C170</f>
        <v>Eingabe zwingend für Reporting/Abrechnung</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Wurde eine Entwicklung bzw. ein Transfer realisiert?</v>
      </c>
      <c r="C103" s="238"/>
      <c r="D103" s="305"/>
      <c r="E103" s="305"/>
      <c r="F103" s="305"/>
      <c r="G103" s="305"/>
      <c r="H103" s="305"/>
      <c r="I103" s="305"/>
      <c r="J103" s="305"/>
      <c r="K103" s="305"/>
      <c r="L103" s="305"/>
      <c r="M103" s="305"/>
      <c r="N103" s="305"/>
      <c r="O103" s="305"/>
      <c r="P103" s="20"/>
      <c r="Q103" s="242" t="str">
        <f>Übersetzungen!C171</f>
        <v xml:space="preserve">Eingabe zwingend bei einer Neuentwicklung oder einem Sprachtransfer </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Einnahmen aus Kursgebühren (effektiv)</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Weitere Drittmittel (Sponsoren, Kanton usw.)</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Max. Förderbeitrag Neuentwicklung</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Die maximalen Förderbeiträge finden Sie auf dem Merkblatt</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Max. Förderbeitrag Sprachtransfer</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Die maximalen Förderbeiträge finden Sie auf dem Merkblatt</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 xml:space="preserve">Max. Förderbeitrag Durchführung </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Die maximalen Förderbeiträge finden Sie auf dem Merkblatt</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Max.möglicher Förderbeitrag ohne Abzüge</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Die maximalen Förderbeiträge finden Sie auf dem Merkblatt</v>
      </c>
      <c r="R115" s="223"/>
      <c r="S115" s="223"/>
      <c r="T115" s="223"/>
      <c r="U115" s="223"/>
      <c r="V115" s="223"/>
      <c r="W115" s="223"/>
    </row>
    <row r="116" spans="2:23" ht="4.1500000000000004" customHeight="1" x14ac:dyDescent="0.2">
      <c r="C116" s="232"/>
      <c r="P116" s="5"/>
    </row>
    <row r="117" spans="2:23" hidden="1" x14ac:dyDescent="0.2">
      <c r="B117" s="229" t="str">
        <f>Übersetzungen!C76</f>
        <v>Kürzung in % der Förderbeiträge</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Kürzung in CHF (&gt; 40% Subvention oder Gewinn &gt; 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Der Beitrag  pro Kurs wird gekürzt, wenn Gewinn &gt;5% erzielt oder sein Anteil 40% der Gesamtkosten überschreitet</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Förderbeitrag (effektiv)</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Der effektive Beitrag richtet sich nach der Anzahl Teilnehmenden, die den Kurs besucht haben.</v>
      </c>
    </row>
    <row r="122" spans="2:23" ht="4.1500000000000004" customHeight="1" thickBot="1" x14ac:dyDescent="0.25">
      <c r="B122" s="19"/>
      <c r="C122" s="232"/>
      <c r="P122" s="5"/>
    </row>
    <row r="123" spans="2:23" x14ac:dyDescent="0.2">
      <c r="B123" s="58" t="str">
        <f>Übersetzungen!C92</f>
        <v>Total Einnahmen</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Effektive Gesamtkosten</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Eigenleistung (-) / Gewinn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Zusammenfassung pro Jahr (budgetiert)</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Gesamtkosten (budgetiert)</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Einnahmen aus Kursgebühren (budgetiert)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Weitere Drittmittel (Sponsoren, Kanton usw.)</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Eigenleistung (-) / Gewinn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Beantragte Förderbeiträge EnergieSchweiz</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pro Kurs</v>
      </c>
      <c r="P142" s="5"/>
    </row>
    <row r="143" spans="1:23" s="61" customFormat="1" x14ac:dyDescent="0.2">
      <c r="A143" s="18"/>
      <c r="B143" s="58" t="str">
        <f>Übersetzungen!C71</f>
        <v>Anteil Förderbeiträge an den Gesamtkosten</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Zusammenfassung pro Jahr (effektiv)</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Effektive Gesamtkosten</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Einnahmen aus Kursgebühren (effektiv)</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Weitere Drittmittel (Sponsoren, Kanton usw.)</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Eigenleistung (-) / Gewinn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Effektive Förderbeiträge EnergieSchweiz</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Anteil Förderbeiträge an den Gesamtkosten</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Max.möglicher Förderbeitrag ohne Abzüge</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CXuhCBYtDyADAOPi6l2xnWOxrHJJ1lrf80k6DYk10ZecdnzDh/TEJdi6p4Qq54cnWZMn/inJak0XxhbPrfQ/kw==" saltValue="6Gui6RWlzO72v0BXjqFcRA==" spinCount="100000" sheet="1" selectLockedCells="1" autoFilter="0"/>
  <mergeCells count="2">
    <mergeCell ref="B3:I3"/>
    <mergeCell ref="D6:P6"/>
  </mergeCells>
  <conditionalFormatting sqref="A36:O36">
    <cfRule type="expression" dxfId="131" priority="11" stopIfTrue="1">
      <formula>OR($D$10="nein",$D$10="",$D$10=0,$D$10="non")</formula>
    </cfRule>
  </conditionalFormatting>
  <conditionalFormatting sqref="A38:O38">
    <cfRule type="expression" dxfId="130" priority="12" stopIfTrue="1">
      <formula>OR($D$12="nein",$D$12="",$D$12=0,$D$12="non")</formula>
    </cfRule>
  </conditionalFormatting>
  <conditionalFormatting sqref="B56 B58 B60 B62 B64">
    <cfRule type="expression" dxfId="129" priority="15">
      <formula>$P$22&gt;0</formula>
    </cfRule>
    <cfRule type="expression" dxfId="128" priority="9">
      <formula>LEN($B56)&gt;0</formula>
    </cfRule>
  </conditionalFormatting>
  <conditionalFormatting sqref="B103">
    <cfRule type="expression" dxfId="127" priority="34">
      <formula>OR(D10="ja",D12="ja",D10="oui",D12="oui")</formula>
    </cfRule>
  </conditionalFormatting>
  <conditionalFormatting sqref="B99:Q99">
    <cfRule type="expression" dxfId="126" priority="37">
      <formula>OR(Durchführung="nein",Durchführung="non")</formula>
    </cfRule>
  </conditionalFormatting>
  <conditionalFormatting sqref="C56 C58 C60 C62 C64">
    <cfRule type="expression" dxfId="125" priority="41" stopIfTrue="1">
      <formula>$P$22=0</formula>
    </cfRule>
  </conditionalFormatting>
  <conditionalFormatting sqref="D38 D36 D24 D26 D30 D32 D40 D42 D44 D46 D48 D50 D52 D54 D56 D58 D60 D62 D64 D75 D101">
    <cfRule type="expression" dxfId="124" priority="16">
      <formula>$D$22&gt;0</formula>
    </cfRule>
  </conditionalFormatting>
  <conditionalFormatting sqref="D109 O109">
    <cfRule type="expression" dxfId="123" priority="30">
      <formula>AND(D109&gt;0,D111&gt;0)</formula>
    </cfRule>
  </conditionalFormatting>
  <conditionalFormatting sqref="D24:O24">
    <cfRule type="expression" dxfId="122" priority="3">
      <formula>AND(D$22="",D$24&lt;&gt;"")</formula>
    </cfRule>
  </conditionalFormatting>
  <conditionalFormatting sqref="D32:O32">
    <cfRule type="expression" dxfId="121" priority="2">
      <formula>OR(AND(D$32 = $V$30, $V$32 &gt; 4),AND(D$32 = $W$30, $W$32 &gt; 4),AND(D$32 = $X$30, $X$32 &gt; 4))</formula>
    </cfRule>
  </conditionalFormatting>
  <conditionalFormatting sqref="D34:O34">
    <cfRule type="expression" dxfId="120" priority="39" stopIfTrue="1">
      <formula>D$33&gt;=147</formula>
    </cfRule>
    <cfRule type="expression" dxfId="119" priority="40" stopIfTrue="1">
      <formula>AND(D33&gt;0,D33&lt;&gt;40)</formula>
    </cfRule>
    <cfRule type="expression" dxfId="118" priority="38" stopIfTrue="1">
      <formula>OR(D33=47,AND(D33&gt;0,D33&lt;&gt;40,Durchführung="nein",Durchführung="non"))</formula>
    </cfRule>
  </conditionalFormatting>
  <conditionalFormatting sqref="D56:O56">
    <cfRule type="expression" dxfId="117" priority="1">
      <formula>AND(D$56&lt;&gt; "", $B$56="")</formula>
    </cfRule>
  </conditionalFormatting>
  <conditionalFormatting sqref="D58:O58">
    <cfRule type="expression" dxfId="116" priority="4">
      <formula>AND(D$58&lt;&gt; "", $B$58="")</formula>
    </cfRule>
  </conditionalFormatting>
  <conditionalFormatting sqref="D60:O60">
    <cfRule type="expression" dxfId="115" priority="5">
      <formula>AND(D$60&lt;&gt; "", $B$60="")</formula>
    </cfRule>
  </conditionalFormatting>
  <conditionalFormatting sqref="D62:O62">
    <cfRule type="expression" dxfId="114"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113" priority="10">
      <formula>D6&lt;&gt;""</formula>
    </cfRule>
  </conditionalFormatting>
  <conditionalFormatting sqref="D64:O64">
    <cfRule type="expression" dxfId="112" priority="7">
      <formula>AND(D$64&lt;&gt; "", $B$64="")</formula>
    </cfRule>
  </conditionalFormatting>
  <conditionalFormatting sqref="D77:O77">
    <cfRule type="expression" dxfId="111" priority="32">
      <formula>AND(D77&gt;0,D79&gt;0)</formula>
    </cfRule>
  </conditionalFormatting>
  <conditionalFormatting sqref="D79:O79">
    <cfRule type="expression" dxfId="110" priority="29">
      <formula>COUNTIF($D79:$O79,"&gt;0")&gt;2</formula>
    </cfRule>
    <cfRule type="expression" dxfId="109" priority="33">
      <formula>AND(D77&gt;0,D79&gt;0)</formula>
    </cfRule>
  </conditionalFormatting>
  <conditionalFormatting sqref="D103:O103">
    <cfRule type="expression" dxfId="108" priority="8">
      <formula>LEN(D$103)&gt;0</formula>
    </cfRule>
    <cfRule type="expression" dxfId="107" priority="13">
      <formula>AND(D$22&gt;0,OR($D$10="ja",$D$12="ja",$D$10="oui",$D$12="oui"))</formula>
    </cfRule>
    <cfRule type="expression" dxfId="106" priority="14">
      <formula>OR(AND($D$10&lt;&gt;"ja",$D$12&lt;&gt;"ja"),AND($D$10&lt;&gt;"oui",$D$12&lt;&gt;"oui"))</formula>
    </cfRule>
  </conditionalFormatting>
  <conditionalFormatting sqref="D110:O110">
    <cfRule type="cellIs" dxfId="105" priority="36" operator="greaterThan">
      <formula>0</formula>
    </cfRule>
  </conditionalFormatting>
  <conditionalFormatting sqref="D111:O111">
    <cfRule type="expression" dxfId="104" priority="31">
      <formula>AND(D109&gt;0,D111&gt;0)</formula>
    </cfRule>
    <cfRule type="expression" dxfId="103" priority="28">
      <formula>COUNTIF($D111:$O111,"&gt;0")&gt;2</formula>
    </cfRule>
  </conditionalFormatting>
  <conditionalFormatting sqref="D95:P95 D127:O127">
    <cfRule type="cellIs" dxfId="102" priority="35" operator="greaterThan">
      <formula>0</formula>
    </cfRule>
  </conditionalFormatting>
  <conditionalFormatting sqref="D170:P171">
    <cfRule type="cellIs" dxfId="101" priority="42" operator="lessThan">
      <formula>0</formula>
    </cfRule>
  </conditionalFormatting>
  <conditionalFormatting sqref="D172:P172">
    <cfRule type="cellIs" dxfId="100" priority="43" operator="greaterThan">
      <formula>0.4</formula>
    </cfRule>
    <cfRule type="cellIs" dxfId="99" priority="44" operator="greaterThan">
      <formula>40</formula>
    </cfRule>
  </conditionalFormatting>
  <conditionalFormatting sqref="E38 E36 E24 E26 E30 E32 E40 E42 E44 E46 E48 E50 E52 E54 E56 E58 E60 E62 E64 E75 E101">
    <cfRule type="expression" dxfId="98" priority="17">
      <formula>$E$22&gt;0</formula>
    </cfRule>
  </conditionalFormatting>
  <conditionalFormatting sqref="F38 F36 F24 F26 F30 F32 F40 F42 F44 F46 F48 F50 F52 F54 F56 F58 F60 F62 F64 F75 F101">
    <cfRule type="expression" dxfId="97" priority="18">
      <formula>$F$22&gt;0</formula>
    </cfRule>
  </conditionalFormatting>
  <conditionalFormatting sqref="G38 G36 G24 G26 G30 G32 G40 G42 G44 G46 G48 G50 G52 G54 G56 G58 G60 G62 G64 G75 G101">
    <cfRule type="expression" dxfId="96" priority="19">
      <formula>$G$22&gt;0</formula>
    </cfRule>
  </conditionalFormatting>
  <conditionalFormatting sqref="H38 H36 H24 H26 H30 H32 H40 H42 H44 H46 H48 H50 H52 H54 H56 H58 H60 H62 H64 H75 H101">
    <cfRule type="expression" dxfId="95" priority="20">
      <formula>$H$22&gt;0</formula>
    </cfRule>
  </conditionalFormatting>
  <conditionalFormatting sqref="I38 I36 I24 I26 I30 I32 I40 I42 I44 I46 I48 I50 I52 I54 I56 I58 I60 I62 I64 I75 I101">
    <cfRule type="expression" dxfId="94" priority="21">
      <formula>$I$22&gt;0</formula>
    </cfRule>
  </conditionalFormatting>
  <conditionalFormatting sqref="J38 J36 J24 J26 J30 J32 J40 J42 J44 J46 J48 J50 J52 J54 J56 J58 J60 J62 J64 J75 J101">
    <cfRule type="expression" dxfId="93" priority="22">
      <formula>$J$22&gt;0</formula>
    </cfRule>
  </conditionalFormatting>
  <conditionalFormatting sqref="K38 K36 K24 K26 K30 K32 K40 K42 K44 K46 K48 K50 K52 K54 K56 K58 K60 K62 K64 K75 K101">
    <cfRule type="expression" dxfId="92" priority="23">
      <formula>$K$22&gt;0</formula>
    </cfRule>
  </conditionalFormatting>
  <conditionalFormatting sqref="L38 L36 L24 L26 L30 L32 L40 L42 L44 L46 L48 L50 L52 L54 L56 L58 L60 L62 L64 L75 L101">
    <cfRule type="expression" dxfId="91" priority="24">
      <formula>$L$22&gt;0</formula>
    </cfRule>
  </conditionalFormatting>
  <conditionalFormatting sqref="M38 M36 M24 M26 M30 M32 M40 M42 M44 M46 M48 M50 M52 M54 M56 M58 M60 M62 M64 M75 M101">
    <cfRule type="expression" dxfId="90" priority="25">
      <formula>$M$22&gt;0</formula>
    </cfRule>
  </conditionalFormatting>
  <conditionalFormatting sqref="N38 N36 N24 N26 N30 N32 N40 N42 N44 N46 N48 N50 N52 N54 N56 N58 N60 N62 N64 N75 N101">
    <cfRule type="expression" dxfId="89" priority="26">
      <formula>$N$22&gt;0</formula>
    </cfRule>
  </conditionalFormatting>
  <conditionalFormatting sqref="O38 O36 O24 O26 O30 O32 O40 O42 O44 O46 O48 O50 O52 O54 O56 O58 O60 O62 O64 O75 O101">
    <cfRule type="expression" dxfId="88" priority="27">
      <formula>$O$22&gt;0</formula>
    </cfRule>
  </conditionalFormatting>
  <dataValidations count="19">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44C76813-7239-4460-9BC2-B22CA5545C48}">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AD213FDD-E70A-4F32-A72E-5C4EB6729BB3}">
      <formula1>JaNein</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7771C0C8-2363-4CB6-9AE9-CB85258D1F43}">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BA35C02C-D5E1-47F1-9822-7A4785086F19}">
      <formula1>0</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4213EE3F-5962-41C2-8384-EDEC2536FCC4}">
      <formula1>0</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8804AFA9-A4A4-4C3D-86B3-5D63E28C3325}">
      <formula1>Sprachen</formula1>
    </dataValidation>
    <dataValidation type="list" allowBlank="1" showInputMessage="1" showErrorMessage="1" errorTitle="Durchführung" error="Der Wert muss einem Eintrag der Liste entsprechen._x000a_(f) Der Wert muss einem Eintrag der Liste entsprechen." sqref="D14" xr:uid="{F1AAE9AE-BB5E-4592-BB02-89BCA697D41D}">
      <formula1>JaNein</formula1>
    </dataValidation>
    <dataValidation type="list" allowBlank="1" showInputMessage="1" showErrorMessage="1" errorTitle="Transfer" error="Der Wert muss einem Eintrag der Liste entsprechen._x000a_(f) Der Wert muss einem Eintrag der Liste entsprechen." sqref="D12" xr:uid="{35460916-6862-4207-9DFA-B08FBCE302C1}">
      <formula1>JaNein</formula1>
    </dataValidation>
    <dataValidation type="list" allowBlank="1" showInputMessage="1" showErrorMessage="1" errorTitle="Neuentwicklung" error="Der Wert muss einem Eintrag der Liste entsprechen._x000a_(f) Der Wert muss einem Eintrag der Liste entsprechen." sqref="D10" xr:uid="{11B3CF72-8CFF-4F3C-8729-7FB405C54C6E}">
      <formula1>JaNein</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5D0E2C51-C33B-49C1-8175-DCF246FFF789}">
      <formula1>Kursdauer</formula1>
    </dataValidation>
    <dataValidation type="list" allowBlank="1" showInputMessage="1" showErrorMessage="1" errorTitle="Durchführung" error="Der Wert muss einem Eintrag der Liste entsprechen._x000a_(f) Der Wert muss einem Eintrag der Liste entsprechen." sqref="D20:O20" xr:uid="{8735981D-B02C-4E6B-B04D-DD93CD762ED4}">
      <formula1>Durchführungsort</formula1>
    </dataValidation>
    <dataValidation type="decimal" operator="greaterThan" allowBlank="1" showInputMessage="1" showErrorMessage="1" error="Bitte eine gültige Zahl grösser als 0 eingeben._x000a__x000a_(f) Bitte eine gültige Zahl grösser als 0 eingeben." sqref="D30:O30" xr:uid="{33B96D2E-E5CB-43BE-870C-D021622E8A17}">
      <formula1>0</formula1>
    </dataValidation>
    <dataValidation type="whole" operator="greaterThanOrEqual" allowBlank="1" showInputMessage="1" showErrorMessage="1" error="Die Anzahl der Teilnehmer muss mindestens 10 sein._x000a__x000a_(f) Die Anzahl der Teilnehmer muss mindestens 10 sein." sqref="D26:O26" xr:uid="{06E56666-4369-4263-8F2B-D74146EEDD93}">
      <formula1>10</formula1>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A8290D13-3998-489F-9C1E-656ECF2B64DD}">
      <formula1>D22</formula1>
    </dataValidation>
    <dataValidation type="date" allowBlank="1" showInputMessage="1" showErrorMessage="1" error="Bitte ein gültiges Datum eingeben_x000a__x000a_(f) Bitte ein gültiges Datum eingeben" sqref="D22:O22" xr:uid="{7CC0A367-8DDE-4CCE-9A0B-83817AD4191A}">
      <formula1>43831</formula1>
      <formula2>49674</formula2>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D429F1E4-5CCD-42C8-ABB7-85717046B6F8}">
      <formula1>0</formula1>
      <formula2>999999</formula2>
    </dataValidation>
    <dataValidation type="whole" operator="greaterThanOrEqual" allowBlank="1" showInputMessage="1" showErrorMessage="1" sqref="D27 D102 D104" xr:uid="{2A919AAB-C252-4C85-AD76-A24FBBD41D69}">
      <formula1>8</formula1>
    </dataValidation>
    <dataValidation type="whole" operator="greaterThanOrEqual" allowBlank="1" showInputMessage="1" showErrorMessage="1" sqref="E27:O27 E102:O102 E104:O104" xr:uid="{AB39B83D-9589-4F36-A9A1-A80F8A3BB190}">
      <formula1>10</formula1>
    </dataValidation>
    <dataValidation operator="greaterThanOrEqual" allowBlank="1" showInputMessage="1" showErrorMessage="1" sqref="C164:C166 P163 D164:D165 E164:P166" xr:uid="{4B5F6828-B1EC-444D-8504-93370DEB6B1C}"/>
  </dataValidations>
  <hyperlinks>
    <hyperlink ref="C2" location="Abrechnung!A1" display="Abrechnung" xr:uid="{68321F08-FCFF-4880-B5D5-B9C04BC616E8}"/>
    <hyperlink ref="B3" location="Information!A1" display="Information!A1" xr:uid="{C0C284AE-85C3-4A04-B3D8-AAF9A12C0382}"/>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customProperties>
    <customPr name="EpmWorksheetKeyString_GUID" r:id="rId2"/>
  </customProperties>
  <extLst>
    <ext xmlns:x14="http://schemas.microsoft.com/office/spreadsheetml/2009/9/main" uri="{CCE6A557-97BC-4b89-ADB6-D9C93CAAB3DF}">
      <x14:dataValidations xmlns:xm="http://schemas.microsoft.com/office/excel/2006/main" count="2">
        <x14:dataValidation type="list" allowBlank="1" showInputMessage="1" showErrorMessage="1" xr:uid="{93AFF5B5-FC49-478B-80EE-CE7AD4A092A7}">
          <x14:formula1>
            <xm:f>Auswahlfelder!$M$2:$M$7</xm:f>
          </x14:formula1>
          <xm:sqref>D9</xm:sqref>
        </x14:dataValidation>
        <x14:dataValidation type="list" allowBlank="1" showInputMessage="1" showErrorMessage="1" xr:uid="{A5789E8C-0A8C-470B-9B24-1B78472DFDA5}">
          <x14:formula1>
            <xm:f>Auswahlfelder!$O$2:$O$3</xm:f>
          </x14:formula1>
          <xm:sqref>D11 D13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37BD8-0949-4F25-98AD-497FEDA04E13}">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Berechnung für eine Kursstaffel</v>
      </c>
      <c r="C2" s="226" t="str">
        <f>HYPERLINK("#Abrechnung!A1", Übersetzungen!C131)</f>
        <v>Abrechnung</v>
      </c>
    </row>
    <row r="3" spans="2:23" ht="27" customHeight="1" thickBot="1" x14ac:dyDescent="0.25">
      <c r="B3" s="349" t="str">
        <f>HYPERLINK("#Information!A1", Übersetzungen!C16)</f>
        <v>Hinweise zum Ausfüllen sowie die Umschaltung der Sprache finden sie im Tabellenblatt "Informationen".</v>
      </c>
      <c r="C3" s="349"/>
      <c r="D3" s="349"/>
      <c r="E3" s="349"/>
      <c r="F3" s="349"/>
      <c r="G3" s="349"/>
      <c r="H3" s="349"/>
      <c r="I3" s="349"/>
      <c r="J3" s="50"/>
      <c r="K3" s="50"/>
      <c r="L3" s="50"/>
      <c r="M3" s="50"/>
      <c r="N3" s="50"/>
      <c r="O3" s="50"/>
      <c r="P3" s="50"/>
    </row>
    <row r="4" spans="2:23" s="63" customFormat="1" ht="25.5" customHeight="1" thickBot="1" x14ac:dyDescent="0.25">
      <c r="B4" s="270" t="str">
        <f>Übersetzungen!C17</f>
        <v>Kursdetails</v>
      </c>
      <c r="C4" s="271"/>
      <c r="D4" s="271"/>
      <c r="E4" s="271"/>
      <c r="F4" s="271"/>
      <c r="G4" s="271"/>
      <c r="H4" s="271"/>
      <c r="I4" s="271"/>
      <c r="J4" s="271"/>
      <c r="K4" s="271"/>
      <c r="L4" s="271"/>
      <c r="M4" s="271"/>
      <c r="N4" s="271"/>
      <c r="O4" s="271"/>
      <c r="P4" s="272"/>
      <c r="Q4" s="273" t="str">
        <f>Übersetzungen!C162</f>
        <v>Erläuterungen</v>
      </c>
      <c r="R4" s="64"/>
      <c r="S4" s="64"/>
      <c r="T4" s="64"/>
      <c r="U4" s="64"/>
      <c r="V4" s="64"/>
      <c r="W4" s="64"/>
    </row>
    <row r="5" spans="2:23" ht="4.1500000000000004" customHeight="1" thickBot="1" x14ac:dyDescent="0.25">
      <c r="B5" s="56"/>
      <c r="C5" s="57"/>
      <c r="P5" s="4"/>
    </row>
    <row r="6" spans="2:23" ht="15.75" x14ac:dyDescent="0.2">
      <c r="B6" s="58" t="str">
        <f>Übersetzungen!C18</f>
        <v>Kurstitel</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Kursdauer</v>
      </c>
      <c r="C8" s="58"/>
      <c r="D8" s="109"/>
      <c r="E8" s="18" t="str">
        <f>"  " &amp; Übersetzungen!C86</f>
        <v xml:space="preserve">  min. 0.5 Tage; max. 9 Tage</v>
      </c>
      <c r="Q8" s="325" t="str">
        <f>Übersetzungen!C163</f>
        <v xml:space="preserve">Die Kursdauer muss einem Eintrag der Liste entsprechen. </v>
      </c>
    </row>
    <row r="9" spans="2:23" ht="4.1500000000000004" customHeight="1" thickBot="1" x14ac:dyDescent="0.25">
      <c r="B9" s="56"/>
      <c r="C9" s="57"/>
      <c r="D9" s="98"/>
    </row>
    <row r="10" spans="2:23" x14ac:dyDescent="0.2">
      <c r="B10" s="58" t="str">
        <f>Übersetzungen!C20</f>
        <v>Neuentwicklung: Wird der Kurs neu entwickelt?</v>
      </c>
      <c r="C10" s="58"/>
      <c r="D10" s="109"/>
    </row>
    <row r="11" spans="2:23" ht="4.1500000000000004" customHeight="1" thickBot="1" x14ac:dyDescent="0.25">
      <c r="B11" s="56"/>
      <c r="C11" s="57"/>
      <c r="D11" s="98"/>
    </row>
    <row r="12" spans="2:23" x14ac:dyDescent="0.2">
      <c r="B12" s="58" t="str">
        <f>Übersetzungen!C22</f>
        <v>Transfer: Wird der Kurs in eine andere Sprache transferiert?</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Wird der Kurs durchgeführt?</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Durchführung</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Kurs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Art der Durchführung</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Beginndatum</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Enddatum</v>
      </c>
      <c r="C24" s="263" t="str">
        <f>Übersetzungen!C166</f>
        <v>DD.MM.YYYY</v>
      </c>
      <c r="D24" s="292"/>
      <c r="E24" s="293"/>
      <c r="F24" s="293"/>
      <c r="G24" s="293"/>
      <c r="H24" s="293"/>
      <c r="I24" s="293"/>
      <c r="J24" s="293"/>
      <c r="K24" s="293"/>
      <c r="L24" s="293"/>
      <c r="M24" s="293"/>
      <c r="N24" s="293"/>
      <c r="O24" s="313"/>
      <c r="P24" s="316">
        <f>COUNTA(D24:O24)</f>
        <v>0</v>
      </c>
      <c r="Q24" s="242" t="str">
        <f>Übersetzungen!C165</f>
        <v>Das Enddatum muss grösser oder gleich dem Beginndatum sein.</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Anzahl Teilnehmende (TN), budgetiert</v>
      </c>
      <c r="C26" s="264" t="str">
        <f>Übersetzungen!C172</f>
        <v>TN-Zahl</v>
      </c>
      <c r="D26" s="294"/>
      <c r="E26" s="295"/>
      <c r="F26" s="295"/>
      <c r="G26" s="295"/>
      <c r="H26" s="295"/>
      <c r="I26" s="295"/>
      <c r="J26" s="295"/>
      <c r="K26" s="295"/>
      <c r="L26" s="295"/>
      <c r="M26" s="295"/>
      <c r="N26" s="295"/>
      <c r="O26" s="314"/>
      <c r="P26" s="316">
        <f>SUM(D26:O26)</f>
        <v>0</v>
      </c>
      <c r="Q26" s="242" t="str">
        <f>Übersetzungen!C83</f>
        <v>Mind. 10 TN</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Gebühr pro TN und pro Kursdurchführung</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Sprache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Maximal 4 Kurse je Sprachregion</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Kostenübersicht pro Kurs</v>
      </c>
      <c r="C34" s="275"/>
      <c r="D34" s="279" t="str">
        <f>IF(OR(Durchführung="nein",Durchführung="non"),Übersetzungen!$C33,IF(D33=47,Übersetzungen!$C32,IF(D33=147,Übersetzungen!$C34,Übersetzungen!$C31)))</f>
        <v>Alle Kursdetails ausfüllen!</v>
      </c>
      <c r="E34" s="279" t="str">
        <f>IF(OR(Durchführung="nein",Durchführung="non"),Übersetzungen!$C33,IF(E33=47,Übersetzungen!$C32,IF(E33=147,Übersetzungen!$C34,Übersetzungen!$C31)))</f>
        <v>Alle Kursdetails ausfüllen!</v>
      </c>
      <c r="F34" s="279" t="str">
        <f>IF(OR(Durchführung="nein",Durchführung="non"),Übersetzungen!$C33,IF(F33=47,Übersetzungen!$C32,IF(F33=147,Übersetzungen!$C34,Übersetzungen!$C31)))</f>
        <v>Alle Kursdetails ausfüllen!</v>
      </c>
      <c r="G34" s="279" t="str">
        <f>IF(OR(Durchführung="nein",Durchführung="non"),Übersetzungen!$C33,IF(G33=47,Übersetzungen!$C32,IF(G33=147,Übersetzungen!$C34,Übersetzungen!$C31)))</f>
        <v>Alle Kursdetails ausfüllen!</v>
      </c>
      <c r="H34" s="279" t="str">
        <f>IF(OR(Durchführung="nein",Durchführung="non"),Übersetzungen!$C33,IF(H33=47,Übersetzungen!$C32,IF(H33=147,Übersetzungen!$C34,Übersetzungen!$C31)))</f>
        <v>Alle Kursdetails ausfüllen!</v>
      </c>
      <c r="I34" s="279" t="str">
        <f>IF(OR(Durchführung="nein",Durchführung="non"),Übersetzungen!$C33,IF(I33=47,Übersetzungen!$C32,IF(I33=147,Übersetzungen!$C34,Übersetzungen!$C31)))</f>
        <v>Alle Kursdetails ausfüllen!</v>
      </c>
      <c r="J34" s="279" t="str">
        <f>IF(OR(Durchführung="nein",Durchführung="non"),Übersetzungen!$C33,IF(J33=47,Übersetzungen!$C32,IF(J33=147,Übersetzungen!$C34,Übersetzungen!$C31)))</f>
        <v>Alle Kursdetails ausfüllen!</v>
      </c>
      <c r="K34" s="279" t="str">
        <f>IF(OR(Durchführung="nein",Durchführung="non"),Übersetzungen!$C33,IF(K33=47,Übersetzungen!$C32,IF(K33=147,Übersetzungen!$C34,Übersetzungen!$C31)))</f>
        <v>Alle Kursdetails ausfüllen!</v>
      </c>
      <c r="L34" s="279" t="str">
        <f>IF(OR(Durchführung="nein",Durchführung="non"),Übersetzungen!$C33,IF(L33=47,Übersetzungen!$C32,IF(L33=147,Übersetzungen!$C34,Übersetzungen!$C31)))</f>
        <v>Alle Kursdetails ausfüllen!</v>
      </c>
      <c r="M34" s="279" t="str">
        <f>IF(OR(Durchführung="nein",Durchführung="non"),Übersetzungen!$C33,IF(M33=47,Übersetzungen!$C32,IF(M33=147,Übersetzungen!$C34,Übersetzungen!$C31)))</f>
        <v>Alle Kursdetails ausfüllen!</v>
      </c>
      <c r="N34" s="279" t="str">
        <f>IF(OR(Durchführung="nein",Durchführung="non"),Übersetzungen!$C33,IF(N33=47,Übersetzungen!$C32,IF(N33=147,Übersetzungen!$C34,Übersetzungen!$C31)))</f>
        <v>Alle Kursdetails ausfüllen!</v>
      </c>
      <c r="O34" s="279" t="str">
        <f>IF(OR(Durchführung="nein",Durchführung="non"),Übersetzungen!$C33,IF(O33=47,Übersetzungen!$C32,IF(O33=147,Übersetzungen!$C34,Übersetzungen!$C31)))</f>
        <v>Alle Kursdetails ausfüllen!</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Kosten Neuentwicklung</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Bitte geben Sie Entwicklungskosten nur in der ersten Spalte an.</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Kosten Sprachtransfer</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Geben Sie die Kosten für den Sprachtransfer nur bei dem Kurs ein, bei dem sie anfallen. </v>
      </c>
      <c r="R38" s="23"/>
      <c r="S38" s="23"/>
      <c r="T38" s="23"/>
      <c r="U38" s="23"/>
      <c r="V38" s="23"/>
      <c r="W38" s="23"/>
    </row>
    <row r="39" spans="2:23" ht="15.6" customHeight="1" thickBot="1" x14ac:dyDescent="0.25">
      <c r="B39" s="249" t="str">
        <f>Übersetzungen!C164</f>
        <v>Kosten Durchführung:</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Honorar Referierende, Dozierende</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Schulungsräume/Infrastruktrur</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Verpflegung</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Schulungsmaterial/Dokumentation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Promotion/Kommunikation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Kursadministration</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Projektmanagement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Kursauswertung</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Gesamtkosten (budgetiert)</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Finanzierung</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Finanzierung pro Kurs (budgetiert)</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Einnahmen aus Kursgebühren (budgetiert)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Weitere Drittmittel (Sponsoren, Kanton usw.)</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Max.Förderbeitrag Neuentwicklung</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Die maximalen Förderbeiträge finden Sie auf dem Merkblatt</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Max. Förderbeitrag Sprachtransfer</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Die maximalen Förderbeiträge finden Sie auf dem Merkblatt</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Max.Förderbeitrag Durchführung</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Die maximalen Förderbeiträge finden Sie auf dem Merkblatt</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Max.möglicher Förderbeitrag ohne Abzüge</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Die maximalen Förderbeiträge finden Sie auf dem Merkblatt</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Kürzung in % der Förderbeiträge</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Kürzung in CHF (&gt; 40% Subvention oder Gewinn &gt; 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Der Beitrag  pro Kurs wird gekürzt, wenn Gewinn &gt;5% erzielt oder sein Anteil 40% der Gesamtkosten überschreitet</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Förderbeitrag beantragt</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Einnahmen</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Gesamtkosten (budgetiert)</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Eigenleistung (-) / Gewinn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Reporting und Finanzierung effektiv pro Kurs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Anzahl Teilnehmende (effektiv)</v>
      </c>
      <c r="C101" s="60" t="str">
        <f>Übersetzungen!C172</f>
        <v>TN-Zahl</v>
      </c>
      <c r="D101" s="294"/>
      <c r="E101" s="295"/>
      <c r="F101" s="295"/>
      <c r="G101" s="295"/>
      <c r="H101" s="295"/>
      <c r="I101" s="295"/>
      <c r="J101" s="295"/>
      <c r="K101" s="295"/>
      <c r="L101" s="295"/>
      <c r="M101" s="295"/>
      <c r="N101" s="295"/>
      <c r="O101" s="295"/>
      <c r="P101" s="287">
        <f>SUM(D101:O101)</f>
        <v>0</v>
      </c>
      <c r="Q101" s="242" t="str">
        <f>Übersetzungen!C170</f>
        <v>Eingabe zwingend für Reporting/Abrechnung</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Wurde eine Entwicklung bzw. ein Transfer realisiert?</v>
      </c>
      <c r="C103" s="238"/>
      <c r="D103" s="305"/>
      <c r="E103" s="305"/>
      <c r="F103" s="305"/>
      <c r="G103" s="305"/>
      <c r="H103" s="305"/>
      <c r="I103" s="305"/>
      <c r="J103" s="305"/>
      <c r="K103" s="305"/>
      <c r="L103" s="305"/>
      <c r="M103" s="305"/>
      <c r="N103" s="305"/>
      <c r="O103" s="305"/>
      <c r="P103" s="20"/>
      <c r="Q103" s="242" t="str">
        <f>Übersetzungen!C171</f>
        <v xml:space="preserve">Eingabe zwingend bei einer Neuentwicklung oder einem Sprachtransfer </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Einnahmen aus Kursgebühren (effektiv)</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Weitere Drittmittel (Sponsoren, Kanton usw.)</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Max. Förderbeitrag Neuentwicklung</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Die maximalen Förderbeiträge finden Sie auf dem Merkblatt</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Max. Förderbeitrag Sprachtransfer</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Die maximalen Förderbeiträge finden Sie auf dem Merkblatt</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 xml:space="preserve">Max. Förderbeitrag Durchführung </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Die maximalen Förderbeiträge finden Sie auf dem Merkblatt</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Max.möglicher Förderbeitrag ohne Abzüge</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Die maximalen Förderbeiträge finden Sie auf dem Merkblatt</v>
      </c>
      <c r="R115" s="223"/>
      <c r="S115" s="223"/>
      <c r="T115" s="223"/>
      <c r="U115" s="223"/>
      <c r="V115" s="223"/>
      <c r="W115" s="223"/>
    </row>
    <row r="116" spans="2:23" ht="4.1500000000000004" customHeight="1" x14ac:dyDescent="0.2">
      <c r="C116" s="232"/>
      <c r="P116" s="5"/>
    </row>
    <row r="117" spans="2:23" hidden="1" x14ac:dyDescent="0.2">
      <c r="B117" s="229" t="str">
        <f>Übersetzungen!C76</f>
        <v>Kürzung in % der Förderbeiträge</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Kürzung in CHF (&gt; 40% Subvention oder Gewinn &gt; 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Der Beitrag  pro Kurs wird gekürzt, wenn Gewinn &gt;5% erzielt oder sein Anteil 40% der Gesamtkosten überschreitet</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Förderbeitrag (effektiv)</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Der effektive Beitrag richtet sich nach der Anzahl Teilnehmenden, die den Kurs besucht haben.</v>
      </c>
    </row>
    <row r="122" spans="2:23" ht="4.1500000000000004" customHeight="1" thickBot="1" x14ac:dyDescent="0.25">
      <c r="B122" s="19"/>
      <c r="C122" s="232"/>
      <c r="P122" s="5"/>
    </row>
    <row r="123" spans="2:23" x14ac:dyDescent="0.2">
      <c r="B123" s="58" t="str">
        <f>Übersetzungen!C92</f>
        <v>Total Einnahmen</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Effektive Gesamtkosten</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Eigenleistung (-) / Gewinn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Zusammenfassung pro Jahr (budgetiert)</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Gesamtkosten (budgetiert)</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Einnahmen aus Kursgebühren (budgetiert)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Weitere Drittmittel (Sponsoren, Kanton usw.)</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Eigenleistung (-) / Gewinn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Beantragte Förderbeiträge EnergieSchweiz</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pro Kurs</v>
      </c>
      <c r="P142" s="5"/>
    </row>
    <row r="143" spans="1:23" s="61" customFormat="1" x14ac:dyDescent="0.2">
      <c r="A143" s="18"/>
      <c r="B143" s="58" t="str">
        <f>Übersetzungen!C71</f>
        <v>Anteil Förderbeiträge an den Gesamtkosten</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Zusammenfassung pro Jahr (effektiv)</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Effektive Gesamtkosten</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Einnahmen aus Kursgebühren (effektiv)</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Weitere Drittmittel (Sponsoren, Kanton usw.)</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Eigenleistung (-) / Gewinn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Effektive Förderbeiträge EnergieSchweiz</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Anteil Förderbeiträge an den Gesamtkosten</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Max.möglicher Förderbeitrag ohne Abzüge</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SUgxZgiKAMEAcQOuKYKQJbAM/ya3uq3bRe0icIJlmFh7VOOTdiJt9X01B7Jcjz+BreUpMdd+Qz0/bhhRwZwjA==" saltValue="eAUmqAXweTtUktph8JuWaA==" spinCount="100000" sheet="1" selectLockedCells="1" autoFilter="0"/>
  <mergeCells count="2">
    <mergeCell ref="B3:I3"/>
    <mergeCell ref="D6:P6"/>
  </mergeCells>
  <conditionalFormatting sqref="A36:O36">
    <cfRule type="expression" dxfId="87" priority="11" stopIfTrue="1">
      <formula>OR($D$10="nein",$D$10="",$D$10=0,$D$10="non")</formula>
    </cfRule>
  </conditionalFormatting>
  <conditionalFormatting sqref="A38:O38">
    <cfRule type="expression" dxfId="86" priority="12" stopIfTrue="1">
      <formula>OR($D$12="nein",$D$12="",$D$12=0,$D$12="non")</formula>
    </cfRule>
  </conditionalFormatting>
  <conditionalFormatting sqref="B56 B58 B60 B62 B64">
    <cfRule type="expression" dxfId="85" priority="15">
      <formula>$P$22&gt;0</formula>
    </cfRule>
    <cfRule type="expression" dxfId="84" priority="9">
      <formula>LEN($B56)&gt;0</formula>
    </cfRule>
  </conditionalFormatting>
  <conditionalFormatting sqref="B103">
    <cfRule type="expression" dxfId="83" priority="34">
      <formula>OR(D10="ja",D12="ja",D10="oui",D12="oui")</formula>
    </cfRule>
  </conditionalFormatting>
  <conditionalFormatting sqref="B99:Q99">
    <cfRule type="expression" dxfId="82" priority="37">
      <formula>OR(Durchführung="nein",Durchführung="non")</formula>
    </cfRule>
  </conditionalFormatting>
  <conditionalFormatting sqref="C56 C58 C60 C62 C64">
    <cfRule type="expression" dxfId="81" priority="41" stopIfTrue="1">
      <formula>$P$22=0</formula>
    </cfRule>
  </conditionalFormatting>
  <conditionalFormatting sqref="D38 D36 D24 D26 D30 D32 D40 D42 D44 D46 D48 D50 D52 D54 D56 D58 D60 D62 D64 D75 D101">
    <cfRule type="expression" dxfId="80" priority="16">
      <formula>$D$22&gt;0</formula>
    </cfRule>
  </conditionalFormatting>
  <conditionalFormatting sqref="D109 O109">
    <cfRule type="expression" dxfId="79" priority="30">
      <formula>AND(D109&gt;0,D111&gt;0)</formula>
    </cfRule>
  </conditionalFormatting>
  <conditionalFormatting sqref="D24:O24">
    <cfRule type="expression" dxfId="78" priority="3">
      <formula>AND(D$22="",D$24&lt;&gt;"")</formula>
    </cfRule>
  </conditionalFormatting>
  <conditionalFormatting sqref="D32:O32">
    <cfRule type="expression" dxfId="77" priority="2">
      <formula>OR(AND(D$32 = $V$30, $V$32 &gt; 4),AND(D$32 = $W$30, $W$32 &gt; 4),AND(D$32 = $X$30, $X$32 &gt; 4))</formula>
    </cfRule>
  </conditionalFormatting>
  <conditionalFormatting sqref="D34:O34">
    <cfRule type="expression" dxfId="76" priority="39" stopIfTrue="1">
      <formula>D$33&gt;=147</formula>
    </cfRule>
    <cfRule type="expression" dxfId="75" priority="40" stopIfTrue="1">
      <formula>AND(D33&gt;0,D33&lt;&gt;40)</formula>
    </cfRule>
    <cfRule type="expression" dxfId="74" priority="38" stopIfTrue="1">
      <formula>OR(D33=47,AND(D33&gt;0,D33&lt;&gt;40,Durchführung="nein",Durchführung="non"))</formula>
    </cfRule>
  </conditionalFormatting>
  <conditionalFormatting sqref="D56:O56">
    <cfRule type="expression" dxfId="73" priority="1">
      <formula>AND(D$56&lt;&gt; "", $B$56="")</formula>
    </cfRule>
  </conditionalFormatting>
  <conditionalFormatting sqref="D58:O58">
    <cfRule type="expression" dxfId="72" priority="4">
      <formula>AND(D$58&lt;&gt; "", $B$58="")</formula>
    </cfRule>
  </conditionalFormatting>
  <conditionalFormatting sqref="D60:O60">
    <cfRule type="expression" dxfId="71" priority="5">
      <formula>AND(D$60&lt;&gt; "", $B$60="")</formula>
    </cfRule>
  </conditionalFormatting>
  <conditionalFormatting sqref="D62:O62">
    <cfRule type="expression" dxfId="70"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69" priority="10">
      <formula>D6&lt;&gt;""</formula>
    </cfRule>
  </conditionalFormatting>
  <conditionalFormatting sqref="D64:O64">
    <cfRule type="expression" dxfId="68" priority="7">
      <formula>AND(D$64&lt;&gt; "", $B$64="")</formula>
    </cfRule>
  </conditionalFormatting>
  <conditionalFormatting sqref="D77:O77">
    <cfRule type="expression" dxfId="67" priority="32">
      <formula>AND(D77&gt;0,D79&gt;0)</formula>
    </cfRule>
  </conditionalFormatting>
  <conditionalFormatting sqref="D79:O79">
    <cfRule type="expression" dxfId="66" priority="29">
      <formula>COUNTIF($D79:$O79,"&gt;0")&gt;2</formula>
    </cfRule>
    <cfRule type="expression" dxfId="65" priority="33">
      <formula>AND(D77&gt;0,D79&gt;0)</formula>
    </cfRule>
  </conditionalFormatting>
  <conditionalFormatting sqref="D103:O103">
    <cfRule type="expression" dxfId="64" priority="8">
      <formula>LEN(D$103)&gt;0</formula>
    </cfRule>
    <cfRule type="expression" dxfId="63" priority="13">
      <formula>AND(D$22&gt;0,OR($D$10="ja",$D$12="ja",$D$10="oui",$D$12="oui"))</formula>
    </cfRule>
    <cfRule type="expression" dxfId="62" priority="14">
      <formula>OR(AND($D$10&lt;&gt;"ja",$D$12&lt;&gt;"ja"),AND($D$10&lt;&gt;"oui",$D$12&lt;&gt;"oui"))</formula>
    </cfRule>
  </conditionalFormatting>
  <conditionalFormatting sqref="D110:O110">
    <cfRule type="cellIs" dxfId="61" priority="36" operator="greaterThan">
      <formula>0</formula>
    </cfRule>
  </conditionalFormatting>
  <conditionalFormatting sqref="D111:O111">
    <cfRule type="expression" dxfId="60" priority="31">
      <formula>AND(D109&gt;0,D111&gt;0)</formula>
    </cfRule>
    <cfRule type="expression" dxfId="59" priority="28">
      <formula>COUNTIF($D111:$O111,"&gt;0")&gt;2</formula>
    </cfRule>
  </conditionalFormatting>
  <conditionalFormatting sqref="D95:P95 D127:O127">
    <cfRule type="cellIs" dxfId="58" priority="35" operator="greaterThan">
      <formula>0</formula>
    </cfRule>
  </conditionalFormatting>
  <conditionalFormatting sqref="D170:P171">
    <cfRule type="cellIs" dxfId="57" priority="42" operator="lessThan">
      <formula>0</formula>
    </cfRule>
  </conditionalFormatting>
  <conditionalFormatting sqref="D172:P172">
    <cfRule type="cellIs" dxfId="56" priority="43" operator="greaterThan">
      <formula>0.4</formula>
    </cfRule>
    <cfRule type="cellIs" dxfId="55" priority="44" operator="greaterThan">
      <formula>40</formula>
    </cfRule>
  </conditionalFormatting>
  <conditionalFormatting sqref="E38 E36 E24 E26 E30 E32 E40 E42 E44 E46 E48 E50 E52 E54 E56 E58 E60 E62 E64 E75 E101">
    <cfRule type="expression" dxfId="54" priority="17">
      <formula>$E$22&gt;0</formula>
    </cfRule>
  </conditionalFormatting>
  <conditionalFormatting sqref="F38 F36 F24 F26 F30 F32 F40 F42 F44 F46 F48 F50 F52 F54 F56 F58 F60 F62 F64 F75 F101">
    <cfRule type="expression" dxfId="53" priority="18">
      <formula>$F$22&gt;0</formula>
    </cfRule>
  </conditionalFormatting>
  <conditionalFormatting sqref="G38 G36 G24 G26 G30 G32 G40 G42 G44 G46 G48 G50 G52 G54 G56 G58 G60 G62 G64 G75 G101">
    <cfRule type="expression" dxfId="52" priority="19">
      <formula>$G$22&gt;0</formula>
    </cfRule>
  </conditionalFormatting>
  <conditionalFormatting sqref="H38 H36 H24 H26 H30 H32 H40 H42 H44 H46 H48 H50 H52 H54 H56 H58 H60 H62 H64 H75 H101">
    <cfRule type="expression" dxfId="51" priority="20">
      <formula>$H$22&gt;0</formula>
    </cfRule>
  </conditionalFormatting>
  <conditionalFormatting sqref="I38 I36 I24 I26 I30 I32 I40 I42 I44 I46 I48 I50 I52 I54 I56 I58 I60 I62 I64 I75 I101">
    <cfRule type="expression" dxfId="50" priority="21">
      <formula>$I$22&gt;0</formula>
    </cfRule>
  </conditionalFormatting>
  <conditionalFormatting sqref="J38 J36 J24 J26 J30 J32 J40 J42 J44 J46 J48 J50 J52 J54 J56 J58 J60 J62 J64 J75 J101">
    <cfRule type="expression" dxfId="49" priority="22">
      <formula>$J$22&gt;0</formula>
    </cfRule>
  </conditionalFormatting>
  <conditionalFormatting sqref="K38 K36 K24 K26 K30 K32 K40 K42 K44 K46 K48 K50 K52 K54 K56 K58 K60 K62 K64 K75 K101">
    <cfRule type="expression" dxfId="48" priority="23">
      <formula>$K$22&gt;0</formula>
    </cfRule>
  </conditionalFormatting>
  <conditionalFormatting sqref="L38 L36 L24 L26 L30 L32 L40 L42 L44 L46 L48 L50 L52 L54 L56 L58 L60 L62 L64 L75 L101">
    <cfRule type="expression" dxfId="47" priority="24">
      <formula>$L$22&gt;0</formula>
    </cfRule>
  </conditionalFormatting>
  <conditionalFormatting sqref="M38 M36 M24 M26 M30 M32 M40 M42 M44 M46 M48 M50 M52 M54 M56 M58 M60 M62 M64 M75 M101">
    <cfRule type="expression" dxfId="46" priority="25">
      <formula>$M$22&gt;0</formula>
    </cfRule>
  </conditionalFormatting>
  <conditionalFormatting sqref="N38 N36 N24 N26 N30 N32 N40 N42 N44 N46 N48 N50 N52 N54 N56 N58 N60 N62 N64 N75 N101">
    <cfRule type="expression" dxfId="45" priority="26">
      <formula>$N$22&gt;0</formula>
    </cfRule>
  </conditionalFormatting>
  <conditionalFormatting sqref="O38 O36 O24 O26 O30 O32 O40 O42 O44 O46 O48 O50 O52 O54 O56 O58 O60 O62 O64 O75 O101">
    <cfRule type="expression" dxfId="44" priority="27">
      <formula>$O$22&gt;0</formula>
    </cfRule>
  </conditionalFormatting>
  <dataValidations count="19">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52AFA736-7A24-44F0-B603-01D1F4028545}">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204C05E0-C3D9-4C02-987C-BC361D9665C4}">
      <formula1>JaNein</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D5EE19E5-4275-48B0-A83D-A3B9B8F8884E}">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A16AF9FC-3F87-4B8C-9235-0EDA395D0BEB}">
      <formula1>0</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4383AB9D-637E-4CF0-998D-5B7A2ABAA08E}">
      <formula1>0</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3F6FFBD4-9AB1-4914-9CE0-19B802C685B8}">
      <formula1>Sprachen</formula1>
    </dataValidation>
    <dataValidation type="list" allowBlank="1" showInputMessage="1" showErrorMessage="1" errorTitle="Durchführung" error="Der Wert muss einem Eintrag der Liste entsprechen._x000a_(f) Der Wert muss einem Eintrag der Liste entsprechen." sqref="D14" xr:uid="{6F65A0C6-E5A4-46B2-94AD-5B33E057370A}">
      <formula1>JaNein</formula1>
    </dataValidation>
    <dataValidation type="list" allowBlank="1" showInputMessage="1" showErrorMessage="1" errorTitle="Transfer" error="Der Wert muss einem Eintrag der Liste entsprechen._x000a_(f) Der Wert muss einem Eintrag der Liste entsprechen." sqref="D12" xr:uid="{816DE654-449F-4D52-BCF7-5C3F4F4FFB7F}">
      <formula1>JaNein</formula1>
    </dataValidation>
    <dataValidation type="list" allowBlank="1" showInputMessage="1" showErrorMessage="1" errorTitle="Neuentwicklung" error="Der Wert muss einem Eintrag der Liste entsprechen._x000a_(f) Der Wert muss einem Eintrag der Liste entsprechen." sqref="D10" xr:uid="{3DA2771D-2DA6-4039-8B40-9BD7D1928CE7}">
      <formula1>JaNein</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9096EB95-D225-45C5-8891-C07D5E3951AF}">
      <formula1>Kursdauer</formula1>
    </dataValidation>
    <dataValidation type="list" allowBlank="1" showInputMessage="1" showErrorMessage="1" errorTitle="Durchführung" error="Der Wert muss einem Eintrag der Liste entsprechen._x000a_(f) Der Wert muss einem Eintrag der Liste entsprechen." sqref="D20:O20" xr:uid="{94032971-DDFE-4ED7-8186-793C400260B6}">
      <formula1>Durchführungsort</formula1>
    </dataValidation>
    <dataValidation type="decimal" operator="greaterThan" allowBlank="1" showInputMessage="1" showErrorMessage="1" error="Bitte eine gültige Zahl grösser als 0 eingeben._x000a__x000a_(f) Bitte eine gültige Zahl grösser als 0 eingeben." sqref="D30:O30" xr:uid="{7023C2B5-9AB0-48BF-8440-376F2193B8B6}">
      <formula1>0</formula1>
    </dataValidation>
    <dataValidation type="whole" operator="greaterThanOrEqual" allowBlank="1" showInputMessage="1" showErrorMessage="1" error="Die Anzahl der Teilnehmer muss mindestens 10 sein._x000a__x000a_(f) Die Anzahl der Teilnehmer muss mindestens 10 sein." sqref="D26:O26" xr:uid="{AF993221-A8D4-403C-AAFE-F75DE52CE428}">
      <formula1>10</formula1>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1DD862A5-7203-4C7B-A4B6-F05CD57D7E38}">
      <formula1>D22</formula1>
    </dataValidation>
    <dataValidation type="date" allowBlank="1" showInputMessage="1" showErrorMessage="1" error="Bitte ein gültiges Datum eingeben_x000a__x000a_(f) Bitte ein gültiges Datum eingeben" sqref="D22:O22" xr:uid="{A1E068ED-B92D-486A-A84D-B5008B4A9B07}">
      <formula1>43831</formula1>
      <formula2>49674</formula2>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3E42A105-A7FE-444D-8882-DD15F883CE3B}">
      <formula1>0</formula1>
      <formula2>999999</formula2>
    </dataValidation>
    <dataValidation type="whole" operator="greaterThanOrEqual" allowBlank="1" showInputMessage="1" showErrorMessage="1" sqref="D27 D102 D104" xr:uid="{17456E5F-72DF-4E1D-B570-83100A72DE77}">
      <formula1>8</formula1>
    </dataValidation>
    <dataValidation type="whole" operator="greaterThanOrEqual" allowBlank="1" showInputMessage="1" showErrorMessage="1" sqref="E27:O27 E102:O102 E104:O104" xr:uid="{0BE2E10B-5BEE-4296-912F-FCBEF41EAB3B}">
      <formula1>10</formula1>
    </dataValidation>
    <dataValidation operator="greaterThanOrEqual" allowBlank="1" showInputMessage="1" showErrorMessage="1" sqref="C164:C166 P163 D164:D165 E164:P166" xr:uid="{FEA399B9-5869-4C49-B53B-AC4A48FFBCC0}"/>
  </dataValidations>
  <hyperlinks>
    <hyperlink ref="C2" location="Abrechnung!A1" display="Abrechnung" xr:uid="{2A1FC8C2-3F38-4EA5-B038-454353B89C87}"/>
    <hyperlink ref="B3" location="Information!A1" display="Information!A1" xr:uid="{FD3E6FF7-2434-4D2D-92C0-179C1ECF5911}"/>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customProperties>
    <customPr name="EpmWorksheetKeyString_GUID" r:id="rId2"/>
  </customProperties>
  <extLst>
    <ext xmlns:x14="http://schemas.microsoft.com/office/spreadsheetml/2009/9/main" uri="{CCE6A557-97BC-4b89-ADB6-D9C93CAAB3DF}">
      <x14:dataValidations xmlns:xm="http://schemas.microsoft.com/office/excel/2006/main" count="2">
        <x14:dataValidation type="list" allowBlank="1" showInputMessage="1" showErrorMessage="1" xr:uid="{CC70D728-E094-46C3-B928-0AEBB6EB94B7}">
          <x14:formula1>
            <xm:f>Auswahlfelder!$M$2:$M$7</xm:f>
          </x14:formula1>
          <xm:sqref>D9</xm:sqref>
        </x14:dataValidation>
        <x14:dataValidation type="list" allowBlank="1" showInputMessage="1" showErrorMessage="1" xr:uid="{429DE089-6BC9-44C8-B4EA-93FC0E8424C2}">
          <x14:formula1>
            <xm:f>Auswahlfelder!$O$2:$O$3</xm:f>
          </x14:formula1>
          <xm:sqref>D11 D13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487CC-DE02-460B-A9A3-59B6CF220F3D}">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Berechnung für eine Kursstaffel</v>
      </c>
      <c r="C2" s="226" t="str">
        <f>HYPERLINK("#Abrechnung!A1", Übersetzungen!C131)</f>
        <v>Abrechnung</v>
      </c>
    </row>
    <row r="3" spans="2:23" ht="27" customHeight="1" thickBot="1" x14ac:dyDescent="0.25">
      <c r="B3" s="349" t="str">
        <f>HYPERLINK("#Information!A1", Übersetzungen!C16)</f>
        <v>Hinweise zum Ausfüllen sowie die Umschaltung der Sprache finden sie im Tabellenblatt "Informationen".</v>
      </c>
      <c r="C3" s="349"/>
      <c r="D3" s="349"/>
      <c r="E3" s="349"/>
      <c r="F3" s="349"/>
      <c r="G3" s="349"/>
      <c r="H3" s="349"/>
      <c r="I3" s="349"/>
      <c r="J3" s="50"/>
      <c r="K3" s="50"/>
      <c r="L3" s="50"/>
      <c r="M3" s="50"/>
      <c r="N3" s="50"/>
      <c r="O3" s="50"/>
      <c r="P3" s="50"/>
    </row>
    <row r="4" spans="2:23" s="63" customFormat="1" ht="25.5" customHeight="1" thickBot="1" x14ac:dyDescent="0.25">
      <c r="B4" s="270" t="str">
        <f>Übersetzungen!C17</f>
        <v>Kursdetails</v>
      </c>
      <c r="C4" s="271"/>
      <c r="D4" s="271"/>
      <c r="E4" s="271"/>
      <c r="F4" s="271"/>
      <c r="G4" s="271"/>
      <c r="H4" s="271"/>
      <c r="I4" s="271"/>
      <c r="J4" s="271"/>
      <c r="K4" s="271"/>
      <c r="L4" s="271"/>
      <c r="M4" s="271"/>
      <c r="N4" s="271"/>
      <c r="O4" s="271"/>
      <c r="P4" s="272"/>
      <c r="Q4" s="273" t="str">
        <f>Übersetzungen!C162</f>
        <v>Erläuterungen</v>
      </c>
      <c r="R4" s="64"/>
      <c r="S4" s="64"/>
      <c r="T4" s="64"/>
      <c r="U4" s="64"/>
      <c r="V4" s="64"/>
      <c r="W4" s="64"/>
    </row>
    <row r="5" spans="2:23" ht="4.1500000000000004" customHeight="1" thickBot="1" x14ac:dyDescent="0.25">
      <c r="B5" s="56"/>
      <c r="C5" s="57"/>
      <c r="P5" s="4"/>
    </row>
    <row r="6" spans="2:23" ht="15.75" x14ac:dyDescent="0.2">
      <c r="B6" s="58" t="str">
        <f>Übersetzungen!C18</f>
        <v>Kurstitel</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Kursdauer</v>
      </c>
      <c r="C8" s="58"/>
      <c r="D8" s="109"/>
      <c r="E8" s="18" t="str">
        <f>"  " &amp; Übersetzungen!C86</f>
        <v xml:space="preserve">  min. 0.5 Tage; max. 9 Tage</v>
      </c>
      <c r="Q8" s="325" t="str">
        <f>Übersetzungen!C163</f>
        <v xml:space="preserve">Die Kursdauer muss einem Eintrag der Liste entsprechen. </v>
      </c>
    </row>
    <row r="9" spans="2:23" ht="4.1500000000000004" customHeight="1" thickBot="1" x14ac:dyDescent="0.25">
      <c r="B9" s="56"/>
      <c r="C9" s="57"/>
      <c r="D9" s="98"/>
    </row>
    <row r="10" spans="2:23" x14ac:dyDescent="0.2">
      <c r="B10" s="58" t="str">
        <f>Übersetzungen!C20</f>
        <v>Neuentwicklung: Wird der Kurs neu entwickelt?</v>
      </c>
      <c r="C10" s="58"/>
      <c r="D10" s="109"/>
    </row>
    <row r="11" spans="2:23" ht="4.1500000000000004" customHeight="1" thickBot="1" x14ac:dyDescent="0.25">
      <c r="B11" s="56"/>
      <c r="C11" s="57"/>
      <c r="D11" s="98"/>
    </row>
    <row r="12" spans="2:23" x14ac:dyDescent="0.2">
      <c r="B12" s="58" t="str">
        <f>Übersetzungen!C22</f>
        <v>Transfer: Wird der Kurs in eine andere Sprache transferiert?</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Wird der Kurs durchgeführt?</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Durchführung</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Kurs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Art der Durchführung</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Beginndatum</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Enddatum</v>
      </c>
      <c r="C24" s="263" t="str">
        <f>Übersetzungen!C166</f>
        <v>DD.MM.YYYY</v>
      </c>
      <c r="D24" s="292"/>
      <c r="E24" s="293"/>
      <c r="F24" s="293"/>
      <c r="G24" s="293"/>
      <c r="H24" s="293"/>
      <c r="I24" s="293"/>
      <c r="J24" s="293"/>
      <c r="K24" s="293"/>
      <c r="L24" s="293"/>
      <c r="M24" s="293"/>
      <c r="N24" s="293"/>
      <c r="O24" s="313"/>
      <c r="P24" s="316">
        <f>COUNTA(D24:O24)</f>
        <v>0</v>
      </c>
      <c r="Q24" s="242" t="str">
        <f>Übersetzungen!C165</f>
        <v>Das Enddatum muss grösser oder gleich dem Beginndatum sein.</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Anzahl Teilnehmende (TN), budgetiert</v>
      </c>
      <c r="C26" s="264" t="str">
        <f>Übersetzungen!C172</f>
        <v>TN-Zahl</v>
      </c>
      <c r="D26" s="294"/>
      <c r="E26" s="295"/>
      <c r="F26" s="295"/>
      <c r="G26" s="295"/>
      <c r="H26" s="295"/>
      <c r="I26" s="295"/>
      <c r="J26" s="295"/>
      <c r="K26" s="295"/>
      <c r="L26" s="295"/>
      <c r="M26" s="295"/>
      <c r="N26" s="295"/>
      <c r="O26" s="314"/>
      <c r="P26" s="316">
        <f>SUM(D26:O26)</f>
        <v>0</v>
      </c>
      <c r="Q26" s="242" t="str">
        <f>Übersetzungen!C83</f>
        <v>Mind. 10 TN</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Gebühr pro TN und pro Kursdurchführung</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Sprache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Maximal 4 Kurse je Sprachregion</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Kostenübersicht pro Kurs</v>
      </c>
      <c r="C34" s="275"/>
      <c r="D34" s="279" t="str">
        <f>IF(OR(Durchführung="nein",Durchführung="non"),Übersetzungen!$C33,IF(D33=47,Übersetzungen!$C32,IF(D33=147,Übersetzungen!$C34,Übersetzungen!$C31)))</f>
        <v>Alle Kursdetails ausfüllen!</v>
      </c>
      <c r="E34" s="279" t="str">
        <f>IF(OR(Durchführung="nein",Durchführung="non"),Übersetzungen!$C33,IF(E33=47,Übersetzungen!$C32,IF(E33=147,Übersetzungen!$C34,Übersetzungen!$C31)))</f>
        <v>Alle Kursdetails ausfüllen!</v>
      </c>
      <c r="F34" s="279" t="str">
        <f>IF(OR(Durchführung="nein",Durchführung="non"),Übersetzungen!$C33,IF(F33=47,Übersetzungen!$C32,IF(F33=147,Übersetzungen!$C34,Übersetzungen!$C31)))</f>
        <v>Alle Kursdetails ausfüllen!</v>
      </c>
      <c r="G34" s="279" t="str">
        <f>IF(OR(Durchführung="nein",Durchführung="non"),Übersetzungen!$C33,IF(G33=47,Übersetzungen!$C32,IF(G33=147,Übersetzungen!$C34,Übersetzungen!$C31)))</f>
        <v>Alle Kursdetails ausfüllen!</v>
      </c>
      <c r="H34" s="279" t="str">
        <f>IF(OR(Durchführung="nein",Durchführung="non"),Übersetzungen!$C33,IF(H33=47,Übersetzungen!$C32,IF(H33=147,Übersetzungen!$C34,Übersetzungen!$C31)))</f>
        <v>Alle Kursdetails ausfüllen!</v>
      </c>
      <c r="I34" s="279" t="str">
        <f>IF(OR(Durchführung="nein",Durchführung="non"),Übersetzungen!$C33,IF(I33=47,Übersetzungen!$C32,IF(I33=147,Übersetzungen!$C34,Übersetzungen!$C31)))</f>
        <v>Alle Kursdetails ausfüllen!</v>
      </c>
      <c r="J34" s="279" t="str">
        <f>IF(OR(Durchführung="nein",Durchführung="non"),Übersetzungen!$C33,IF(J33=47,Übersetzungen!$C32,IF(J33=147,Übersetzungen!$C34,Übersetzungen!$C31)))</f>
        <v>Alle Kursdetails ausfüllen!</v>
      </c>
      <c r="K34" s="279" t="str">
        <f>IF(OR(Durchführung="nein",Durchführung="non"),Übersetzungen!$C33,IF(K33=47,Übersetzungen!$C32,IF(K33=147,Übersetzungen!$C34,Übersetzungen!$C31)))</f>
        <v>Alle Kursdetails ausfüllen!</v>
      </c>
      <c r="L34" s="279" t="str">
        <f>IF(OR(Durchführung="nein",Durchführung="non"),Übersetzungen!$C33,IF(L33=47,Übersetzungen!$C32,IF(L33=147,Übersetzungen!$C34,Übersetzungen!$C31)))</f>
        <v>Alle Kursdetails ausfüllen!</v>
      </c>
      <c r="M34" s="279" t="str">
        <f>IF(OR(Durchführung="nein",Durchführung="non"),Übersetzungen!$C33,IF(M33=47,Übersetzungen!$C32,IF(M33=147,Übersetzungen!$C34,Übersetzungen!$C31)))</f>
        <v>Alle Kursdetails ausfüllen!</v>
      </c>
      <c r="N34" s="279" t="str">
        <f>IF(OR(Durchführung="nein",Durchführung="non"),Übersetzungen!$C33,IF(N33=47,Übersetzungen!$C32,IF(N33=147,Übersetzungen!$C34,Übersetzungen!$C31)))</f>
        <v>Alle Kursdetails ausfüllen!</v>
      </c>
      <c r="O34" s="279" t="str">
        <f>IF(OR(Durchführung="nein",Durchführung="non"),Übersetzungen!$C33,IF(O33=47,Übersetzungen!$C32,IF(O33=147,Übersetzungen!$C34,Übersetzungen!$C31)))</f>
        <v>Alle Kursdetails ausfüllen!</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Kosten Neuentwicklung</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Bitte geben Sie Entwicklungskosten nur in der ersten Spalte an.</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Kosten Sprachtransfer</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Geben Sie die Kosten für den Sprachtransfer nur bei dem Kurs ein, bei dem sie anfallen. </v>
      </c>
      <c r="R38" s="23"/>
      <c r="S38" s="23"/>
      <c r="T38" s="23"/>
      <c r="U38" s="23"/>
      <c r="V38" s="23"/>
      <c r="W38" s="23"/>
    </row>
    <row r="39" spans="2:23" ht="15.6" customHeight="1" thickBot="1" x14ac:dyDescent="0.25">
      <c r="B39" s="249" t="str">
        <f>Übersetzungen!C164</f>
        <v>Kosten Durchführung:</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Honorar Referierende, Dozierende</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Schulungsräume/Infrastruktrur</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Verpflegung</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Schulungsmaterial/Dokumentation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Promotion/Kommunikation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Kursadministration</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Projektmanagement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Kursauswertung</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Gesamtkosten (budgetiert)</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Finanzierung</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Finanzierung pro Kurs (budgetiert)</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Einnahmen aus Kursgebühren (budgetiert)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Weitere Drittmittel (Sponsoren, Kanton usw.)</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Max.Förderbeitrag Neuentwicklung</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Die maximalen Förderbeiträge finden Sie auf dem Merkblatt</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Max. Förderbeitrag Sprachtransfer</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Die maximalen Förderbeiträge finden Sie auf dem Merkblatt</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Max.Förderbeitrag Durchführung</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Die maximalen Förderbeiträge finden Sie auf dem Merkblatt</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Max.möglicher Förderbeitrag ohne Abzüge</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Die maximalen Förderbeiträge finden Sie auf dem Merkblatt</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Kürzung in % der Förderbeiträge</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Kürzung in CHF (&gt; 40% Subvention oder Gewinn &gt; 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Der Beitrag  pro Kurs wird gekürzt, wenn Gewinn &gt;5% erzielt oder sein Anteil 40% der Gesamtkosten überschreitet</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Förderbeitrag beantragt</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Einnahmen</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Gesamtkosten (budgetiert)</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Eigenleistung (-) / Gewinn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Reporting und Finanzierung effektiv pro Kurs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Anzahl Teilnehmende (effektiv)</v>
      </c>
      <c r="C101" s="60" t="str">
        <f>Übersetzungen!C172</f>
        <v>TN-Zahl</v>
      </c>
      <c r="D101" s="294"/>
      <c r="E101" s="295"/>
      <c r="F101" s="295"/>
      <c r="G101" s="295"/>
      <c r="H101" s="295"/>
      <c r="I101" s="295"/>
      <c r="J101" s="295"/>
      <c r="K101" s="295"/>
      <c r="L101" s="295"/>
      <c r="M101" s="295"/>
      <c r="N101" s="295"/>
      <c r="O101" s="295"/>
      <c r="P101" s="287">
        <f>SUM(D101:O101)</f>
        <v>0</v>
      </c>
      <c r="Q101" s="242" t="str">
        <f>Übersetzungen!C170</f>
        <v>Eingabe zwingend für Reporting/Abrechnung</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Wurde eine Entwicklung bzw. ein Transfer realisiert?</v>
      </c>
      <c r="C103" s="238"/>
      <c r="D103" s="305"/>
      <c r="E103" s="305"/>
      <c r="F103" s="305"/>
      <c r="G103" s="305"/>
      <c r="H103" s="305"/>
      <c r="I103" s="305"/>
      <c r="J103" s="305"/>
      <c r="K103" s="305"/>
      <c r="L103" s="305"/>
      <c r="M103" s="305"/>
      <c r="N103" s="305"/>
      <c r="O103" s="305"/>
      <c r="P103" s="20"/>
      <c r="Q103" s="242" t="str">
        <f>Übersetzungen!C171</f>
        <v xml:space="preserve">Eingabe zwingend bei einer Neuentwicklung oder einem Sprachtransfer </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Einnahmen aus Kursgebühren (effektiv)</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Weitere Drittmittel (Sponsoren, Kanton usw.)</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Max. Förderbeitrag Neuentwicklung</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Die maximalen Förderbeiträge finden Sie auf dem Merkblatt</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Max. Förderbeitrag Sprachtransfer</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Die maximalen Förderbeiträge finden Sie auf dem Merkblatt</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 xml:space="preserve">Max. Förderbeitrag Durchführung </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Die maximalen Förderbeiträge finden Sie auf dem Merkblatt</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Max.möglicher Förderbeitrag ohne Abzüge</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Die maximalen Förderbeiträge finden Sie auf dem Merkblatt</v>
      </c>
      <c r="R115" s="223"/>
      <c r="S115" s="223"/>
      <c r="T115" s="223"/>
      <c r="U115" s="223"/>
      <c r="V115" s="223"/>
      <c r="W115" s="223"/>
    </row>
    <row r="116" spans="2:23" ht="4.1500000000000004" customHeight="1" x14ac:dyDescent="0.2">
      <c r="C116" s="232"/>
      <c r="P116" s="5"/>
    </row>
    <row r="117" spans="2:23" hidden="1" x14ac:dyDescent="0.2">
      <c r="B117" s="229" t="str">
        <f>Übersetzungen!C76</f>
        <v>Kürzung in % der Förderbeiträge</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Kürzung in CHF (&gt; 40% Subvention oder Gewinn &gt; 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Der Beitrag  pro Kurs wird gekürzt, wenn Gewinn &gt;5% erzielt oder sein Anteil 40% der Gesamtkosten überschreitet</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Förderbeitrag (effektiv)</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Der effektive Beitrag richtet sich nach der Anzahl Teilnehmenden, die den Kurs besucht haben.</v>
      </c>
    </row>
    <row r="122" spans="2:23" ht="4.1500000000000004" customHeight="1" thickBot="1" x14ac:dyDescent="0.25">
      <c r="B122" s="19"/>
      <c r="C122" s="232"/>
      <c r="P122" s="5"/>
    </row>
    <row r="123" spans="2:23" x14ac:dyDescent="0.2">
      <c r="B123" s="58" t="str">
        <f>Übersetzungen!C92</f>
        <v>Total Einnahmen</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Effektive Gesamtkosten</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Eigenleistung (-) / Gewinn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Zusammenfassung pro Jahr (budgetiert)</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Gesamtkosten (budgetiert)</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Einnahmen aus Kursgebühren (budgetiert)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Weitere Drittmittel (Sponsoren, Kanton usw.)</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Eigenleistung (-) / Gewinn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Beantragte Förderbeiträge EnergieSchweiz</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pro Kurs</v>
      </c>
      <c r="P142" s="5"/>
    </row>
    <row r="143" spans="1:23" s="61" customFormat="1" x14ac:dyDescent="0.2">
      <c r="A143" s="18"/>
      <c r="B143" s="58" t="str">
        <f>Übersetzungen!C71</f>
        <v>Anteil Förderbeiträge an den Gesamtkosten</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Zusammenfassung pro Jahr (effektiv)</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Effektive Gesamtkosten</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Einnahmen aus Kursgebühren (effektiv)</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Weitere Drittmittel (Sponsoren, Kanton usw.)</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Eigenleistung (-) / Gewinn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Effektive Förderbeiträge EnergieSchweiz</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Anteil Förderbeiträge an den Gesamtkosten</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Max.möglicher Förderbeitrag ohne Abzüge</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XEcVojOiGCemm/hCyGyvKawXZfbvcappbxMTA8DqmvB7VG2gp7xUHiajEONayt8AUjJD06xfp6JsDGpd1jXdLQ==" saltValue="sU4ZL73ceGvIbhSWB8Y0LQ==" spinCount="100000" sheet="1" selectLockedCells="1" autoFilter="0"/>
  <mergeCells count="2">
    <mergeCell ref="B3:I3"/>
    <mergeCell ref="D6:P6"/>
  </mergeCells>
  <conditionalFormatting sqref="A36:O36">
    <cfRule type="expression" dxfId="43" priority="11" stopIfTrue="1">
      <formula>OR($D$10="nein",$D$10="",$D$10=0,$D$10="non")</formula>
    </cfRule>
  </conditionalFormatting>
  <conditionalFormatting sqref="A38:O38">
    <cfRule type="expression" dxfId="42" priority="12" stopIfTrue="1">
      <formula>OR($D$12="nein",$D$12="",$D$12=0,$D$12="non")</formula>
    </cfRule>
  </conditionalFormatting>
  <conditionalFormatting sqref="B56 B58 B60 B62 B64">
    <cfRule type="expression" dxfId="41" priority="15">
      <formula>$P$22&gt;0</formula>
    </cfRule>
    <cfRule type="expression" dxfId="40" priority="9">
      <formula>LEN($B56)&gt;0</formula>
    </cfRule>
  </conditionalFormatting>
  <conditionalFormatting sqref="B103">
    <cfRule type="expression" dxfId="39" priority="34">
      <formula>OR(D10="ja",D12="ja",D10="oui",D12="oui")</formula>
    </cfRule>
  </conditionalFormatting>
  <conditionalFormatting sqref="B99:Q99">
    <cfRule type="expression" dxfId="38" priority="37">
      <formula>OR(Durchführung="nein",Durchführung="non")</formula>
    </cfRule>
  </conditionalFormatting>
  <conditionalFormatting sqref="C56 C58 C60 C62 C64">
    <cfRule type="expression" dxfId="37" priority="41" stopIfTrue="1">
      <formula>$P$22=0</formula>
    </cfRule>
  </conditionalFormatting>
  <conditionalFormatting sqref="D38 D36 D24 D26 D30 D32 D40 D42 D44 D46 D48 D50 D52 D54 D56 D58 D60 D62 D64 D75 D101">
    <cfRule type="expression" dxfId="36" priority="16">
      <formula>$D$22&gt;0</formula>
    </cfRule>
  </conditionalFormatting>
  <conditionalFormatting sqref="D109 O109">
    <cfRule type="expression" dxfId="35" priority="30">
      <formula>AND(D109&gt;0,D111&gt;0)</formula>
    </cfRule>
  </conditionalFormatting>
  <conditionalFormatting sqref="D24:O24">
    <cfRule type="expression" dxfId="34" priority="3">
      <formula>AND(D$22="",D$24&lt;&gt;"")</formula>
    </cfRule>
  </conditionalFormatting>
  <conditionalFormatting sqref="D32:O32">
    <cfRule type="expression" dxfId="33" priority="2">
      <formula>OR(AND(D$32 = $V$30, $V$32 &gt; 4),AND(D$32 = $W$30, $W$32 &gt; 4),AND(D$32 = $X$30, $X$32 &gt; 4))</formula>
    </cfRule>
  </conditionalFormatting>
  <conditionalFormatting sqref="D34:O34">
    <cfRule type="expression" dxfId="32" priority="39" stopIfTrue="1">
      <formula>D$33&gt;=147</formula>
    </cfRule>
    <cfRule type="expression" dxfId="31" priority="40" stopIfTrue="1">
      <formula>AND(D33&gt;0,D33&lt;&gt;40)</formula>
    </cfRule>
    <cfRule type="expression" dxfId="30" priority="38" stopIfTrue="1">
      <formula>OR(D33=47,AND(D33&gt;0,D33&lt;&gt;40,Durchführung="nein",Durchführung="non"))</formula>
    </cfRule>
  </conditionalFormatting>
  <conditionalFormatting sqref="D56:O56">
    <cfRule type="expression" dxfId="29" priority="1">
      <formula>AND(D$56&lt;&gt; "", $B$56="")</formula>
    </cfRule>
  </conditionalFormatting>
  <conditionalFormatting sqref="D58:O58">
    <cfRule type="expression" dxfId="28" priority="4">
      <formula>AND(D$58&lt;&gt; "", $B$58="")</formula>
    </cfRule>
  </conditionalFormatting>
  <conditionalFormatting sqref="D60:O60">
    <cfRule type="expression" dxfId="27" priority="5">
      <formula>AND(D$60&lt;&gt; "", $B$60="")</formula>
    </cfRule>
  </conditionalFormatting>
  <conditionalFormatting sqref="D62:O62">
    <cfRule type="expression" dxfId="26"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25" priority="10">
      <formula>D6&lt;&gt;""</formula>
    </cfRule>
  </conditionalFormatting>
  <conditionalFormatting sqref="D64:O64">
    <cfRule type="expression" dxfId="24" priority="7">
      <formula>AND(D$64&lt;&gt; "", $B$64="")</formula>
    </cfRule>
  </conditionalFormatting>
  <conditionalFormatting sqref="D77:O77">
    <cfRule type="expression" dxfId="23" priority="32">
      <formula>AND(D77&gt;0,D79&gt;0)</formula>
    </cfRule>
  </conditionalFormatting>
  <conditionalFormatting sqref="D79:O79">
    <cfRule type="expression" dxfId="22" priority="29">
      <formula>COUNTIF($D79:$O79,"&gt;0")&gt;2</formula>
    </cfRule>
    <cfRule type="expression" dxfId="21" priority="33">
      <formula>AND(D77&gt;0,D79&gt;0)</formula>
    </cfRule>
  </conditionalFormatting>
  <conditionalFormatting sqref="D103:O103">
    <cfRule type="expression" dxfId="20" priority="8">
      <formula>LEN(D$103)&gt;0</formula>
    </cfRule>
    <cfRule type="expression" dxfId="19" priority="13">
      <formula>AND(D$22&gt;0,OR($D$10="ja",$D$12="ja",$D$10="oui",$D$12="oui"))</formula>
    </cfRule>
    <cfRule type="expression" dxfId="18" priority="14">
      <formula>OR(AND($D$10&lt;&gt;"ja",$D$12&lt;&gt;"ja"),AND($D$10&lt;&gt;"oui",$D$12&lt;&gt;"oui"))</formula>
    </cfRule>
  </conditionalFormatting>
  <conditionalFormatting sqref="D110:O110">
    <cfRule type="cellIs" dxfId="17" priority="36" operator="greaterThan">
      <formula>0</formula>
    </cfRule>
  </conditionalFormatting>
  <conditionalFormatting sqref="D111:O111">
    <cfRule type="expression" dxfId="16" priority="31">
      <formula>AND(D109&gt;0,D111&gt;0)</formula>
    </cfRule>
    <cfRule type="expression" dxfId="15" priority="28">
      <formula>COUNTIF($D111:$O111,"&gt;0")&gt;2</formula>
    </cfRule>
  </conditionalFormatting>
  <conditionalFormatting sqref="D95:P95 D127:O127">
    <cfRule type="cellIs" dxfId="14" priority="35" operator="greaterThan">
      <formula>0</formula>
    </cfRule>
  </conditionalFormatting>
  <conditionalFormatting sqref="D170:P171">
    <cfRule type="cellIs" dxfId="13" priority="42" operator="lessThan">
      <formula>0</formula>
    </cfRule>
  </conditionalFormatting>
  <conditionalFormatting sqref="D172:P172">
    <cfRule type="cellIs" dxfId="12" priority="43" operator="greaterThan">
      <formula>0.4</formula>
    </cfRule>
    <cfRule type="cellIs" dxfId="11" priority="44" operator="greaterThan">
      <formula>40</formula>
    </cfRule>
  </conditionalFormatting>
  <conditionalFormatting sqref="E38 E36 E24 E26 E30 E32 E40 E42 E44 E46 E48 E50 E52 E54 E56 E58 E60 E62 E64 E75 E101">
    <cfRule type="expression" dxfId="10" priority="17">
      <formula>$E$22&gt;0</formula>
    </cfRule>
  </conditionalFormatting>
  <conditionalFormatting sqref="F38 F36 F24 F26 F30 F32 F40 F42 F44 F46 F48 F50 F52 F54 F56 F58 F60 F62 F64 F75 F101">
    <cfRule type="expression" dxfId="9" priority="18">
      <formula>$F$22&gt;0</formula>
    </cfRule>
  </conditionalFormatting>
  <conditionalFormatting sqref="G38 G36 G24 G26 G30 G32 G40 G42 G44 G46 G48 G50 G52 G54 G56 G58 G60 G62 G64 G75 G101">
    <cfRule type="expression" dxfId="8" priority="19">
      <formula>$G$22&gt;0</formula>
    </cfRule>
  </conditionalFormatting>
  <conditionalFormatting sqref="H38 H36 H24 H26 H30 H32 H40 H42 H44 H46 H48 H50 H52 H54 H56 H58 H60 H62 H64 H75 H101">
    <cfRule type="expression" dxfId="7" priority="20">
      <formula>$H$22&gt;0</formula>
    </cfRule>
  </conditionalFormatting>
  <conditionalFormatting sqref="I38 I36 I24 I26 I30 I32 I40 I42 I44 I46 I48 I50 I52 I54 I56 I58 I60 I62 I64 I75 I101">
    <cfRule type="expression" dxfId="6" priority="21">
      <formula>$I$22&gt;0</formula>
    </cfRule>
  </conditionalFormatting>
  <conditionalFormatting sqref="J38 J36 J24 J26 J30 J32 J40 J42 J44 J46 J48 J50 J52 J54 J56 J58 J60 J62 J64 J75 J101">
    <cfRule type="expression" dxfId="5" priority="22">
      <formula>$J$22&gt;0</formula>
    </cfRule>
  </conditionalFormatting>
  <conditionalFormatting sqref="K38 K36 K24 K26 K30 K32 K40 K42 K44 K46 K48 K50 K52 K54 K56 K58 K60 K62 K64 K75 K101">
    <cfRule type="expression" dxfId="4" priority="23">
      <formula>$K$22&gt;0</formula>
    </cfRule>
  </conditionalFormatting>
  <conditionalFormatting sqref="L38 L36 L24 L26 L30 L32 L40 L42 L44 L46 L48 L50 L52 L54 L56 L58 L60 L62 L64 L75 L101">
    <cfRule type="expression" dxfId="3" priority="24">
      <formula>$L$22&gt;0</formula>
    </cfRule>
  </conditionalFormatting>
  <conditionalFormatting sqref="M38 M36 M24 M26 M30 M32 M40 M42 M44 M46 M48 M50 M52 M54 M56 M58 M60 M62 M64 M75 M101">
    <cfRule type="expression" dxfId="2" priority="25">
      <formula>$M$22&gt;0</formula>
    </cfRule>
  </conditionalFormatting>
  <conditionalFormatting sqref="N38 N36 N24 N26 N30 N32 N40 N42 N44 N46 N48 N50 N52 N54 N56 N58 N60 N62 N64 N75 N101">
    <cfRule type="expression" dxfId="1" priority="26">
      <formula>$N$22&gt;0</formula>
    </cfRule>
  </conditionalFormatting>
  <conditionalFormatting sqref="O38 O36 O24 O26 O30 O32 O40 O42 O44 O46 O48 O50 O52 O54 O56 O58 O60 O62 O64 O75 O101">
    <cfRule type="expression" dxfId="0" priority="27">
      <formula>$O$22&gt;0</formula>
    </cfRule>
  </conditionalFormatting>
  <dataValidations count="19">
    <dataValidation operator="greaterThanOrEqual" allowBlank="1" showInputMessage="1" showErrorMessage="1" sqref="C164:C166 P163 D164:D165 E164:P166" xr:uid="{48C7466C-D33E-4230-A0FC-CF03D66687BA}"/>
    <dataValidation type="whole" operator="greaterThanOrEqual" allowBlank="1" showInputMessage="1" showErrorMessage="1" sqref="E27:O27 E102:O102 E104:O104" xr:uid="{543EFDCE-9DBE-4299-B53F-DE888ADF250A}">
      <formula1>10</formula1>
    </dataValidation>
    <dataValidation type="whole" operator="greaterThanOrEqual" allowBlank="1" showInputMessage="1" showErrorMessage="1" sqref="D27 D102 D104" xr:uid="{42BF54B0-31C9-4E57-8660-0EABCC784180}">
      <formula1>8</formula1>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E99FA238-46A7-4B71-8884-8D11B08DD94F}">
      <formula1>0</formula1>
      <formula2>999999</formula2>
    </dataValidation>
    <dataValidation type="date" allowBlank="1" showInputMessage="1" showErrorMessage="1" error="Bitte ein gültiges Datum eingeben_x000a__x000a_(f) Bitte ein gültiges Datum eingeben" sqref="D22:O22" xr:uid="{066EEB7E-B305-400E-9C90-8CE848FD8EF6}">
      <formula1>43831</formula1>
      <formula2>49674</formula2>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F0D8BCA5-3669-43DD-AD5F-FCF62567C107}">
      <formula1>D22</formula1>
    </dataValidation>
    <dataValidation type="whole" operator="greaterThanOrEqual" allowBlank="1" showInputMessage="1" showErrorMessage="1" error="Die Anzahl der Teilnehmer muss mindestens 10 sein._x000a__x000a_(f) Die Anzahl der Teilnehmer muss mindestens 10 sein." sqref="D26:O26" xr:uid="{2C68505F-0426-49BF-B28D-5AA2B8B3929B}">
      <formula1>10</formula1>
    </dataValidation>
    <dataValidation type="decimal" operator="greaterThan" allowBlank="1" showInputMessage="1" showErrorMessage="1" error="Bitte eine gültige Zahl grösser als 0 eingeben._x000a__x000a_(f) Bitte eine gültige Zahl grösser als 0 eingeben." sqref="D30:O30" xr:uid="{E1617FC6-1AC9-4C10-82D0-AEB9420F0485}">
      <formula1>0</formula1>
    </dataValidation>
    <dataValidation type="list" allowBlank="1" showInputMessage="1" showErrorMessage="1" errorTitle="Durchführung" error="Der Wert muss einem Eintrag der Liste entsprechen._x000a_(f) Der Wert muss einem Eintrag der Liste entsprechen." sqref="D20:O20" xr:uid="{C55CBB7E-20CD-4B8E-9982-968542DA909F}">
      <formula1>Durchführungsort</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8962A0AA-4E52-426B-ABFD-953CA5B28364}">
      <formula1>Kursdauer</formula1>
    </dataValidation>
    <dataValidation type="list" allowBlank="1" showInputMessage="1" showErrorMessage="1" errorTitle="Neuentwicklung" error="Der Wert muss einem Eintrag der Liste entsprechen._x000a_(f) Der Wert muss einem Eintrag der Liste entsprechen." sqref="D10" xr:uid="{424AFA73-E2D2-4453-9A32-5A5144995BA5}">
      <formula1>JaNein</formula1>
    </dataValidation>
    <dataValidation type="list" allowBlank="1" showInputMessage="1" showErrorMessage="1" errorTitle="Transfer" error="Der Wert muss einem Eintrag der Liste entsprechen._x000a_(f) Der Wert muss einem Eintrag der Liste entsprechen." sqref="D12" xr:uid="{9A95E9AE-3CBA-47D3-94A2-99CE29BC8E0E}">
      <formula1>JaNein</formula1>
    </dataValidation>
    <dataValidation type="list" allowBlank="1" showInputMessage="1" showErrorMessage="1" errorTitle="Durchführung" error="Der Wert muss einem Eintrag der Liste entsprechen._x000a_(f) Der Wert muss einem Eintrag der Liste entsprechen." sqref="D14" xr:uid="{5E7D700F-4707-459B-B0B5-C2650AF96868}">
      <formula1>JaNein</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E182620F-F954-4FC1-8928-740529A638AB}">
      <formula1>Sprachen</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7DC9897C-8B01-4DFA-BDDF-45595D12501E}">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897533E4-D5C0-4A34-9132-01BF2F136BF7}">
      <formula1>0</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B45D8C69-0648-4A8E-AF5E-6E1253AA2685}">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8F89CE15-2D8E-48BB-8143-F443E2CEE96F}">
      <formula1>JaNein</formula1>
    </dataValidation>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5F4F0DD0-FDFE-4AAF-AF12-901524BCAFEF}">
      <formula1>0</formula1>
    </dataValidation>
  </dataValidations>
  <hyperlinks>
    <hyperlink ref="C2" location="Abrechnung!A1" display="Abrechnung" xr:uid="{EB0C8635-9F3A-4F53-BD0D-5D7B4A88C44B}"/>
    <hyperlink ref="B3" location="Information!A1" display="Information!A1" xr:uid="{2498B2E2-3261-452C-A083-4335341BF152}"/>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customProperties>
    <customPr name="EpmWorksheetKeyString_GUID" r:id="rId2"/>
  </customProperties>
  <extLst>
    <ext xmlns:x14="http://schemas.microsoft.com/office/spreadsheetml/2009/9/main" uri="{CCE6A557-97BC-4b89-ADB6-D9C93CAAB3DF}">
      <x14:dataValidations xmlns:xm="http://schemas.microsoft.com/office/excel/2006/main" count="2">
        <x14:dataValidation type="list" allowBlank="1" showInputMessage="1" showErrorMessage="1" xr:uid="{05D36E0E-C086-4EFB-9810-A2B307E268F8}">
          <x14:formula1>
            <xm:f>Auswahlfelder!$O$2:$O$3</xm:f>
          </x14:formula1>
          <xm:sqref>D11 D13</xm:sqref>
        </x14:dataValidation>
        <x14:dataValidation type="list" allowBlank="1" showInputMessage="1" showErrorMessage="1" xr:uid="{5CDDEF84-0AEA-4749-94B2-5F20610E7229}">
          <x14:formula1>
            <xm:f>Auswahlfelder!$M$2:$M$7</xm:f>
          </x14:formula1>
          <xm:sqref>D9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EB2C1-231C-4142-86EE-718610CDCA3A}">
  <sheetPr codeName="Tabelle1">
    <tabColor rgb="FFFFFF00"/>
    <pageSetUpPr fitToPage="1"/>
  </sheetPr>
  <dimension ref="B1:T41"/>
  <sheetViews>
    <sheetView showGridLines="0" defaultGridColor="0" colorId="22" zoomScale="93" zoomScaleNormal="93" workbookViewId="0">
      <selection activeCell="C24" sqref="C24"/>
    </sheetView>
  </sheetViews>
  <sheetFormatPr baseColWidth="10" defaultColWidth="11.28515625" defaultRowHeight="12.75" x14ac:dyDescent="0.2"/>
  <cols>
    <col min="1" max="1" width="1" style="18" customWidth="1"/>
    <col min="2" max="2" width="2.140625" customWidth="1"/>
    <col min="3" max="3" width="5.7109375" style="18" customWidth="1"/>
    <col min="4" max="4" width="50.5703125" style="18" customWidth="1"/>
    <col min="5" max="19" width="13.7109375" style="18" customWidth="1"/>
    <col min="20" max="20" width="12.85546875" style="18" customWidth="1"/>
    <col min="21" max="16384" width="11.28515625" style="18"/>
  </cols>
  <sheetData>
    <row r="1" spans="2:20" ht="7.5" customHeight="1" x14ac:dyDescent="0.2">
      <c r="E1" s="75">
        <v>1</v>
      </c>
      <c r="F1" s="75">
        <v>2</v>
      </c>
      <c r="G1" s="75">
        <v>3</v>
      </c>
      <c r="H1" s="75">
        <v>4</v>
      </c>
      <c r="I1" s="75">
        <v>5</v>
      </c>
      <c r="J1" s="75">
        <v>6</v>
      </c>
      <c r="K1" s="75">
        <v>7</v>
      </c>
      <c r="L1" s="75">
        <v>8</v>
      </c>
      <c r="M1" s="75">
        <v>9</v>
      </c>
      <c r="N1" s="75">
        <v>10</v>
      </c>
      <c r="O1" s="75">
        <v>11</v>
      </c>
      <c r="P1" s="75">
        <v>12</v>
      </c>
      <c r="Q1" s="75">
        <v>13</v>
      </c>
      <c r="R1" s="75">
        <v>14</v>
      </c>
      <c r="S1" s="75">
        <v>15</v>
      </c>
    </row>
    <row r="2" spans="2:20" s="53" customFormat="1" ht="24" customHeight="1" x14ac:dyDescent="0.2">
      <c r="B2" s="85" t="str">
        <f>Übersetzungen!C129</f>
        <v>Effektiver Förderbeitrag durchgeführter Kurse</v>
      </c>
      <c r="C2" s="86"/>
      <c r="D2" s="92"/>
      <c r="E2" s="92"/>
      <c r="F2" s="92"/>
      <c r="G2" s="92"/>
      <c r="H2" s="92"/>
      <c r="I2" s="92"/>
      <c r="J2" s="92"/>
      <c r="K2" s="92"/>
      <c r="L2" s="92"/>
      <c r="M2" s="92"/>
      <c r="N2" s="92"/>
      <c r="O2" s="92"/>
      <c r="P2" s="92"/>
      <c r="Q2" s="92"/>
      <c r="R2" s="92"/>
      <c r="S2" s="92"/>
      <c r="T2" s="92"/>
    </row>
    <row r="3" spans="2:20" ht="3.75" customHeight="1" x14ac:dyDescent="0.2">
      <c r="E3" s="75" t="s">
        <v>120</v>
      </c>
      <c r="F3" s="75" t="s">
        <v>118</v>
      </c>
      <c r="G3" s="75" t="s">
        <v>119</v>
      </c>
      <c r="H3" s="75" t="s">
        <v>121</v>
      </c>
      <c r="I3" s="75" t="s">
        <v>122</v>
      </c>
      <c r="J3" s="75" t="s">
        <v>124</v>
      </c>
      <c r="K3" s="75" t="s">
        <v>129</v>
      </c>
      <c r="L3" s="75" t="s">
        <v>125</v>
      </c>
      <c r="M3" s="75" t="s">
        <v>127</v>
      </c>
      <c r="N3" s="75" t="s">
        <v>126</v>
      </c>
      <c r="O3" s="75" t="s">
        <v>130</v>
      </c>
      <c r="P3" s="75" t="s">
        <v>123</v>
      </c>
      <c r="Q3" s="75" t="s">
        <v>128</v>
      </c>
      <c r="R3" s="75" t="s">
        <v>131</v>
      </c>
      <c r="S3" s="75" t="s">
        <v>132</v>
      </c>
    </row>
    <row r="4" spans="2:20" x14ac:dyDescent="0.2">
      <c r="C4" s="330" t="str">
        <f>Übersetzungen!C137</f>
        <v>Kurs</v>
      </c>
      <c r="D4" s="330" t="str">
        <f>Übersetzungen!C138</f>
        <v>Bemerkung</v>
      </c>
      <c r="E4" s="175" t="str">
        <f>HYPERLINK("#" &amp; SheetnameKursstaffel01 &amp; "!D6", SheetnameKursstaffel01)</f>
        <v>Kursstaffel_01</v>
      </c>
      <c r="F4" s="175" t="str">
        <f>HYPERLINK("#" &amp; SheetnameKursstaffel02 &amp; "!D6", SheetnameKursstaffel02)</f>
        <v>Kursstaffel_02</v>
      </c>
      <c r="G4" s="175" t="str">
        <f>HYPERLINK("#" &amp; SheetnameKursstaffel03 &amp; "!D6", SheetnameKursstaffel03)</f>
        <v>Kursstaffel_03</v>
      </c>
      <c r="H4" s="175" t="str">
        <f>HYPERLINK("#" &amp; SheetnameKursstaffel04 &amp; "!D6", SheetnameKursstaffel04)</f>
        <v>Kursstaffel_04</v>
      </c>
      <c r="I4" s="175" t="str">
        <f>HYPERLINK("#" &amp; SheetnameKursstaffel05 &amp; "!D6", SheetnameKursstaffel05)</f>
        <v>Kursstaffel_05</v>
      </c>
      <c r="J4" s="175" t="str">
        <f>HYPERLINK("#" &amp; SheetnameKursstaffel06 &amp; "!D6", SheetnameKursstaffel06)</f>
        <v>Kursstaffel_06</v>
      </c>
      <c r="K4" s="175" t="str">
        <f>HYPERLINK("#" &amp; SheetnameKursstaffel07 &amp; "!D6", SheetnameKursstaffel07)</f>
        <v>Kursstaffel_07</v>
      </c>
      <c r="L4" s="175" t="str">
        <f>HYPERLINK("#" &amp; SheetnameKursstaffel08 &amp; "!D6", SheetnameKursstaffel08)</f>
        <v>Kursstaffel_08</v>
      </c>
      <c r="M4" s="175" t="str">
        <f>HYPERLINK("#" &amp; SheetnameKursstaffel09 &amp; "!D6", SheetnameKursstaffel09)</f>
        <v>Kursstaffel_09</v>
      </c>
      <c r="N4" s="175" t="str">
        <f>HYPERLINK("#" &amp; SheetnameKursstaffel10 &amp; "!D6", SheetnameKursstaffel10)</f>
        <v>Kursstaffel_10</v>
      </c>
      <c r="O4" s="175" t="str">
        <f>HYPERLINK("#" &amp; SheetnameKursstaffel11 &amp; "!D6", SheetnameKursstaffel11)</f>
        <v>Kursstaffel_11</v>
      </c>
      <c r="P4" s="175" t="str">
        <f>HYPERLINK("#" &amp; SheetnameKursstaffel12 &amp; "!D6", SheetnameKursstaffel12)</f>
        <v>Kursstaffel_12</v>
      </c>
      <c r="Q4" s="175" t="str">
        <f>HYPERLINK("#" &amp; SheetnameKursstaffel13&amp; "!D6", SheetnameKursstaffel13)</f>
        <v>Kursstaffel_13</v>
      </c>
      <c r="R4" s="175" t="str">
        <f>HYPERLINK("#" &amp; SheetnameKursstaffel14 &amp; "!D6", SheetnameKursstaffel14)</f>
        <v>Kursstaffel_14</v>
      </c>
      <c r="S4" s="175" t="str">
        <f>HYPERLINK("#" &amp; SheetnameKursstaffel15 &amp; "!D6", SheetnameKursstaffel15)</f>
        <v>Kursstaffel_15</v>
      </c>
      <c r="T4" s="332" t="str">
        <f>Übersetzungen!C142</f>
        <v>Total</v>
      </c>
    </row>
    <row r="5" spans="2:20" x14ac:dyDescent="0.2">
      <c r="C5" s="331"/>
      <c r="D5" s="331"/>
      <c r="E5" s="221" t="str">
        <f ca="1">IFERROR(IF(INDIRECT(E$3 &amp; "!D$6") &lt;&gt; 0, INDIRECT(E$3 &amp; "!D$6"),""),"")</f>
        <v/>
      </c>
      <c r="F5" s="221" t="str">
        <f t="shared" ref="F5:S5" ca="1" si="0">IFERROR(IF(INDIRECT(F$3 &amp; "!D$6") &lt;&gt; 0, INDIRECT(F$3 &amp; "!D$6"),""),"")</f>
        <v/>
      </c>
      <c r="G5" s="221" t="str">
        <f t="shared" ca="1" si="0"/>
        <v/>
      </c>
      <c r="H5" s="221" t="str">
        <f t="shared" ca="1" si="0"/>
        <v/>
      </c>
      <c r="I5" s="221" t="str">
        <f t="shared" ca="1" si="0"/>
        <v/>
      </c>
      <c r="J5" s="221" t="str">
        <f t="shared" ca="1" si="0"/>
        <v/>
      </c>
      <c r="K5" s="221" t="str">
        <f t="shared" ca="1" si="0"/>
        <v/>
      </c>
      <c r="L5" s="221" t="str">
        <f t="shared" ca="1" si="0"/>
        <v/>
      </c>
      <c r="M5" s="221" t="str">
        <f t="shared" ca="1" si="0"/>
        <v/>
      </c>
      <c r="N5" s="221" t="str">
        <f t="shared" ca="1" si="0"/>
        <v/>
      </c>
      <c r="O5" s="221" t="str">
        <f t="shared" ca="1" si="0"/>
        <v/>
      </c>
      <c r="P5" s="221" t="str">
        <f t="shared" ca="1" si="0"/>
        <v/>
      </c>
      <c r="Q5" s="221" t="str">
        <f t="shared" ca="1" si="0"/>
        <v/>
      </c>
      <c r="R5" s="221" t="str">
        <f t="shared" ca="1" si="0"/>
        <v/>
      </c>
      <c r="S5" s="221" t="str">
        <f t="shared" ca="1" si="0"/>
        <v/>
      </c>
      <c r="T5" s="333"/>
    </row>
    <row r="6" spans="2:20" ht="16.5" customHeight="1" x14ac:dyDescent="0.2">
      <c r="C6" s="77">
        <v>1</v>
      </c>
      <c r="D6" s="80"/>
      <c r="E6" s="79">
        <f t="shared" ref="E6:S6" ca="1" si="1">IFERROR(IF(INDIRECT(E$3 &amp; "!D$121") &lt;&gt; 0, INDIRECT(E$3 &amp; "!D$121"),0),0)</f>
        <v>0</v>
      </c>
      <c r="F6" s="79">
        <f t="shared" ca="1" si="1"/>
        <v>0</v>
      </c>
      <c r="G6" s="79">
        <f t="shared" ca="1" si="1"/>
        <v>0</v>
      </c>
      <c r="H6" s="79">
        <f t="shared" ca="1" si="1"/>
        <v>0</v>
      </c>
      <c r="I6" s="79">
        <f t="shared" ca="1" si="1"/>
        <v>0</v>
      </c>
      <c r="J6" s="79">
        <f t="shared" ca="1" si="1"/>
        <v>0</v>
      </c>
      <c r="K6" s="79">
        <f t="shared" ca="1" si="1"/>
        <v>0</v>
      </c>
      <c r="L6" s="79">
        <f t="shared" ca="1" si="1"/>
        <v>0</v>
      </c>
      <c r="M6" s="79">
        <f t="shared" ca="1" si="1"/>
        <v>0</v>
      </c>
      <c r="N6" s="79">
        <f t="shared" ca="1" si="1"/>
        <v>0</v>
      </c>
      <c r="O6" s="79">
        <f t="shared" ca="1" si="1"/>
        <v>0</v>
      </c>
      <c r="P6" s="79">
        <f t="shared" ca="1" si="1"/>
        <v>0</v>
      </c>
      <c r="Q6" s="79">
        <f t="shared" ca="1" si="1"/>
        <v>0</v>
      </c>
      <c r="R6" s="79">
        <f t="shared" ca="1" si="1"/>
        <v>0</v>
      </c>
      <c r="S6" s="79">
        <f t="shared" ca="1" si="1"/>
        <v>0</v>
      </c>
      <c r="T6" s="169"/>
    </row>
    <row r="7" spans="2:20" ht="16.5" customHeight="1" x14ac:dyDescent="0.2">
      <c r="C7" s="78">
        <v>2</v>
      </c>
      <c r="D7" s="81"/>
      <c r="E7" s="79">
        <f t="shared" ref="E7:S7" ca="1" si="2">IFERROR(IF(INDIRECT(E$3 &amp; "!E$121") &lt;&gt; 0, INDIRECT(E$3 &amp; "!E$121"),0),0)</f>
        <v>0</v>
      </c>
      <c r="F7" s="79">
        <f t="shared" ca="1" si="2"/>
        <v>0</v>
      </c>
      <c r="G7" s="79">
        <f t="shared" ca="1" si="2"/>
        <v>0</v>
      </c>
      <c r="H7" s="79">
        <f t="shared" ca="1" si="2"/>
        <v>0</v>
      </c>
      <c r="I7" s="79">
        <f t="shared" ca="1" si="2"/>
        <v>0</v>
      </c>
      <c r="J7" s="79">
        <f t="shared" ca="1" si="2"/>
        <v>0</v>
      </c>
      <c r="K7" s="79">
        <f t="shared" ca="1" si="2"/>
        <v>0</v>
      </c>
      <c r="L7" s="79">
        <f t="shared" ca="1" si="2"/>
        <v>0</v>
      </c>
      <c r="M7" s="79">
        <f t="shared" ca="1" si="2"/>
        <v>0</v>
      </c>
      <c r="N7" s="79">
        <f t="shared" ca="1" si="2"/>
        <v>0</v>
      </c>
      <c r="O7" s="79">
        <f t="shared" ca="1" si="2"/>
        <v>0</v>
      </c>
      <c r="P7" s="79">
        <f t="shared" ca="1" si="2"/>
        <v>0</v>
      </c>
      <c r="Q7" s="79">
        <f t="shared" ca="1" si="2"/>
        <v>0</v>
      </c>
      <c r="R7" s="79">
        <f t="shared" ca="1" si="2"/>
        <v>0</v>
      </c>
      <c r="S7" s="79">
        <f t="shared" ca="1" si="2"/>
        <v>0</v>
      </c>
      <c r="T7" s="170"/>
    </row>
    <row r="8" spans="2:20" ht="16.5" customHeight="1" x14ac:dyDescent="0.2">
      <c r="C8" s="78">
        <v>3</v>
      </c>
      <c r="D8" s="81"/>
      <c r="E8" s="79">
        <f t="shared" ref="E8:S8" ca="1" si="3">IFERROR(IF(INDIRECT(E$3 &amp; "!F$121") &lt;&gt; 0, INDIRECT(E$3 &amp; "!F$121"),0),0)</f>
        <v>0</v>
      </c>
      <c r="F8" s="79">
        <f t="shared" ca="1" si="3"/>
        <v>0</v>
      </c>
      <c r="G8" s="79">
        <f t="shared" ca="1" si="3"/>
        <v>0</v>
      </c>
      <c r="H8" s="79">
        <f t="shared" ca="1" si="3"/>
        <v>0</v>
      </c>
      <c r="I8" s="79">
        <f t="shared" ca="1" si="3"/>
        <v>0</v>
      </c>
      <c r="J8" s="79">
        <f t="shared" ca="1" si="3"/>
        <v>0</v>
      </c>
      <c r="K8" s="79">
        <f t="shared" ca="1" si="3"/>
        <v>0</v>
      </c>
      <c r="L8" s="79">
        <f t="shared" ca="1" si="3"/>
        <v>0</v>
      </c>
      <c r="M8" s="79">
        <f t="shared" ca="1" si="3"/>
        <v>0</v>
      </c>
      <c r="N8" s="79">
        <f t="shared" ca="1" si="3"/>
        <v>0</v>
      </c>
      <c r="O8" s="79">
        <f t="shared" ca="1" si="3"/>
        <v>0</v>
      </c>
      <c r="P8" s="79">
        <f t="shared" ca="1" si="3"/>
        <v>0</v>
      </c>
      <c r="Q8" s="79">
        <f t="shared" ca="1" si="3"/>
        <v>0</v>
      </c>
      <c r="R8" s="79">
        <f t="shared" ca="1" si="3"/>
        <v>0</v>
      </c>
      <c r="S8" s="79">
        <f t="shared" ca="1" si="3"/>
        <v>0</v>
      </c>
      <c r="T8" s="170"/>
    </row>
    <row r="9" spans="2:20" ht="16.5" customHeight="1" x14ac:dyDescent="0.2">
      <c r="C9" s="78">
        <v>4</v>
      </c>
      <c r="D9" s="81"/>
      <c r="E9" s="79">
        <f t="shared" ref="E9:S9" ca="1" si="4">IFERROR(IF(INDIRECT(E$3 &amp; "!G$121") &lt;&gt; 0, INDIRECT(E$3 &amp; "!G$121"),0),0)</f>
        <v>0</v>
      </c>
      <c r="F9" s="79">
        <f t="shared" ca="1" si="4"/>
        <v>0</v>
      </c>
      <c r="G9" s="79">
        <f t="shared" ca="1" si="4"/>
        <v>0</v>
      </c>
      <c r="H9" s="79">
        <f t="shared" ca="1" si="4"/>
        <v>0</v>
      </c>
      <c r="I9" s="79">
        <f t="shared" ca="1" si="4"/>
        <v>0</v>
      </c>
      <c r="J9" s="79">
        <f t="shared" ca="1" si="4"/>
        <v>0</v>
      </c>
      <c r="K9" s="79">
        <f t="shared" ca="1" si="4"/>
        <v>0</v>
      </c>
      <c r="L9" s="79">
        <f t="shared" ca="1" si="4"/>
        <v>0</v>
      </c>
      <c r="M9" s="79">
        <f t="shared" ca="1" si="4"/>
        <v>0</v>
      </c>
      <c r="N9" s="79">
        <f t="shared" ca="1" si="4"/>
        <v>0</v>
      </c>
      <c r="O9" s="79">
        <f t="shared" ca="1" si="4"/>
        <v>0</v>
      </c>
      <c r="P9" s="79">
        <f t="shared" ca="1" si="4"/>
        <v>0</v>
      </c>
      <c r="Q9" s="79">
        <f t="shared" ca="1" si="4"/>
        <v>0</v>
      </c>
      <c r="R9" s="79">
        <f t="shared" ca="1" si="4"/>
        <v>0</v>
      </c>
      <c r="S9" s="79">
        <f t="shared" ca="1" si="4"/>
        <v>0</v>
      </c>
      <c r="T9" s="170"/>
    </row>
    <row r="10" spans="2:20" ht="16.5" customHeight="1" x14ac:dyDescent="0.2">
      <c r="C10" s="78">
        <v>5</v>
      </c>
      <c r="D10" s="81"/>
      <c r="E10" s="79">
        <f t="shared" ref="E10:S10" ca="1" si="5">IFERROR(IF(INDIRECT(E$3 &amp; "!H$121") &lt;&gt; 0, INDIRECT(E$3 &amp; "!H$121"),0),0)</f>
        <v>0</v>
      </c>
      <c r="F10" s="79">
        <f t="shared" ca="1" si="5"/>
        <v>0</v>
      </c>
      <c r="G10" s="79">
        <f t="shared" ca="1" si="5"/>
        <v>0</v>
      </c>
      <c r="H10" s="79">
        <f t="shared" ca="1" si="5"/>
        <v>0</v>
      </c>
      <c r="I10" s="79">
        <f t="shared" ca="1" si="5"/>
        <v>0</v>
      </c>
      <c r="J10" s="79">
        <f t="shared" ca="1" si="5"/>
        <v>0</v>
      </c>
      <c r="K10" s="79">
        <f t="shared" ca="1" si="5"/>
        <v>0</v>
      </c>
      <c r="L10" s="79">
        <f t="shared" ca="1" si="5"/>
        <v>0</v>
      </c>
      <c r="M10" s="79">
        <f t="shared" ca="1" si="5"/>
        <v>0</v>
      </c>
      <c r="N10" s="79">
        <f t="shared" ca="1" si="5"/>
        <v>0</v>
      </c>
      <c r="O10" s="79">
        <f t="shared" ca="1" si="5"/>
        <v>0</v>
      </c>
      <c r="P10" s="79">
        <f t="shared" ca="1" si="5"/>
        <v>0</v>
      </c>
      <c r="Q10" s="79">
        <f t="shared" ca="1" si="5"/>
        <v>0</v>
      </c>
      <c r="R10" s="79">
        <f t="shared" ca="1" si="5"/>
        <v>0</v>
      </c>
      <c r="S10" s="79">
        <f t="shared" ca="1" si="5"/>
        <v>0</v>
      </c>
      <c r="T10" s="170"/>
    </row>
    <row r="11" spans="2:20" ht="16.5" customHeight="1" x14ac:dyDescent="0.2">
      <c r="C11" s="78">
        <v>6</v>
      </c>
      <c r="D11" s="81"/>
      <c r="E11" s="79">
        <f t="shared" ref="E11:S11" ca="1" si="6">IFERROR(IF(INDIRECT(E$3 &amp; "!I$121") &lt;&gt; 0, INDIRECT(E$3 &amp; "!I$121"),0),0)</f>
        <v>0</v>
      </c>
      <c r="F11" s="79">
        <f t="shared" ca="1" si="6"/>
        <v>0</v>
      </c>
      <c r="G11" s="79">
        <f t="shared" ca="1" si="6"/>
        <v>0</v>
      </c>
      <c r="H11" s="79">
        <f t="shared" ca="1" si="6"/>
        <v>0</v>
      </c>
      <c r="I11" s="79">
        <f t="shared" ca="1" si="6"/>
        <v>0</v>
      </c>
      <c r="J11" s="79">
        <f t="shared" ca="1" si="6"/>
        <v>0</v>
      </c>
      <c r="K11" s="79">
        <f t="shared" ca="1" si="6"/>
        <v>0</v>
      </c>
      <c r="L11" s="79">
        <f t="shared" ca="1" si="6"/>
        <v>0</v>
      </c>
      <c r="M11" s="79">
        <f t="shared" ca="1" si="6"/>
        <v>0</v>
      </c>
      <c r="N11" s="79">
        <f t="shared" ca="1" si="6"/>
        <v>0</v>
      </c>
      <c r="O11" s="79">
        <f t="shared" ca="1" si="6"/>
        <v>0</v>
      </c>
      <c r="P11" s="79">
        <f t="shared" ca="1" si="6"/>
        <v>0</v>
      </c>
      <c r="Q11" s="79">
        <f t="shared" ca="1" si="6"/>
        <v>0</v>
      </c>
      <c r="R11" s="79">
        <f t="shared" ca="1" si="6"/>
        <v>0</v>
      </c>
      <c r="S11" s="79">
        <f t="shared" ca="1" si="6"/>
        <v>0</v>
      </c>
      <c r="T11" s="170"/>
    </row>
    <row r="12" spans="2:20" ht="16.5" customHeight="1" x14ac:dyDescent="0.2">
      <c r="C12" s="78">
        <v>7</v>
      </c>
      <c r="D12" s="81"/>
      <c r="E12" s="79">
        <f t="shared" ref="E12:S12" ca="1" si="7">IFERROR(IF(INDIRECT(E$3 &amp; "!J$121") &lt;&gt; 0, INDIRECT(E$3 &amp; "!J$121"),0),0)</f>
        <v>0</v>
      </c>
      <c r="F12" s="79">
        <f t="shared" ca="1" si="7"/>
        <v>0</v>
      </c>
      <c r="G12" s="79">
        <f t="shared" ca="1" si="7"/>
        <v>0</v>
      </c>
      <c r="H12" s="79">
        <f t="shared" ca="1" si="7"/>
        <v>0</v>
      </c>
      <c r="I12" s="79">
        <f t="shared" ca="1" si="7"/>
        <v>0</v>
      </c>
      <c r="J12" s="79">
        <f t="shared" ca="1" si="7"/>
        <v>0</v>
      </c>
      <c r="K12" s="79">
        <f t="shared" ca="1" si="7"/>
        <v>0</v>
      </c>
      <c r="L12" s="79">
        <f t="shared" ca="1" si="7"/>
        <v>0</v>
      </c>
      <c r="M12" s="79">
        <f t="shared" ca="1" si="7"/>
        <v>0</v>
      </c>
      <c r="N12" s="79">
        <f t="shared" ca="1" si="7"/>
        <v>0</v>
      </c>
      <c r="O12" s="79">
        <f t="shared" ca="1" si="7"/>
        <v>0</v>
      </c>
      <c r="P12" s="79">
        <f t="shared" ca="1" si="7"/>
        <v>0</v>
      </c>
      <c r="Q12" s="79">
        <f t="shared" ca="1" si="7"/>
        <v>0</v>
      </c>
      <c r="R12" s="79">
        <f t="shared" ca="1" si="7"/>
        <v>0</v>
      </c>
      <c r="S12" s="79">
        <f t="shared" ca="1" si="7"/>
        <v>0</v>
      </c>
      <c r="T12" s="170"/>
    </row>
    <row r="13" spans="2:20" ht="16.5" customHeight="1" x14ac:dyDescent="0.2">
      <c r="C13" s="78">
        <v>8</v>
      </c>
      <c r="D13" s="81"/>
      <c r="E13" s="79">
        <f t="shared" ref="E13:S13" ca="1" si="8">IFERROR(IF(INDIRECT(E$3 &amp; "!K$121") &lt;&gt; 0, INDIRECT(E$3 &amp; "!K$121"),0),0)</f>
        <v>0</v>
      </c>
      <c r="F13" s="79">
        <f t="shared" ca="1" si="8"/>
        <v>0</v>
      </c>
      <c r="G13" s="79">
        <f t="shared" ca="1" si="8"/>
        <v>0</v>
      </c>
      <c r="H13" s="79">
        <f t="shared" ca="1" si="8"/>
        <v>0</v>
      </c>
      <c r="I13" s="79">
        <f t="shared" ca="1" si="8"/>
        <v>0</v>
      </c>
      <c r="J13" s="79">
        <f t="shared" ca="1" si="8"/>
        <v>0</v>
      </c>
      <c r="K13" s="79">
        <f t="shared" ca="1" si="8"/>
        <v>0</v>
      </c>
      <c r="L13" s="79">
        <f t="shared" ca="1" si="8"/>
        <v>0</v>
      </c>
      <c r="M13" s="79">
        <f t="shared" ca="1" si="8"/>
        <v>0</v>
      </c>
      <c r="N13" s="79">
        <f t="shared" ca="1" si="8"/>
        <v>0</v>
      </c>
      <c r="O13" s="79">
        <f t="shared" ca="1" si="8"/>
        <v>0</v>
      </c>
      <c r="P13" s="79">
        <f t="shared" ca="1" si="8"/>
        <v>0</v>
      </c>
      <c r="Q13" s="79">
        <f t="shared" ca="1" si="8"/>
        <v>0</v>
      </c>
      <c r="R13" s="79">
        <f t="shared" ca="1" si="8"/>
        <v>0</v>
      </c>
      <c r="S13" s="79">
        <f t="shared" ca="1" si="8"/>
        <v>0</v>
      </c>
      <c r="T13" s="170"/>
    </row>
    <row r="14" spans="2:20" ht="16.5" customHeight="1" x14ac:dyDescent="0.2">
      <c r="C14" s="78">
        <v>9</v>
      </c>
      <c r="D14" s="81"/>
      <c r="E14" s="79">
        <f t="shared" ref="E14:S14" ca="1" si="9">IFERROR(IF(INDIRECT(E$3 &amp; "!L$121") &lt;&gt; 0, INDIRECT(E$3 &amp; "!L$121"),0),0)</f>
        <v>0</v>
      </c>
      <c r="F14" s="79">
        <f t="shared" ca="1" si="9"/>
        <v>0</v>
      </c>
      <c r="G14" s="79">
        <f t="shared" ca="1" si="9"/>
        <v>0</v>
      </c>
      <c r="H14" s="79">
        <f t="shared" ca="1" si="9"/>
        <v>0</v>
      </c>
      <c r="I14" s="79">
        <f t="shared" ca="1" si="9"/>
        <v>0</v>
      </c>
      <c r="J14" s="79">
        <f t="shared" ca="1" si="9"/>
        <v>0</v>
      </c>
      <c r="K14" s="79">
        <f t="shared" ca="1" si="9"/>
        <v>0</v>
      </c>
      <c r="L14" s="79">
        <f t="shared" ca="1" si="9"/>
        <v>0</v>
      </c>
      <c r="M14" s="79">
        <f t="shared" ca="1" si="9"/>
        <v>0</v>
      </c>
      <c r="N14" s="79">
        <f t="shared" ca="1" si="9"/>
        <v>0</v>
      </c>
      <c r="O14" s="79">
        <f t="shared" ca="1" si="9"/>
        <v>0</v>
      </c>
      <c r="P14" s="79">
        <f t="shared" ca="1" si="9"/>
        <v>0</v>
      </c>
      <c r="Q14" s="79">
        <f t="shared" ca="1" si="9"/>
        <v>0</v>
      </c>
      <c r="R14" s="79">
        <f t="shared" ca="1" si="9"/>
        <v>0</v>
      </c>
      <c r="S14" s="79">
        <f t="shared" ca="1" si="9"/>
        <v>0</v>
      </c>
      <c r="T14" s="170"/>
    </row>
    <row r="15" spans="2:20" ht="16.5" customHeight="1" x14ac:dyDescent="0.2">
      <c r="C15" s="78">
        <v>10</v>
      </c>
      <c r="D15" s="81"/>
      <c r="E15" s="79">
        <f t="shared" ref="E15:S15" ca="1" si="10">IFERROR(IF(INDIRECT(E$3 &amp; "!M$121") &lt;&gt; 0, INDIRECT(E$3 &amp; "!M$121"),0),0)</f>
        <v>0</v>
      </c>
      <c r="F15" s="79">
        <f t="shared" ca="1" si="10"/>
        <v>0</v>
      </c>
      <c r="G15" s="79">
        <f t="shared" ca="1" si="10"/>
        <v>0</v>
      </c>
      <c r="H15" s="79">
        <f t="shared" ca="1" si="10"/>
        <v>0</v>
      </c>
      <c r="I15" s="79">
        <f t="shared" ca="1" si="10"/>
        <v>0</v>
      </c>
      <c r="J15" s="79">
        <f t="shared" ca="1" si="10"/>
        <v>0</v>
      </c>
      <c r="K15" s="79">
        <f t="shared" ca="1" si="10"/>
        <v>0</v>
      </c>
      <c r="L15" s="79">
        <f t="shared" ca="1" si="10"/>
        <v>0</v>
      </c>
      <c r="M15" s="79">
        <f t="shared" ca="1" si="10"/>
        <v>0</v>
      </c>
      <c r="N15" s="79">
        <f t="shared" ca="1" si="10"/>
        <v>0</v>
      </c>
      <c r="O15" s="79">
        <f t="shared" ca="1" si="10"/>
        <v>0</v>
      </c>
      <c r="P15" s="79">
        <f t="shared" ca="1" si="10"/>
        <v>0</v>
      </c>
      <c r="Q15" s="79">
        <f t="shared" ca="1" si="10"/>
        <v>0</v>
      </c>
      <c r="R15" s="79">
        <f t="shared" ca="1" si="10"/>
        <v>0</v>
      </c>
      <c r="S15" s="79">
        <f t="shared" ca="1" si="10"/>
        <v>0</v>
      </c>
      <c r="T15" s="170"/>
    </row>
    <row r="16" spans="2:20" ht="16.5" customHeight="1" x14ac:dyDescent="0.2">
      <c r="C16" s="78">
        <v>11</v>
      </c>
      <c r="D16" s="81"/>
      <c r="E16" s="79">
        <f t="shared" ref="E16:S16" ca="1" si="11">IFERROR(IF(INDIRECT(E$3 &amp; "!N$121") &lt;&gt; 0, INDIRECT(E$3 &amp; "!N$121"),0),0)</f>
        <v>0</v>
      </c>
      <c r="F16" s="79">
        <f t="shared" ca="1" si="11"/>
        <v>0</v>
      </c>
      <c r="G16" s="79">
        <f t="shared" ca="1" si="11"/>
        <v>0</v>
      </c>
      <c r="H16" s="79">
        <f t="shared" ca="1" si="11"/>
        <v>0</v>
      </c>
      <c r="I16" s="79">
        <f t="shared" ca="1" si="11"/>
        <v>0</v>
      </c>
      <c r="J16" s="79">
        <f t="shared" ca="1" si="11"/>
        <v>0</v>
      </c>
      <c r="K16" s="79">
        <f t="shared" ca="1" si="11"/>
        <v>0</v>
      </c>
      <c r="L16" s="79">
        <f t="shared" ca="1" si="11"/>
        <v>0</v>
      </c>
      <c r="M16" s="79">
        <f t="shared" ca="1" si="11"/>
        <v>0</v>
      </c>
      <c r="N16" s="79">
        <f t="shared" ca="1" si="11"/>
        <v>0</v>
      </c>
      <c r="O16" s="79">
        <f t="shared" ca="1" si="11"/>
        <v>0</v>
      </c>
      <c r="P16" s="79">
        <f t="shared" ca="1" si="11"/>
        <v>0</v>
      </c>
      <c r="Q16" s="79">
        <f t="shared" ca="1" si="11"/>
        <v>0</v>
      </c>
      <c r="R16" s="79">
        <f t="shared" ca="1" si="11"/>
        <v>0</v>
      </c>
      <c r="S16" s="79">
        <f t="shared" ca="1" si="11"/>
        <v>0</v>
      </c>
      <c r="T16" s="170"/>
    </row>
    <row r="17" spans="2:20" ht="16.5" customHeight="1" x14ac:dyDescent="0.2">
      <c r="C17" s="87">
        <v>12</v>
      </c>
      <c r="D17" s="82"/>
      <c r="E17" s="79">
        <f t="shared" ref="E17:S17" ca="1" si="12">IFERROR(IF(INDIRECT(E$3 &amp; "!O$121") &lt;&gt; 0, INDIRECT(E$3 &amp; "!O$121"),0),0)</f>
        <v>0</v>
      </c>
      <c r="F17" s="79">
        <f t="shared" ca="1" si="12"/>
        <v>0</v>
      </c>
      <c r="G17" s="79">
        <f t="shared" ca="1" si="12"/>
        <v>0</v>
      </c>
      <c r="H17" s="79">
        <f t="shared" ca="1" si="12"/>
        <v>0</v>
      </c>
      <c r="I17" s="79">
        <f t="shared" ca="1" si="12"/>
        <v>0</v>
      </c>
      <c r="J17" s="79">
        <f t="shared" ca="1" si="12"/>
        <v>0</v>
      </c>
      <c r="K17" s="79">
        <f t="shared" ca="1" si="12"/>
        <v>0</v>
      </c>
      <c r="L17" s="79">
        <f t="shared" ca="1" si="12"/>
        <v>0</v>
      </c>
      <c r="M17" s="79">
        <f t="shared" ca="1" si="12"/>
        <v>0</v>
      </c>
      <c r="N17" s="79">
        <f t="shared" ca="1" si="12"/>
        <v>0</v>
      </c>
      <c r="O17" s="79">
        <f t="shared" ca="1" si="12"/>
        <v>0</v>
      </c>
      <c r="P17" s="79">
        <f t="shared" ca="1" si="12"/>
        <v>0</v>
      </c>
      <c r="Q17" s="79">
        <f t="shared" ca="1" si="12"/>
        <v>0</v>
      </c>
      <c r="R17" s="79">
        <f t="shared" ca="1" si="12"/>
        <v>0</v>
      </c>
      <c r="S17" s="79">
        <f t="shared" ca="1" si="12"/>
        <v>0</v>
      </c>
      <c r="T17" s="171"/>
    </row>
    <row r="18" spans="2:20" ht="13.5" thickBot="1" x14ac:dyDescent="0.25">
      <c r="C18" s="334" t="str">
        <f>Übersetzungen!C130</f>
        <v>Total Förderbeitrag [CHF]</v>
      </c>
      <c r="D18" s="335"/>
      <c r="E18" s="84">
        <f t="shared" ref="E18:S18" ca="1" si="13">SUM(E6:E17)</f>
        <v>0</v>
      </c>
      <c r="F18" s="84">
        <f t="shared" ca="1" si="13"/>
        <v>0</v>
      </c>
      <c r="G18" s="84">
        <f t="shared" ca="1" si="13"/>
        <v>0</v>
      </c>
      <c r="H18" s="84">
        <f t="shared" ca="1" si="13"/>
        <v>0</v>
      </c>
      <c r="I18" s="84">
        <f t="shared" ca="1" si="13"/>
        <v>0</v>
      </c>
      <c r="J18" s="84">
        <f t="shared" ca="1" si="13"/>
        <v>0</v>
      </c>
      <c r="K18" s="84">
        <f t="shared" ca="1" si="13"/>
        <v>0</v>
      </c>
      <c r="L18" s="84">
        <f t="shared" ca="1" si="13"/>
        <v>0</v>
      </c>
      <c r="M18" s="84">
        <f t="shared" ca="1" si="13"/>
        <v>0</v>
      </c>
      <c r="N18" s="84">
        <f t="shared" ca="1" si="13"/>
        <v>0</v>
      </c>
      <c r="O18" s="84">
        <f t="shared" ca="1" si="13"/>
        <v>0</v>
      </c>
      <c r="P18" s="84">
        <f t="shared" ca="1" si="13"/>
        <v>0</v>
      </c>
      <c r="Q18" s="84">
        <f t="shared" ca="1" si="13"/>
        <v>0</v>
      </c>
      <c r="R18" s="84">
        <f t="shared" ca="1" si="13"/>
        <v>0</v>
      </c>
      <c r="S18" s="84">
        <f t="shared" ca="1" si="13"/>
        <v>0</v>
      </c>
      <c r="T18" s="168">
        <f ca="1">SUM(E18:S18)</f>
        <v>0</v>
      </c>
    </row>
    <row r="19" spans="2:20" ht="10.9" customHeight="1" thickTop="1" x14ac:dyDescent="0.2"/>
    <row r="20" spans="2:20" s="53" customFormat="1" ht="15.75" x14ac:dyDescent="0.2">
      <c r="B20" s="85" t="str">
        <f>Übersetzungen!C132</f>
        <v>Übersicht</v>
      </c>
      <c r="C20" s="86"/>
      <c r="D20" s="92"/>
      <c r="E20" s="92"/>
      <c r="F20" s="92"/>
      <c r="G20" s="92"/>
      <c r="H20" s="92"/>
      <c r="I20" s="92"/>
      <c r="J20" s="92"/>
      <c r="K20" s="92"/>
      <c r="L20" s="92"/>
      <c r="M20" s="92"/>
      <c r="N20" s="92"/>
      <c r="O20" s="92"/>
      <c r="P20" s="92"/>
      <c r="Q20" s="92"/>
      <c r="R20" s="92"/>
      <c r="S20" s="92"/>
      <c r="T20" s="92"/>
    </row>
    <row r="21" spans="2:20" ht="6" customHeight="1" x14ac:dyDescent="0.2"/>
    <row r="22" spans="2:20" ht="16.5" customHeight="1" x14ac:dyDescent="0.2">
      <c r="C22" s="336" t="str">
        <f>Übersetzungen!C145</f>
        <v>Beantragte Subvention (gemäss Vertrag)</v>
      </c>
      <c r="D22" s="337"/>
      <c r="E22" s="95">
        <f t="shared" ref="E22:S22" ca="1" si="14">IFERROR(IF(INDIRECT(E$3 &amp; "!$P$89") &lt;&gt; 0,  INDIRECT(E$3 &amp; "!$P$89"),0),0)</f>
        <v>0</v>
      </c>
      <c r="F22" s="95">
        <f t="shared" ca="1" si="14"/>
        <v>0</v>
      </c>
      <c r="G22" s="95">
        <f t="shared" ca="1" si="14"/>
        <v>0</v>
      </c>
      <c r="H22" s="95">
        <f t="shared" ca="1" si="14"/>
        <v>0</v>
      </c>
      <c r="I22" s="95">
        <f t="shared" ca="1" si="14"/>
        <v>0</v>
      </c>
      <c r="J22" s="95">
        <f t="shared" ca="1" si="14"/>
        <v>0</v>
      </c>
      <c r="K22" s="95">
        <f t="shared" ca="1" si="14"/>
        <v>0</v>
      </c>
      <c r="L22" s="95">
        <f t="shared" ca="1" si="14"/>
        <v>0</v>
      </c>
      <c r="M22" s="95">
        <f t="shared" ca="1" si="14"/>
        <v>0</v>
      </c>
      <c r="N22" s="95">
        <f t="shared" ca="1" si="14"/>
        <v>0</v>
      </c>
      <c r="O22" s="95">
        <f t="shared" ca="1" si="14"/>
        <v>0</v>
      </c>
      <c r="P22" s="95">
        <f t="shared" ca="1" si="14"/>
        <v>0</v>
      </c>
      <c r="Q22" s="95">
        <f t="shared" ca="1" si="14"/>
        <v>0</v>
      </c>
      <c r="R22" s="95">
        <f t="shared" ca="1" si="14"/>
        <v>0</v>
      </c>
      <c r="S22" s="95">
        <f t="shared" ca="1" si="14"/>
        <v>0</v>
      </c>
      <c r="T22" s="95">
        <f ca="1">SUM(E22:S22)</f>
        <v>0</v>
      </c>
    </row>
    <row r="23" spans="2:20" ht="16.5" customHeight="1" x14ac:dyDescent="0.2">
      <c r="C23" s="127" t="str">
        <f>Übersetzungen!C144</f>
        <v>Effektiver Förderbeitrag gemäss aktuellem Reporting</v>
      </c>
      <c r="D23" s="99"/>
      <c r="E23" s="83">
        <f t="shared" ref="E23:S23" ca="1" si="15">IFERROR(IF(INDIRECT(E$3 &amp; "!$P$121") &lt;&gt; 0,  INDIRECT(E$3 &amp; "!$P$121"),0),0)</f>
        <v>0</v>
      </c>
      <c r="F23" s="83">
        <f t="shared" ca="1" si="15"/>
        <v>0</v>
      </c>
      <c r="G23" s="83">
        <f t="shared" ca="1" si="15"/>
        <v>0</v>
      </c>
      <c r="H23" s="83">
        <f t="shared" ca="1" si="15"/>
        <v>0</v>
      </c>
      <c r="I23" s="83">
        <f t="shared" ca="1" si="15"/>
        <v>0</v>
      </c>
      <c r="J23" s="83">
        <f t="shared" ca="1" si="15"/>
        <v>0</v>
      </c>
      <c r="K23" s="83">
        <f t="shared" ca="1" si="15"/>
        <v>0</v>
      </c>
      <c r="L23" s="83">
        <f t="shared" ca="1" si="15"/>
        <v>0</v>
      </c>
      <c r="M23" s="83">
        <f t="shared" ca="1" si="15"/>
        <v>0</v>
      </c>
      <c r="N23" s="83">
        <f t="shared" ca="1" si="15"/>
        <v>0</v>
      </c>
      <c r="O23" s="83">
        <f t="shared" ca="1" si="15"/>
        <v>0</v>
      </c>
      <c r="P23" s="83">
        <f t="shared" ca="1" si="15"/>
        <v>0</v>
      </c>
      <c r="Q23" s="83">
        <f t="shared" ca="1" si="15"/>
        <v>0</v>
      </c>
      <c r="R23" s="83">
        <f t="shared" ca="1" si="15"/>
        <v>0</v>
      </c>
      <c r="S23" s="83">
        <f t="shared" ca="1" si="15"/>
        <v>0</v>
      </c>
      <c r="T23" s="83">
        <f t="shared" ref="T23:T26" ca="1" si="16">SUM(E23:S23)</f>
        <v>0</v>
      </c>
    </row>
    <row r="24" spans="2:20" ht="16.5" customHeight="1" x14ac:dyDescent="0.2">
      <c r="C24" s="127" t="str">
        <f>Übersetzungen!C143</f>
        <v>Differenz zwischen Vertrag u. eff. Förderbeitrag aktuelles Reporting</v>
      </c>
      <c r="D24" s="99"/>
      <c r="E24" s="83">
        <f ca="1">E22-E23</f>
        <v>0</v>
      </c>
      <c r="F24" s="83">
        <f t="shared" ref="F24:S24" ca="1" si="17">F22-F23</f>
        <v>0</v>
      </c>
      <c r="G24" s="83">
        <f t="shared" ca="1" si="17"/>
        <v>0</v>
      </c>
      <c r="H24" s="83">
        <f t="shared" ca="1" si="17"/>
        <v>0</v>
      </c>
      <c r="I24" s="83">
        <f t="shared" ca="1" si="17"/>
        <v>0</v>
      </c>
      <c r="J24" s="83">
        <f t="shared" ca="1" si="17"/>
        <v>0</v>
      </c>
      <c r="K24" s="83">
        <f t="shared" ca="1" si="17"/>
        <v>0</v>
      </c>
      <c r="L24" s="83">
        <f t="shared" ca="1" si="17"/>
        <v>0</v>
      </c>
      <c r="M24" s="83">
        <f t="shared" ca="1" si="17"/>
        <v>0</v>
      </c>
      <c r="N24" s="83">
        <f t="shared" ca="1" si="17"/>
        <v>0</v>
      </c>
      <c r="O24" s="83">
        <f t="shared" ca="1" si="17"/>
        <v>0</v>
      </c>
      <c r="P24" s="83">
        <f t="shared" ca="1" si="17"/>
        <v>0</v>
      </c>
      <c r="Q24" s="83">
        <f t="shared" ca="1" si="17"/>
        <v>0</v>
      </c>
      <c r="R24" s="83">
        <f t="shared" ca="1" si="17"/>
        <v>0</v>
      </c>
      <c r="S24" s="83">
        <f t="shared" ca="1" si="17"/>
        <v>0</v>
      </c>
      <c r="T24" s="83">
        <f t="shared" ca="1" si="16"/>
        <v>0</v>
      </c>
    </row>
    <row r="25" spans="2:20" ht="16.5" customHeight="1" x14ac:dyDescent="0.2">
      <c r="C25" s="338" t="str">
        <f>Übersetzungen!C134</f>
        <v>Bereits in Rechnung gestellt</v>
      </c>
      <c r="D25" s="339"/>
      <c r="E25" s="83">
        <f ca="1">E38</f>
        <v>0</v>
      </c>
      <c r="F25" s="83">
        <f t="shared" ref="F25:S25" ca="1" si="18">F38</f>
        <v>0</v>
      </c>
      <c r="G25" s="83">
        <f t="shared" ca="1" si="18"/>
        <v>0</v>
      </c>
      <c r="H25" s="83">
        <f t="shared" ca="1" si="18"/>
        <v>0</v>
      </c>
      <c r="I25" s="83">
        <f t="shared" ca="1" si="18"/>
        <v>0</v>
      </c>
      <c r="J25" s="83">
        <f t="shared" ca="1" si="18"/>
        <v>0</v>
      </c>
      <c r="K25" s="83">
        <f t="shared" ca="1" si="18"/>
        <v>0</v>
      </c>
      <c r="L25" s="83">
        <f t="shared" ca="1" si="18"/>
        <v>0</v>
      </c>
      <c r="M25" s="83">
        <f t="shared" ca="1" si="18"/>
        <v>0</v>
      </c>
      <c r="N25" s="83">
        <f t="shared" ca="1" si="18"/>
        <v>0</v>
      </c>
      <c r="O25" s="83">
        <f t="shared" ca="1" si="18"/>
        <v>0</v>
      </c>
      <c r="P25" s="83">
        <f t="shared" ca="1" si="18"/>
        <v>0</v>
      </c>
      <c r="Q25" s="83">
        <f t="shared" ca="1" si="18"/>
        <v>0</v>
      </c>
      <c r="R25" s="83">
        <f t="shared" ca="1" si="18"/>
        <v>0</v>
      </c>
      <c r="S25" s="83">
        <f t="shared" ca="1" si="18"/>
        <v>0</v>
      </c>
      <c r="T25" s="83">
        <f t="shared" ca="1" si="16"/>
        <v>0</v>
      </c>
    </row>
    <row r="26" spans="2:20" ht="16.5" customHeight="1" x14ac:dyDescent="0.2">
      <c r="C26" s="340" t="str">
        <f>Übersetzungen!C135</f>
        <v>Offener Betrag gemäss eff. Subvention aktuelles Reporting</v>
      </c>
      <c r="D26" s="341"/>
      <c r="E26" s="93">
        <f ca="1">IF(AND((E23-E25)&lt;0,(E23-E25)&gt;-0.5),0,E23-E25)</f>
        <v>0</v>
      </c>
      <c r="F26" s="93">
        <f t="shared" ref="F26:S26" ca="1" si="19">IF(AND((F23-F25)&lt;0,(F23-F25)&gt;-0.5),0,F23-F25)</f>
        <v>0</v>
      </c>
      <c r="G26" s="93">
        <f t="shared" ca="1" si="19"/>
        <v>0</v>
      </c>
      <c r="H26" s="93">
        <f t="shared" ca="1" si="19"/>
        <v>0</v>
      </c>
      <c r="I26" s="93">
        <f t="shared" ca="1" si="19"/>
        <v>0</v>
      </c>
      <c r="J26" s="93">
        <f t="shared" ca="1" si="19"/>
        <v>0</v>
      </c>
      <c r="K26" s="93">
        <f t="shared" ca="1" si="19"/>
        <v>0</v>
      </c>
      <c r="L26" s="93">
        <f t="shared" ca="1" si="19"/>
        <v>0</v>
      </c>
      <c r="M26" s="93">
        <f t="shared" ca="1" si="19"/>
        <v>0</v>
      </c>
      <c r="N26" s="93">
        <f t="shared" ca="1" si="19"/>
        <v>0</v>
      </c>
      <c r="O26" s="93">
        <f t="shared" ca="1" si="19"/>
        <v>0</v>
      </c>
      <c r="P26" s="93">
        <f t="shared" ca="1" si="19"/>
        <v>0</v>
      </c>
      <c r="Q26" s="93">
        <f t="shared" ca="1" si="19"/>
        <v>0</v>
      </c>
      <c r="R26" s="93">
        <f t="shared" ca="1" si="19"/>
        <v>0</v>
      </c>
      <c r="S26" s="93">
        <f t="shared" ca="1" si="19"/>
        <v>0</v>
      </c>
      <c r="T26" s="93">
        <f t="shared" ca="1" si="16"/>
        <v>0</v>
      </c>
    </row>
    <row r="28" spans="2:20" s="53" customFormat="1" ht="15.75" x14ac:dyDescent="0.2">
      <c r="B28" s="85" t="str">
        <f>Übersetzungen!C133</f>
        <v>Übersicht gestellte Rechnungen</v>
      </c>
      <c r="C28" s="86"/>
      <c r="D28" s="92"/>
      <c r="E28" s="92"/>
      <c r="F28" s="92"/>
      <c r="G28" s="92"/>
      <c r="H28" s="92"/>
      <c r="I28" s="92"/>
      <c r="J28" s="92"/>
      <c r="K28" s="92"/>
      <c r="L28" s="92"/>
      <c r="M28" s="92"/>
      <c r="N28" s="92"/>
      <c r="O28" s="92"/>
      <c r="P28" s="92"/>
      <c r="Q28" s="92"/>
      <c r="R28" s="92"/>
      <c r="S28" s="92"/>
      <c r="T28" s="92"/>
    </row>
    <row r="29" spans="2:20" ht="6" customHeight="1" x14ac:dyDescent="0.2"/>
    <row r="30" spans="2:20" x14ac:dyDescent="0.2">
      <c r="C30" s="330" t="str">
        <f>Übersetzungen!C142</f>
        <v>Total</v>
      </c>
      <c r="D30" s="330" t="str">
        <f>Übersetzungen!C141</f>
        <v>Zwischenrechnung/Rechnungsdatum</v>
      </c>
      <c r="E30" s="175" t="str">
        <f>HYPERLINK("#" &amp; SheetnameKursstaffel01 &amp; "!D6", SheetnameKursstaffel01)</f>
        <v>Kursstaffel_01</v>
      </c>
      <c r="F30" s="175" t="str">
        <f>HYPERLINK("#" &amp; SheetnameKursstaffel02 &amp; "!D6", SheetnameKursstaffel02)</f>
        <v>Kursstaffel_02</v>
      </c>
      <c r="G30" s="175" t="str">
        <f>HYPERLINK("#" &amp; SheetnameKursstaffel03 &amp; "!D6", SheetnameKursstaffel03)</f>
        <v>Kursstaffel_03</v>
      </c>
      <c r="H30" s="175" t="str">
        <f>HYPERLINK("#" &amp; SheetnameKursstaffel04 &amp; "!D6", SheetnameKursstaffel04)</f>
        <v>Kursstaffel_04</v>
      </c>
      <c r="I30" s="175" t="str">
        <f>HYPERLINK("#" &amp; SheetnameKursstaffel05 &amp; "!D6", SheetnameKursstaffel05)</f>
        <v>Kursstaffel_05</v>
      </c>
      <c r="J30" s="175" t="str">
        <f>HYPERLINK("#" &amp; SheetnameKursstaffel06 &amp; "!D6", SheetnameKursstaffel06)</f>
        <v>Kursstaffel_06</v>
      </c>
      <c r="K30" s="175" t="str">
        <f>HYPERLINK("#" &amp; SheetnameKursstaffel07 &amp; "!D6", SheetnameKursstaffel07)</f>
        <v>Kursstaffel_07</v>
      </c>
      <c r="L30" s="175" t="str">
        <f>HYPERLINK("#" &amp; SheetnameKursstaffel08 &amp; "!D6", SheetnameKursstaffel08)</f>
        <v>Kursstaffel_08</v>
      </c>
      <c r="M30" s="175" t="str">
        <f>HYPERLINK("#" &amp; SheetnameKursstaffel09 &amp; "!D6", SheetnameKursstaffel09)</f>
        <v>Kursstaffel_09</v>
      </c>
      <c r="N30" s="175" t="str">
        <f>HYPERLINK("#" &amp; SheetnameKursstaffel10 &amp; "!D6", SheetnameKursstaffel10)</f>
        <v>Kursstaffel_10</v>
      </c>
      <c r="O30" s="175" t="str">
        <f>HYPERLINK("#" &amp; SheetnameKursstaffel11 &amp; "!D6", SheetnameKursstaffel11)</f>
        <v>Kursstaffel_11</v>
      </c>
      <c r="P30" s="175" t="str">
        <f>HYPERLINK("#" &amp; SheetnameKursstaffel12 &amp; "!D6", SheetnameKursstaffel12)</f>
        <v>Kursstaffel_12</v>
      </c>
      <c r="Q30" s="175" t="str">
        <f>HYPERLINK("#" &amp; SheetnameKursstaffel13&amp; "!D6", SheetnameKursstaffel13)</f>
        <v>Kursstaffel_13</v>
      </c>
      <c r="R30" s="175" t="str">
        <f>HYPERLINK("#" &amp; SheetnameKursstaffel14 &amp; "!D6", SheetnameKursstaffel14)</f>
        <v>Kursstaffel_14</v>
      </c>
      <c r="S30" s="175" t="str">
        <f>HYPERLINK("#" &amp; SheetnameKursstaffel15 &amp; "!D6", SheetnameKursstaffel15)</f>
        <v>Kursstaffel_15</v>
      </c>
      <c r="T30" s="332" t="str">
        <f>Übersetzungen!C142</f>
        <v>Total</v>
      </c>
    </row>
    <row r="31" spans="2:20" x14ac:dyDescent="0.2">
      <c r="C31" s="331"/>
      <c r="D31" s="331"/>
      <c r="E31" s="221" t="str">
        <f ca="1">IFERROR(IF(INDIRECT(E$3 &amp; "!D$6") &lt;&gt; 0, INDIRECT(E$3 &amp; "!D$6"),""),"")</f>
        <v/>
      </c>
      <c r="F31" s="221" t="str">
        <f t="shared" ref="F31:S31" ca="1" si="20">IFERROR(IF(INDIRECT(F$3 &amp; "!D$6") &lt;&gt; 0, INDIRECT(F$3 &amp; "!D$6"),""),"")</f>
        <v/>
      </c>
      <c r="G31" s="221" t="str">
        <f t="shared" ca="1" si="20"/>
        <v/>
      </c>
      <c r="H31" s="221" t="str">
        <f t="shared" ca="1" si="20"/>
        <v/>
      </c>
      <c r="I31" s="221" t="str">
        <f t="shared" ca="1" si="20"/>
        <v/>
      </c>
      <c r="J31" s="221" t="str">
        <f t="shared" ca="1" si="20"/>
        <v/>
      </c>
      <c r="K31" s="221" t="str">
        <f t="shared" ca="1" si="20"/>
        <v/>
      </c>
      <c r="L31" s="221" t="str">
        <f t="shared" ca="1" si="20"/>
        <v/>
      </c>
      <c r="M31" s="221" t="str">
        <f t="shared" ca="1" si="20"/>
        <v/>
      </c>
      <c r="N31" s="221" t="str">
        <f t="shared" ca="1" si="20"/>
        <v/>
      </c>
      <c r="O31" s="221" t="str">
        <f t="shared" ca="1" si="20"/>
        <v/>
      </c>
      <c r="P31" s="221" t="str">
        <f t="shared" ca="1" si="20"/>
        <v/>
      </c>
      <c r="Q31" s="221" t="str">
        <f t="shared" ca="1" si="20"/>
        <v/>
      </c>
      <c r="R31" s="221" t="str">
        <f t="shared" ca="1" si="20"/>
        <v/>
      </c>
      <c r="S31" s="221" t="str">
        <f t="shared" ca="1" si="20"/>
        <v/>
      </c>
      <c r="T31" s="333"/>
    </row>
    <row r="32" spans="2:20" ht="16.5" customHeight="1" x14ac:dyDescent="0.2">
      <c r="C32" s="254">
        <v>1</v>
      </c>
      <c r="D32" s="256"/>
      <c r="E32" s="259"/>
      <c r="F32" s="259"/>
      <c r="G32" s="259"/>
      <c r="H32" s="259"/>
      <c r="I32" s="259"/>
      <c r="J32" s="259"/>
      <c r="K32" s="259"/>
      <c r="L32" s="259"/>
      <c r="M32" s="259"/>
      <c r="N32" s="259"/>
      <c r="O32" s="259"/>
      <c r="P32" s="259"/>
      <c r="Q32" s="259"/>
      <c r="R32" s="259"/>
      <c r="S32" s="259"/>
      <c r="T32" s="95">
        <f>SUM(E32:S32)</f>
        <v>0</v>
      </c>
    </row>
    <row r="33" spans="3:20" ht="16.5" customHeight="1" x14ac:dyDescent="0.2">
      <c r="C33" s="78">
        <v>2</v>
      </c>
      <c r="D33" s="257"/>
      <c r="E33" s="260"/>
      <c r="F33" s="260"/>
      <c r="G33" s="260"/>
      <c r="H33" s="260"/>
      <c r="I33" s="260"/>
      <c r="J33" s="260"/>
      <c r="K33" s="260"/>
      <c r="L33" s="260"/>
      <c r="M33" s="260"/>
      <c r="N33" s="260"/>
      <c r="O33" s="260"/>
      <c r="P33" s="260"/>
      <c r="Q33" s="260"/>
      <c r="R33" s="260"/>
      <c r="S33" s="260"/>
      <c r="T33" s="79">
        <f t="shared" ref="T33:T37" si="21">SUM(E33:S33)</f>
        <v>0</v>
      </c>
    </row>
    <row r="34" spans="3:20" ht="16.5" customHeight="1" x14ac:dyDescent="0.2">
      <c r="C34" s="78">
        <v>3</v>
      </c>
      <c r="D34" s="257"/>
      <c r="E34" s="260"/>
      <c r="F34" s="260"/>
      <c r="G34" s="260"/>
      <c r="H34" s="260"/>
      <c r="I34" s="260"/>
      <c r="J34" s="260"/>
      <c r="K34" s="260"/>
      <c r="L34" s="260"/>
      <c r="M34" s="260"/>
      <c r="N34" s="260"/>
      <c r="O34" s="260"/>
      <c r="P34" s="260"/>
      <c r="Q34" s="260"/>
      <c r="R34" s="260"/>
      <c r="S34" s="260"/>
      <c r="T34" s="79">
        <f t="shared" si="21"/>
        <v>0</v>
      </c>
    </row>
    <row r="35" spans="3:20" ht="16.5" customHeight="1" x14ac:dyDescent="0.2">
      <c r="C35" s="78">
        <v>4</v>
      </c>
      <c r="D35" s="257"/>
      <c r="E35" s="260"/>
      <c r="F35" s="260"/>
      <c r="G35" s="260"/>
      <c r="H35" s="260"/>
      <c r="I35" s="260"/>
      <c r="J35" s="260"/>
      <c r="K35" s="260"/>
      <c r="L35" s="260"/>
      <c r="M35" s="260"/>
      <c r="N35" s="260"/>
      <c r="O35" s="260"/>
      <c r="P35" s="260"/>
      <c r="Q35" s="260"/>
      <c r="R35" s="260"/>
      <c r="S35" s="260"/>
      <c r="T35" s="79">
        <f t="shared" si="21"/>
        <v>0</v>
      </c>
    </row>
    <row r="36" spans="3:20" ht="16.5" customHeight="1" x14ac:dyDescent="0.2">
      <c r="C36" s="78">
        <v>5</v>
      </c>
      <c r="D36" s="257"/>
      <c r="E36" s="260"/>
      <c r="F36" s="260"/>
      <c r="G36" s="260"/>
      <c r="H36" s="260"/>
      <c r="I36" s="260"/>
      <c r="J36" s="260"/>
      <c r="K36" s="260"/>
      <c r="L36" s="260"/>
      <c r="M36" s="260"/>
      <c r="N36" s="260"/>
      <c r="O36" s="260"/>
      <c r="P36" s="260"/>
      <c r="Q36" s="260"/>
      <c r="R36" s="260"/>
      <c r="S36" s="260"/>
      <c r="T36" s="79">
        <f t="shared" si="21"/>
        <v>0</v>
      </c>
    </row>
    <row r="37" spans="3:20" ht="16.5" customHeight="1" x14ac:dyDescent="0.2">
      <c r="C37" s="87">
        <v>6</v>
      </c>
      <c r="D37" s="258"/>
      <c r="E37" s="261"/>
      <c r="F37" s="261"/>
      <c r="G37" s="261"/>
      <c r="H37" s="261"/>
      <c r="I37" s="261"/>
      <c r="J37" s="261"/>
      <c r="K37" s="261"/>
      <c r="L37" s="261"/>
      <c r="M37" s="261"/>
      <c r="N37" s="261"/>
      <c r="O37" s="261"/>
      <c r="P37" s="261"/>
      <c r="Q37" s="261"/>
      <c r="R37" s="261"/>
      <c r="S37" s="261"/>
      <c r="T37" s="255">
        <f t="shared" si="21"/>
        <v>0</v>
      </c>
    </row>
    <row r="38" spans="3:20" ht="13.5" thickBot="1" x14ac:dyDescent="0.25">
      <c r="C38" s="328" t="s">
        <v>110</v>
      </c>
      <c r="D38" s="329"/>
      <c r="E38" s="94">
        <f ca="1">SUM(E30:E37)</f>
        <v>0</v>
      </c>
      <c r="F38" s="94">
        <f t="shared" ref="F38:T38" ca="1" si="22">SUM(F30:F37)</f>
        <v>0</v>
      </c>
      <c r="G38" s="94">
        <f t="shared" ca="1" si="22"/>
        <v>0</v>
      </c>
      <c r="H38" s="94">
        <f t="shared" ca="1" si="22"/>
        <v>0</v>
      </c>
      <c r="I38" s="94">
        <f t="shared" ca="1" si="22"/>
        <v>0</v>
      </c>
      <c r="J38" s="94">
        <f t="shared" ca="1" si="22"/>
        <v>0</v>
      </c>
      <c r="K38" s="94">
        <f t="shared" ca="1" si="22"/>
        <v>0</v>
      </c>
      <c r="L38" s="94">
        <f t="shared" ca="1" si="22"/>
        <v>0</v>
      </c>
      <c r="M38" s="94">
        <f t="shared" ca="1" si="22"/>
        <v>0</v>
      </c>
      <c r="N38" s="94">
        <f t="shared" ca="1" si="22"/>
        <v>0</v>
      </c>
      <c r="O38" s="94">
        <f t="shared" ca="1" si="22"/>
        <v>0</v>
      </c>
      <c r="P38" s="94">
        <f t="shared" ca="1" si="22"/>
        <v>0</v>
      </c>
      <c r="Q38" s="94">
        <f t="shared" ca="1" si="22"/>
        <v>0</v>
      </c>
      <c r="R38" s="94">
        <f t="shared" ca="1" si="22"/>
        <v>0</v>
      </c>
      <c r="S38" s="94">
        <f t="shared" ca="1" si="22"/>
        <v>0</v>
      </c>
      <c r="T38" s="94">
        <f t="shared" si="22"/>
        <v>0</v>
      </c>
    </row>
    <row r="39" spans="3:20" ht="13.5" thickTop="1" x14ac:dyDescent="0.2"/>
    <row r="40" spans="3:20" x14ac:dyDescent="0.2">
      <c r="D40" s="74"/>
    </row>
    <row r="41" spans="3:20" x14ac:dyDescent="0.2">
      <c r="D41" s="74"/>
    </row>
  </sheetData>
  <sheetProtection algorithmName="SHA-512" hashValue="sktU9QBC+BOp2vFTelrLh7+jUwifbuijH3tY27LJ0vj3yaUpnoxFbPyNKF07jg6o2Xi4jVMFuv3a0a016cprSg==" saltValue="DRCeNlVgsqbae+fKgeZsWA==" spinCount="100000" sheet="1" objects="1" scenarios="1"/>
  <mergeCells count="11">
    <mergeCell ref="T30:T31"/>
    <mergeCell ref="T4:T5"/>
    <mergeCell ref="C18:D18"/>
    <mergeCell ref="C22:D22"/>
    <mergeCell ref="C25:D25"/>
    <mergeCell ref="C26:D26"/>
    <mergeCell ref="C38:D38"/>
    <mergeCell ref="C4:C5"/>
    <mergeCell ref="D4:D5"/>
    <mergeCell ref="C30:C31"/>
    <mergeCell ref="D30:D31"/>
  </mergeCells>
  <conditionalFormatting sqref="D32:D37">
    <cfRule type="expression" dxfId="695" priority="19">
      <formula>$T$18&gt;0</formula>
    </cfRule>
  </conditionalFormatting>
  <conditionalFormatting sqref="D32:S37">
    <cfRule type="expression" dxfId="694" priority="34" stopIfTrue="1">
      <formula>D$18&gt;D$22</formula>
    </cfRule>
    <cfRule type="expression" dxfId="693" priority="36">
      <formula>D32&lt;&gt;""</formula>
    </cfRule>
  </conditionalFormatting>
  <conditionalFormatting sqref="E32:E37">
    <cfRule type="expression" dxfId="692" priority="13">
      <formula>$E$18&gt;0</formula>
    </cfRule>
  </conditionalFormatting>
  <conditionalFormatting sqref="E6:S6">
    <cfRule type="expression" dxfId="691" priority="33">
      <formula>IF(ISNUMBER(INDIRECT(E$3 &amp; "!D$101")),TRUE,FALSE)</formula>
    </cfRule>
  </conditionalFormatting>
  <conditionalFormatting sqref="E7:S7">
    <cfRule type="expression" dxfId="690" priority="32">
      <formula>IF(ISNUMBER(INDIRECT(E$3 &amp; "!E$101")),TRUE,FALSE)</formula>
    </cfRule>
  </conditionalFormatting>
  <conditionalFormatting sqref="E8:S8">
    <cfRule type="expression" dxfId="689" priority="31">
      <formula>IF(ISNUMBER(INDIRECT(E$3 &amp; "!F$101")),TRUE,FALSE)</formula>
    </cfRule>
  </conditionalFormatting>
  <conditionalFormatting sqref="E9:S9">
    <cfRule type="expression" dxfId="688" priority="30">
      <formula>IF(ISNUMBER(INDIRECT(E$3 &amp; "!G$101")),TRUE,FALSE)</formula>
    </cfRule>
  </conditionalFormatting>
  <conditionalFormatting sqref="E10:S10">
    <cfRule type="expression" dxfId="687" priority="29">
      <formula>IF(ISNUMBER(INDIRECT(E$3 &amp; "!H$101")),TRUE,FALSE)</formula>
    </cfRule>
  </conditionalFormatting>
  <conditionalFormatting sqref="E11:S11">
    <cfRule type="expression" dxfId="686" priority="28">
      <formula>IF(ISNUMBER(INDIRECT(E$3 &amp; "!I$101")),TRUE,FALSE)</formula>
    </cfRule>
  </conditionalFormatting>
  <conditionalFormatting sqref="E12:S12">
    <cfRule type="expression" dxfId="685" priority="27">
      <formula>IF(ISNUMBER(INDIRECT(E$3 &amp; "!J$101")),TRUE,FALSE)</formula>
    </cfRule>
  </conditionalFormatting>
  <conditionalFormatting sqref="E13:S13">
    <cfRule type="expression" dxfId="684" priority="26">
      <formula>IF(ISNUMBER(INDIRECT(E$3 &amp; "!K$101")),TRUE,FALSE)</formula>
    </cfRule>
  </conditionalFormatting>
  <conditionalFormatting sqref="E14:S14">
    <cfRule type="expression" dxfId="683" priority="25">
      <formula>IF(ISNUMBER(INDIRECT(E$3 &amp; "!L$101")),TRUE,FALSE)</formula>
    </cfRule>
  </conditionalFormatting>
  <conditionalFormatting sqref="E15:S15">
    <cfRule type="expression" dxfId="682" priority="24">
      <formula>IF(ISNUMBER(INDIRECT(E$3 &amp; "!M$101")),TRUE,FALSE)</formula>
    </cfRule>
  </conditionalFormatting>
  <conditionalFormatting sqref="E16:S16">
    <cfRule type="expression" dxfId="681" priority="23">
      <formula>IF(ISNUMBER(INDIRECT(E$3 &amp; "!N$101")),TRUE,FALSE)</formula>
    </cfRule>
  </conditionalFormatting>
  <conditionalFormatting sqref="E17:S17">
    <cfRule type="expression" dxfId="680" priority="22">
      <formula>IF(ISNUMBER(INDIRECT(E$3 &amp; "!O$101")),TRUE,FALSE)</formula>
    </cfRule>
  </conditionalFormatting>
  <conditionalFormatting sqref="E22:S24">
    <cfRule type="expression" dxfId="679" priority="37" stopIfTrue="1">
      <formula>E$18&gt;E$22</formula>
    </cfRule>
  </conditionalFormatting>
  <conditionalFormatting sqref="E26:T26">
    <cfRule type="cellIs" dxfId="678" priority="21" operator="greaterThan">
      <formula>0</formula>
    </cfRule>
    <cfRule type="cellIs" dxfId="677" priority="38" operator="lessThan">
      <formula>0</formula>
    </cfRule>
  </conditionalFormatting>
  <conditionalFormatting sqref="F32:F37">
    <cfRule type="expression" dxfId="676" priority="14">
      <formula>$F$18&gt;0</formula>
    </cfRule>
  </conditionalFormatting>
  <conditionalFormatting sqref="G32:G37">
    <cfRule type="expression" dxfId="675" priority="12">
      <formula>$G$18&gt;0</formula>
    </cfRule>
  </conditionalFormatting>
  <conditionalFormatting sqref="H32:H37">
    <cfRule type="expression" dxfId="674" priority="11">
      <formula>$H$18&gt;0</formula>
    </cfRule>
  </conditionalFormatting>
  <conditionalFormatting sqref="I32:I37">
    <cfRule type="expression" dxfId="673" priority="15">
      <formula>$I$18&gt;0</formula>
    </cfRule>
  </conditionalFormatting>
  <conditionalFormatting sqref="J32:J37">
    <cfRule type="expression" dxfId="672" priority="10">
      <formula>$J$18&gt;0</formula>
    </cfRule>
  </conditionalFormatting>
  <conditionalFormatting sqref="K32:K37">
    <cfRule type="expression" dxfId="671" priority="9">
      <formula>$K$18&gt;0</formula>
    </cfRule>
  </conditionalFormatting>
  <conditionalFormatting sqref="L32:L37">
    <cfRule type="expression" dxfId="670" priority="8">
      <formula>$L$18&gt;0</formula>
    </cfRule>
  </conditionalFormatting>
  <conditionalFormatting sqref="M32:M37">
    <cfRule type="expression" dxfId="669" priority="7">
      <formula>$M$18&gt;0</formula>
    </cfRule>
  </conditionalFormatting>
  <conditionalFormatting sqref="N32:N37">
    <cfRule type="expression" dxfId="668" priority="6">
      <formula>$N$18&gt;0</formula>
    </cfRule>
  </conditionalFormatting>
  <conditionalFormatting sqref="O32:O37">
    <cfRule type="expression" dxfId="667" priority="5">
      <formula>$O$18&gt;0</formula>
    </cfRule>
  </conditionalFormatting>
  <conditionalFormatting sqref="P32:P37">
    <cfRule type="expression" dxfId="666" priority="4">
      <formula>$P$18&gt;0</formula>
    </cfRule>
  </conditionalFormatting>
  <conditionalFormatting sqref="Q32:Q37">
    <cfRule type="expression" dxfId="665" priority="3">
      <formula>$Q$18&gt;0</formula>
    </cfRule>
  </conditionalFormatting>
  <conditionalFormatting sqref="R32:R37">
    <cfRule type="expression" dxfId="664" priority="2">
      <formula>$R$18&gt;0</formula>
    </cfRule>
  </conditionalFormatting>
  <conditionalFormatting sqref="S32:S37">
    <cfRule type="expression" dxfId="663" priority="1">
      <formula>$S$18&gt;0</formula>
    </cfRule>
  </conditionalFormatting>
  <pageMargins left="0.27559055118110237" right="0.19685039370078741" top="0.78740157480314965" bottom="0.78740157480314965" header="0.31496062992125984" footer="0.31496062992125984"/>
  <pageSetup paperSize="9" scale="53" orientation="landscape" r:id="rId1"/>
  <headerFooter>
    <oddHeader>&amp;L&amp;11Kursbudget&amp;C&amp;11&amp;A&amp;R&amp;F</oddHeader>
    <oddFooter>&amp;C&amp;11&amp;D &amp;T&amp;R&amp;11&amp;P/&amp;N</oddFooter>
  </headerFooter>
  <customProperties>
    <customPr name="EpmWorksheetKeyString_GU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4">
    <tabColor rgb="FFFFC000"/>
  </sheetPr>
  <dimension ref="A1:Y22"/>
  <sheetViews>
    <sheetView defaultGridColor="0" colorId="22" zoomScale="93" zoomScaleNormal="93" workbookViewId="0">
      <selection activeCell="D6" sqref="D6:P6"/>
    </sheetView>
  </sheetViews>
  <sheetFormatPr baseColWidth="10" defaultColWidth="11.28515625" defaultRowHeight="12.75" x14ac:dyDescent="0.2"/>
  <cols>
    <col min="1" max="1" width="38.7109375" bestFit="1" customWidth="1"/>
    <col min="2" max="11" width="13.140625" customWidth="1"/>
    <col min="12" max="12" width="6.28515625" customWidth="1"/>
    <col min="13" max="13" width="14" customWidth="1"/>
    <col min="14" max="14" width="8.28515625" customWidth="1"/>
    <col min="15" max="15" width="7.85546875" style="15" bestFit="1" customWidth="1"/>
    <col min="16" max="17" width="7.85546875" style="15" customWidth="1"/>
    <col min="18" max="20" width="18.85546875" customWidth="1"/>
    <col min="22" max="22" width="22.140625" bestFit="1" customWidth="1"/>
    <col min="24" max="24" width="27.7109375" bestFit="1" customWidth="1"/>
    <col min="25" max="25" width="46.5703125" style="103" customWidth="1"/>
    <col min="26" max="26" width="30.140625" customWidth="1"/>
    <col min="27" max="27" width="31.28515625" bestFit="1" customWidth="1"/>
  </cols>
  <sheetData>
    <row r="1" spans="1:25" s="2" customFormat="1" ht="13.5" thickBot="1" x14ac:dyDescent="0.25">
      <c r="A1" s="6"/>
      <c r="B1" s="6">
        <v>0.5</v>
      </c>
      <c r="C1" s="6">
        <v>1</v>
      </c>
      <c r="D1" s="6">
        <v>2</v>
      </c>
      <c r="E1" s="6">
        <v>3</v>
      </c>
      <c r="F1" s="6">
        <v>4</v>
      </c>
      <c r="G1" s="6">
        <v>5</v>
      </c>
      <c r="H1" s="72">
        <v>6</v>
      </c>
      <c r="I1" s="72">
        <v>7</v>
      </c>
      <c r="J1" s="72">
        <v>8</v>
      </c>
      <c r="K1" s="72">
        <v>9</v>
      </c>
      <c r="L1" s="11"/>
      <c r="M1" s="14" t="s">
        <v>11</v>
      </c>
      <c r="N1" s="2" t="s">
        <v>8</v>
      </c>
      <c r="O1" s="350" t="s">
        <v>17</v>
      </c>
      <c r="P1" s="351"/>
      <c r="Q1" s="352"/>
      <c r="R1" s="350" t="s">
        <v>25</v>
      </c>
      <c r="S1" s="351"/>
      <c r="T1" s="352"/>
      <c r="U1" s="2" t="s">
        <v>98</v>
      </c>
      <c r="V1" s="2" t="s">
        <v>101</v>
      </c>
      <c r="W1" s="2" t="s">
        <v>102</v>
      </c>
      <c r="X1" s="2" t="s">
        <v>103</v>
      </c>
    </row>
    <row r="2" spans="1:25" s="2" customFormat="1" ht="13.5" thickBot="1" x14ac:dyDescent="0.25">
      <c r="A2" s="6"/>
      <c r="B2" s="6" t="s">
        <v>21</v>
      </c>
      <c r="C2" s="6" t="s">
        <v>22</v>
      </c>
      <c r="D2" s="6" t="s">
        <v>23</v>
      </c>
      <c r="E2" s="6" t="s">
        <v>24</v>
      </c>
      <c r="F2" s="6" t="s">
        <v>27</v>
      </c>
      <c r="G2" s="6" t="s">
        <v>28</v>
      </c>
      <c r="H2" s="6" t="s">
        <v>92</v>
      </c>
      <c r="I2" s="6" t="s">
        <v>93</v>
      </c>
      <c r="J2" s="6" t="s">
        <v>94</v>
      </c>
      <c r="K2" s="6" t="s">
        <v>95</v>
      </c>
      <c r="L2" s="11"/>
      <c r="M2" s="71">
        <v>0.5</v>
      </c>
      <c r="N2" s="3" t="s">
        <v>12</v>
      </c>
      <c r="O2" s="212" t="str">
        <f>IF(Sprache = 1, P2, Q2)</f>
        <v>ja</v>
      </c>
      <c r="P2" t="s">
        <v>2</v>
      </c>
      <c r="Q2" s="213" t="s">
        <v>232</v>
      </c>
      <c r="R2" s="212" t="str">
        <f>IF(Sprache = 1, S2, T2)</f>
        <v>vor Ort</v>
      </c>
      <c r="S2" s="212" t="s">
        <v>87</v>
      </c>
      <c r="T2" s="213" t="s">
        <v>233</v>
      </c>
      <c r="U2">
        <v>1</v>
      </c>
      <c r="V2" t="str">
        <f>$X$2 &amp; TEXT($W2,"00")</f>
        <v>Kursstaffel_01</v>
      </c>
      <c r="W2">
        <v>1</v>
      </c>
      <c r="X2" t="s">
        <v>112</v>
      </c>
    </row>
    <row r="3" spans="1:25" ht="13.5" thickBot="1" x14ac:dyDescent="0.25">
      <c r="A3" s="6" t="s">
        <v>1</v>
      </c>
      <c r="B3" s="7">
        <v>3500</v>
      </c>
      <c r="C3" s="7">
        <v>5000</v>
      </c>
      <c r="D3" s="7">
        <v>7000</v>
      </c>
      <c r="E3" s="7">
        <v>9000</v>
      </c>
      <c r="F3" s="7">
        <v>11000</v>
      </c>
      <c r="G3" s="7">
        <v>13000</v>
      </c>
      <c r="H3" s="7">
        <v>13000</v>
      </c>
      <c r="I3" s="7">
        <v>13000</v>
      </c>
      <c r="J3" s="7">
        <v>13000</v>
      </c>
      <c r="K3" s="7">
        <v>13000</v>
      </c>
      <c r="L3" s="12"/>
      <c r="M3" s="69">
        <v>1</v>
      </c>
      <c r="N3" t="s">
        <v>13</v>
      </c>
      <c r="O3" s="214" t="str">
        <f>IF(Sprache = 1, P3, Q3)</f>
        <v>nein</v>
      </c>
      <c r="P3" s="215" t="s">
        <v>3</v>
      </c>
      <c r="Q3" s="216" t="s">
        <v>231</v>
      </c>
      <c r="R3" s="212" t="str">
        <f>IF(Sprache = 1, S3, T3)</f>
        <v>Online</v>
      </c>
      <c r="S3" s="212" t="s">
        <v>88</v>
      </c>
      <c r="T3" s="213" t="s">
        <v>234</v>
      </c>
      <c r="U3">
        <v>2</v>
      </c>
      <c r="V3" t="str">
        <f t="shared" ref="V3:V16" si="0">$X$2 &amp; TEXT($W3,"00")</f>
        <v>Kursstaffel_02</v>
      </c>
      <c r="W3">
        <v>2</v>
      </c>
      <c r="Y3"/>
    </row>
    <row r="4" spans="1:25" ht="13.5" thickBot="1" x14ac:dyDescent="0.25">
      <c r="A4" s="6" t="s">
        <v>26</v>
      </c>
      <c r="B4" s="7">
        <v>2500</v>
      </c>
      <c r="C4" s="7">
        <v>3500</v>
      </c>
      <c r="D4" s="7">
        <v>5000</v>
      </c>
      <c r="E4" s="7">
        <v>6500</v>
      </c>
      <c r="F4" s="7">
        <v>8000</v>
      </c>
      <c r="G4" s="7">
        <v>9500</v>
      </c>
      <c r="H4" s="7">
        <v>9500</v>
      </c>
      <c r="I4" s="7">
        <v>9500</v>
      </c>
      <c r="J4" s="7">
        <v>9500</v>
      </c>
      <c r="K4" s="7">
        <v>9500</v>
      </c>
      <c r="L4" s="12"/>
      <c r="M4" s="69">
        <v>2</v>
      </c>
      <c r="N4" t="s">
        <v>14</v>
      </c>
      <c r="O4"/>
      <c r="P4"/>
      <c r="Q4"/>
      <c r="R4" s="217" t="str">
        <f>IF(Sprache = 1, S4, T4)</f>
        <v>Hybrid</v>
      </c>
      <c r="S4" s="214" t="s">
        <v>89</v>
      </c>
      <c r="T4" s="216" t="s">
        <v>235</v>
      </c>
      <c r="U4">
        <v>3</v>
      </c>
      <c r="V4" t="str">
        <f t="shared" si="0"/>
        <v>Kursstaffel_03</v>
      </c>
      <c r="W4">
        <v>3</v>
      </c>
      <c r="Y4"/>
    </row>
    <row r="5" spans="1:25" ht="13.5" thickBot="1" x14ac:dyDescent="0.25">
      <c r="A5" s="6" t="s">
        <v>25</v>
      </c>
      <c r="B5" s="7">
        <v>2000</v>
      </c>
      <c r="C5" s="7">
        <v>2500</v>
      </c>
      <c r="D5" s="7">
        <v>3500</v>
      </c>
      <c r="E5" s="7">
        <v>4500</v>
      </c>
      <c r="F5" s="7">
        <v>5500</v>
      </c>
      <c r="G5" s="7">
        <v>6500</v>
      </c>
      <c r="H5" s="7">
        <v>6500</v>
      </c>
      <c r="I5" s="7">
        <v>6500</v>
      </c>
      <c r="J5" s="7">
        <v>6500</v>
      </c>
      <c r="K5" s="7">
        <v>6500</v>
      </c>
      <c r="L5" s="12"/>
      <c r="M5" s="69">
        <v>3</v>
      </c>
      <c r="O5"/>
      <c r="P5"/>
      <c r="Q5"/>
      <c r="U5">
        <v>4</v>
      </c>
      <c r="V5" t="str">
        <f t="shared" si="0"/>
        <v>Kursstaffel_04</v>
      </c>
      <c r="W5">
        <v>4</v>
      </c>
      <c r="Y5"/>
    </row>
    <row r="6" spans="1:25" ht="13.5" thickBot="1" x14ac:dyDescent="0.25">
      <c r="L6" s="12"/>
      <c r="M6" s="69">
        <v>4</v>
      </c>
      <c r="O6"/>
      <c r="P6"/>
      <c r="Q6"/>
      <c r="U6">
        <v>5</v>
      </c>
      <c r="V6" t="str">
        <f t="shared" si="0"/>
        <v>Kursstaffel_05</v>
      </c>
      <c r="W6">
        <v>5</v>
      </c>
      <c r="Y6"/>
    </row>
    <row r="7" spans="1:25" ht="13.5" thickBot="1" x14ac:dyDescent="0.25">
      <c r="A7" s="9" t="s">
        <v>29</v>
      </c>
      <c r="B7" s="9" t="str">
        <f t="shared" ref="B7:G7" si="1">B2</f>
        <v>1/2 Tag</v>
      </c>
      <c r="C7" s="9" t="str">
        <f t="shared" si="1"/>
        <v>1 Tag</v>
      </c>
      <c r="D7" s="9" t="str">
        <f t="shared" si="1"/>
        <v>2 Tage</v>
      </c>
      <c r="E7" s="9" t="str">
        <f t="shared" si="1"/>
        <v>3 Tage</v>
      </c>
      <c r="F7" s="9" t="str">
        <f t="shared" si="1"/>
        <v>4 Tage</v>
      </c>
      <c r="G7" s="9" t="str">
        <f t="shared" si="1"/>
        <v>5 Tage</v>
      </c>
      <c r="H7" s="9" t="str">
        <f t="shared" ref="H7:K7" si="2">H2</f>
        <v>6 Tage</v>
      </c>
      <c r="I7" s="9" t="str">
        <f t="shared" si="2"/>
        <v>7 Tage</v>
      </c>
      <c r="J7" s="9" t="str">
        <f t="shared" si="2"/>
        <v>8 Tage</v>
      </c>
      <c r="K7" s="9" t="str">
        <f t="shared" si="2"/>
        <v>9 Tage</v>
      </c>
      <c r="M7" s="69">
        <v>5</v>
      </c>
      <c r="O7"/>
      <c r="P7"/>
      <c r="Q7"/>
      <c r="U7">
        <v>6</v>
      </c>
      <c r="V7" t="str">
        <f t="shared" si="0"/>
        <v>Kursstaffel_06</v>
      </c>
      <c r="W7">
        <v>6</v>
      </c>
      <c r="Y7"/>
    </row>
    <row r="8" spans="1:25" ht="13.5" thickBot="1" x14ac:dyDescent="0.25">
      <c r="A8" s="9" t="s">
        <v>1</v>
      </c>
      <c r="B8" s="10">
        <f t="shared" ref="B8:G8" si="3">B3/B$1</f>
        <v>7000</v>
      </c>
      <c r="C8" s="10">
        <f t="shared" si="3"/>
        <v>5000</v>
      </c>
      <c r="D8" s="10">
        <f t="shared" si="3"/>
        <v>3500</v>
      </c>
      <c r="E8" s="10">
        <f t="shared" si="3"/>
        <v>3000</v>
      </c>
      <c r="F8" s="10">
        <f t="shared" si="3"/>
        <v>2750</v>
      </c>
      <c r="G8" s="10">
        <f t="shared" si="3"/>
        <v>2600</v>
      </c>
      <c r="H8" s="10">
        <f t="shared" ref="H8:K8" si="4">H3/H$1</f>
        <v>2166.6666666666665</v>
      </c>
      <c r="I8" s="10">
        <f t="shared" si="4"/>
        <v>1857.1428571428571</v>
      </c>
      <c r="J8" s="10">
        <f t="shared" si="4"/>
        <v>1625</v>
      </c>
      <c r="K8" s="10">
        <f t="shared" si="4"/>
        <v>1444.4444444444443</v>
      </c>
      <c r="L8" s="2"/>
      <c r="M8" s="70">
        <v>6</v>
      </c>
      <c r="O8"/>
      <c r="P8"/>
      <c r="Q8"/>
      <c r="U8">
        <v>7</v>
      </c>
      <c r="V8" t="str">
        <f t="shared" si="0"/>
        <v>Kursstaffel_07</v>
      </c>
      <c r="W8">
        <v>7</v>
      </c>
      <c r="Y8"/>
    </row>
    <row r="9" spans="1:25" ht="13.5" thickBot="1" x14ac:dyDescent="0.25">
      <c r="A9" s="9" t="s">
        <v>26</v>
      </c>
      <c r="B9" s="10">
        <f t="shared" ref="B9:F10" si="5">B4/B$1</f>
        <v>5000</v>
      </c>
      <c r="C9" s="10">
        <f t="shared" si="5"/>
        <v>3500</v>
      </c>
      <c r="D9" s="10">
        <f t="shared" si="5"/>
        <v>2500</v>
      </c>
      <c r="E9" s="10">
        <f t="shared" si="5"/>
        <v>2166.6666666666665</v>
      </c>
      <c r="F9" s="10">
        <f t="shared" si="5"/>
        <v>2000</v>
      </c>
      <c r="G9" s="10">
        <f t="shared" ref="G9:K10" si="6">G4/G$1</f>
        <v>1900</v>
      </c>
      <c r="H9" s="10">
        <f t="shared" si="6"/>
        <v>1583.3333333333333</v>
      </c>
      <c r="I9" s="10">
        <f t="shared" si="6"/>
        <v>1357.1428571428571</v>
      </c>
      <c r="J9" s="10">
        <f t="shared" si="6"/>
        <v>1187.5</v>
      </c>
      <c r="K9" s="10">
        <f t="shared" si="6"/>
        <v>1055.5555555555557</v>
      </c>
      <c r="L9" s="8"/>
      <c r="M9" s="70">
        <v>7</v>
      </c>
      <c r="O9"/>
      <c r="P9"/>
      <c r="Q9"/>
      <c r="U9">
        <v>8</v>
      </c>
      <c r="V9" t="str">
        <f t="shared" si="0"/>
        <v>Kursstaffel_08</v>
      </c>
      <c r="W9">
        <v>8</v>
      </c>
      <c r="Y9"/>
    </row>
    <row r="10" spans="1:25" ht="13.5" thickBot="1" x14ac:dyDescent="0.25">
      <c r="A10" s="9" t="s">
        <v>25</v>
      </c>
      <c r="B10" s="10">
        <f t="shared" si="5"/>
        <v>4000</v>
      </c>
      <c r="C10" s="10">
        <f t="shared" si="5"/>
        <v>2500</v>
      </c>
      <c r="D10" s="10">
        <f t="shared" si="5"/>
        <v>1750</v>
      </c>
      <c r="E10" s="10">
        <f t="shared" si="5"/>
        <v>1500</v>
      </c>
      <c r="F10" s="10">
        <f t="shared" si="5"/>
        <v>1375</v>
      </c>
      <c r="G10" s="10">
        <f t="shared" si="6"/>
        <v>1300</v>
      </c>
      <c r="H10" s="10">
        <f t="shared" si="6"/>
        <v>1083.3333333333333</v>
      </c>
      <c r="I10" s="10">
        <f t="shared" si="6"/>
        <v>928.57142857142856</v>
      </c>
      <c r="J10" s="10">
        <f t="shared" si="6"/>
        <v>812.5</v>
      </c>
      <c r="K10" s="10">
        <f t="shared" si="6"/>
        <v>722.22222222222217</v>
      </c>
      <c r="L10" s="8"/>
      <c r="M10" s="70">
        <v>8</v>
      </c>
      <c r="O10"/>
      <c r="P10"/>
      <c r="Q10"/>
      <c r="U10">
        <v>9</v>
      </c>
      <c r="V10" t="str">
        <f t="shared" si="0"/>
        <v>Kursstaffel_09</v>
      </c>
      <c r="W10">
        <v>9</v>
      </c>
      <c r="Y10"/>
    </row>
    <row r="11" spans="1:25" x14ac:dyDescent="0.2">
      <c r="M11" s="73">
        <v>9</v>
      </c>
      <c r="N11" s="70"/>
      <c r="O11"/>
      <c r="P11"/>
      <c r="Q11"/>
      <c r="U11">
        <v>10</v>
      </c>
      <c r="V11" t="str">
        <f t="shared" si="0"/>
        <v>Kursstaffel_10</v>
      </c>
      <c r="W11">
        <v>10</v>
      </c>
      <c r="Y11"/>
    </row>
    <row r="12" spans="1:25" x14ac:dyDescent="0.2">
      <c r="M12" s="8"/>
      <c r="N12" s="15"/>
      <c r="O12"/>
      <c r="P12"/>
      <c r="Q12"/>
      <c r="U12">
        <v>11</v>
      </c>
      <c r="V12" t="str">
        <f t="shared" si="0"/>
        <v>Kursstaffel_11</v>
      </c>
      <c r="W12">
        <v>11</v>
      </c>
      <c r="Y12"/>
    </row>
    <row r="13" spans="1:25" x14ac:dyDescent="0.2">
      <c r="A13" s="2"/>
      <c r="B13" s="2"/>
      <c r="C13" s="2"/>
      <c r="D13" s="2"/>
      <c r="E13" s="2"/>
      <c r="F13" s="2"/>
      <c r="G13" s="2"/>
      <c r="H13" s="2"/>
      <c r="I13" s="2"/>
      <c r="J13" s="2"/>
      <c r="K13" s="2"/>
      <c r="L13" s="2"/>
      <c r="U13">
        <v>12</v>
      </c>
      <c r="V13" t="str">
        <f t="shared" si="0"/>
        <v>Kursstaffel_12</v>
      </c>
      <c r="W13">
        <v>12</v>
      </c>
      <c r="Y13"/>
    </row>
    <row r="14" spans="1:25" x14ac:dyDescent="0.2">
      <c r="A14" s="1"/>
      <c r="B14" s="1"/>
      <c r="C14" s="1"/>
      <c r="D14" s="1"/>
      <c r="E14" s="1"/>
      <c r="F14" s="1"/>
      <c r="G14" s="1"/>
      <c r="H14" s="1"/>
      <c r="I14" s="1"/>
      <c r="J14" s="1"/>
      <c r="K14" s="1"/>
      <c r="L14" s="1"/>
      <c r="O14" s="14"/>
      <c r="P14" s="14"/>
      <c r="Q14" s="14"/>
      <c r="V14" t="str">
        <f t="shared" si="0"/>
        <v>Kursstaffel_13</v>
      </c>
      <c r="W14">
        <v>13</v>
      </c>
      <c r="Y14"/>
    </row>
    <row r="15" spans="1:25" x14ac:dyDescent="0.2">
      <c r="M15" s="2"/>
      <c r="N15" s="2"/>
      <c r="O15" s="16"/>
      <c r="P15" s="16"/>
      <c r="Q15" s="16"/>
      <c r="V15" t="str">
        <f t="shared" si="0"/>
        <v>Kursstaffel_14</v>
      </c>
      <c r="W15">
        <v>14</v>
      </c>
      <c r="Y15"/>
    </row>
    <row r="16" spans="1:25" x14ac:dyDescent="0.2">
      <c r="A16" s="2"/>
      <c r="B16" s="2"/>
      <c r="C16" s="2"/>
      <c r="D16" s="2"/>
      <c r="E16" s="2"/>
      <c r="F16" s="2"/>
      <c r="G16" s="2"/>
      <c r="H16" s="2"/>
      <c r="I16" s="2"/>
      <c r="J16" s="2"/>
      <c r="K16" s="2"/>
      <c r="L16" s="2"/>
      <c r="M16" s="1"/>
      <c r="N16" s="13"/>
      <c r="V16" t="str">
        <f t="shared" si="0"/>
        <v>Kursstaffel_15</v>
      </c>
      <c r="W16">
        <v>15</v>
      </c>
      <c r="Y16"/>
    </row>
    <row r="17" spans="1:25" x14ac:dyDescent="0.2">
      <c r="A17" s="1"/>
      <c r="B17" s="1"/>
      <c r="C17" s="1"/>
      <c r="D17" s="1"/>
      <c r="E17" s="1"/>
      <c r="F17" s="1"/>
      <c r="G17" s="1"/>
      <c r="H17" s="1"/>
      <c r="I17" s="1"/>
      <c r="J17" s="1"/>
      <c r="K17" s="1"/>
      <c r="L17" s="1"/>
      <c r="O17" s="14"/>
      <c r="P17" s="14"/>
      <c r="Q17" s="14"/>
      <c r="Y17"/>
    </row>
    <row r="18" spans="1:25" x14ac:dyDescent="0.2">
      <c r="M18" s="2"/>
      <c r="N18" s="2"/>
      <c r="O18" s="16"/>
      <c r="P18" s="16"/>
      <c r="Q18" s="16"/>
    </row>
    <row r="19" spans="1:25" x14ac:dyDescent="0.2">
      <c r="M19" s="1"/>
      <c r="N19" s="13"/>
    </row>
    <row r="20" spans="1:25" x14ac:dyDescent="0.2">
      <c r="Y20" s="103" t="s">
        <v>137</v>
      </c>
    </row>
    <row r="21" spans="1:25" ht="153" x14ac:dyDescent="0.2">
      <c r="Y21" s="117" t="s">
        <v>138</v>
      </c>
    </row>
    <row r="22" spans="1:25" ht="229.5" x14ac:dyDescent="0.2">
      <c r="Y22" s="117" t="s">
        <v>139</v>
      </c>
    </row>
  </sheetData>
  <sheetProtection algorithmName="SHA-512" hashValue="3eo2LqtW6M50pLYr2wU+nG7f6WC0TlrNLfrLb9ZzPuVuSHB8hPngCzuvYfLsRy5YWs3oqf4kvk5tPUuvtgaUZw==" saltValue="yYlRUY1qFl/WrEj5v83GBQ==" spinCount="100000" sheet="1" objects="1" scenarios="1"/>
  <mergeCells count="2">
    <mergeCell ref="O1:Q1"/>
    <mergeCell ref="R1:T1"/>
  </mergeCells>
  <phoneticPr fontId="18" type="noConversion"/>
  <pageMargins left="0.7" right="0.7" top="0.78740157499999996" bottom="0.78740157499999996" header="0.3" footer="0.3"/>
  <pageSetup paperSize="9" orientation="portrait" r:id="rId1"/>
  <customProperties>
    <customPr name="EpmWorksheetKeyString_GUID" r:id="rId2"/>
  </customPropertie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F4047-E357-4887-8104-5BD6D5C443C6}">
  <sheetPr codeName="Tabelle6">
    <tabColor rgb="FFFFC000"/>
  </sheetPr>
  <dimension ref="B1:E182"/>
  <sheetViews>
    <sheetView defaultGridColor="0" colorId="22" zoomScale="93" zoomScaleNormal="93" workbookViewId="0">
      <selection activeCell="E25" sqref="E25"/>
    </sheetView>
  </sheetViews>
  <sheetFormatPr baseColWidth="10" defaultColWidth="11.5703125" defaultRowHeight="12.75" x14ac:dyDescent="0.2"/>
  <cols>
    <col min="1" max="1" width="1.7109375" style="49" customWidth="1"/>
    <col min="2" max="2" width="18.7109375" style="51" customWidth="1"/>
    <col min="3" max="3" width="86.5703125" style="52" customWidth="1"/>
    <col min="4" max="5" width="95.7109375" style="306" customWidth="1"/>
    <col min="6" max="16384" width="11.5703125" style="49"/>
  </cols>
  <sheetData>
    <row r="1" spans="2:5" ht="26.45" customHeight="1" thickBot="1" x14ac:dyDescent="0.25">
      <c r="B1" s="322" t="s">
        <v>377</v>
      </c>
      <c r="C1" s="319"/>
      <c r="D1" s="320"/>
      <c r="E1" s="320"/>
    </row>
    <row r="2" spans="2:5" s="321" customFormat="1" ht="16.899999999999999" customHeight="1" thickTop="1" x14ac:dyDescent="0.2">
      <c r="B2" s="323" t="s">
        <v>40</v>
      </c>
      <c r="C2" s="324" t="s">
        <v>41</v>
      </c>
      <c r="D2" s="323" t="s">
        <v>37</v>
      </c>
      <c r="E2" s="323" t="s">
        <v>38</v>
      </c>
    </row>
    <row r="3" spans="2:5" x14ac:dyDescent="0.2">
      <c r="B3" s="51" t="s">
        <v>42</v>
      </c>
      <c r="C3" s="52" t="str">
        <f t="shared" ref="C3:C57" si="0">IF(Sprache = 1, D3, E3)</f>
        <v>Kalkulationstool Kurse</v>
      </c>
      <c r="D3" s="306" t="s">
        <v>361</v>
      </c>
      <c r="E3" s="306" t="s">
        <v>362</v>
      </c>
    </row>
    <row r="4" spans="2:5" x14ac:dyDescent="0.2">
      <c r="B4" s="51" t="s">
        <v>42</v>
      </c>
      <c r="C4" s="52" t="str">
        <f t="shared" si="0"/>
        <v xml:space="preserve"> Erstellung des Kursbudgets für Antrag</v>
      </c>
      <c r="D4" s="306" t="s">
        <v>238</v>
      </c>
      <c r="E4" s="306" t="s">
        <v>237</v>
      </c>
    </row>
    <row r="5" spans="2:5" ht="153" x14ac:dyDescent="0.2">
      <c r="B5" s="51" t="s">
        <v>42</v>
      </c>
      <c r="C5" s="52" t="str">
        <f t="shared" si="0"/>
        <v xml:space="preserve">- Tragen Sie alle Ihre Kurse mit den erforderlichen Angaben in die Arbeitsblätter «Kursstaffel_XX» ein. 
- Daten der Durchführung: 
  - Wenn die exakten Daten noch nicht bekannt sind, geben Sie das ungefähre Datum ein, z.B. im Mai 2020, 
    geben Sie als Startdatum den 01.05.2020 und als Enddatum den 31.05.2020 ein. 
  - Das Enddatum ist für die Zuordnung zum jeweiligen Rechnungsjahr relevant.
- Geben Sie die Kosten für die Neuentwicklung und den Sprachtransfer nur bei dem Kurs ein, bei dem sie anfallen. 
- In der Spalte «Erläuterungen» finden Sie zusätzliche Hinweise. 
- Wenn Sie alle Kurse korrekt eingegeben haben, kopieren Sie das Arbeitsblatt «Projektübersicht» in Ihren Antrag. 
- Fügen Sie dem Antrag auch das Kurstool im Originalformat (Excel) bei. 
</v>
      </c>
      <c r="D5" s="307" t="s">
        <v>360</v>
      </c>
      <c r="E5" s="307" t="s">
        <v>363</v>
      </c>
    </row>
    <row r="6" spans="2:5" x14ac:dyDescent="0.2">
      <c r="B6" s="51" t="s">
        <v>42</v>
      </c>
      <c r="C6" s="52" t="str">
        <f t="shared" si="0"/>
        <v>Grundsätzliches zur Kursförderung</v>
      </c>
      <c r="D6" s="307" t="s">
        <v>357</v>
      </c>
      <c r="E6" s="308" t="s">
        <v>359</v>
      </c>
    </row>
    <row r="7" spans="2:5" ht="178.5" x14ac:dyDescent="0.2">
      <c r="B7" s="51" t="s">
        <v>42</v>
      </c>
      <c r="C7" s="52" t="str">
        <f t="shared" si="0"/>
        <v xml:space="preserve">- Die maximal möglichen Förderbeiträge in Abhängigkeit von der Kursdauer entnehmen Sie bitte dem Merkblatt. 
- Die Förderbeiträge werden im Tool automatisch berechnet und gegebenenfalls gekürzt, wenn ein 
  Gewinn &gt;5% erzielt wird oder der Förderbeitrag 40% der Gesamtkosten übersteigt.  
- Bitte beachten Sie, dass nur Kurse mit mindestens 10 Teilnehmenden (TN) gefördert werden. 
- Die beantragten (geplanten) Förderbeiträge und die tatsächlichen Förderbeiträge können voneinander abweichen.
  Abhängig von der effektiven Anzahl der Kursteilnehmenden. 
- Ein Kurs wird pro Sprachregion über maximal 5 Jahre gefördert. 
  Wenn Sie also einen Kurs auf Deutsch bereits 5 Jahre durchgeführt haben, auf Italienisch aber erst 2 Jahrel, 
  dann können Sie noch Förderbeiträge für die italienischen Kurse beantragen.  
- Es können Kursstaffel mit maximal 4 Kursen pro Sprachregion und Jahr beantragt werden.
- In einem Antrag können Kurse über maximal 4 Jahre eingegeben werden.  </v>
      </c>
      <c r="D7" s="307" t="s">
        <v>396</v>
      </c>
      <c r="E7" s="307" t="s">
        <v>397</v>
      </c>
    </row>
    <row r="8" spans="2:5" ht="12.6" customHeight="1" x14ac:dyDescent="0.2">
      <c r="B8" s="51" t="s">
        <v>42</v>
      </c>
      <c r="C8" s="52" t="str">
        <f t="shared" si="0"/>
        <v>Kurs</v>
      </c>
      <c r="D8" s="307" t="s">
        <v>98</v>
      </c>
      <c r="E8" s="307" t="s">
        <v>173</v>
      </c>
    </row>
    <row r="9" spans="2:5" ht="12.6" customHeight="1" x14ac:dyDescent="0.2">
      <c r="B9" s="51" t="s">
        <v>42</v>
      </c>
      <c r="C9" s="52" t="str">
        <f t="shared" si="0"/>
        <v>Art der Durchführung</v>
      </c>
      <c r="D9" s="307" t="s">
        <v>106</v>
      </c>
      <c r="E9" s="307" t="s">
        <v>174</v>
      </c>
    </row>
    <row r="10" spans="2:5" ht="12.95" customHeight="1" x14ac:dyDescent="0.2">
      <c r="B10" s="51" t="s">
        <v>42</v>
      </c>
      <c r="D10" s="307"/>
      <c r="E10" s="307"/>
    </row>
    <row r="11" spans="2:5" x14ac:dyDescent="0.2">
      <c r="B11" s="51" t="s">
        <v>42</v>
      </c>
      <c r="C11" s="52" t="str">
        <f t="shared" si="0"/>
        <v>Abrechnung</v>
      </c>
      <c r="D11" s="307" t="s">
        <v>97</v>
      </c>
      <c r="E11" s="307" t="s">
        <v>175</v>
      </c>
    </row>
    <row r="12" spans="2:5" x14ac:dyDescent="0.2">
      <c r="B12" s="51" t="s">
        <v>42</v>
      </c>
      <c r="C12" s="52" t="str">
        <f t="shared" si="0"/>
        <v>Übersicht nach Jahren</v>
      </c>
      <c r="D12" s="307" t="s">
        <v>83</v>
      </c>
      <c r="E12" s="307" t="s">
        <v>176</v>
      </c>
    </row>
    <row r="13" spans="2:5" x14ac:dyDescent="0.2">
      <c r="B13" s="51" t="s">
        <v>42</v>
      </c>
      <c r="C13" s="52" t="str">
        <f t="shared" si="0"/>
        <v>Projektübersicht</v>
      </c>
      <c r="D13" s="307" t="s">
        <v>142</v>
      </c>
      <c r="E13" s="307" t="s">
        <v>177</v>
      </c>
    </row>
    <row r="14" spans="2:5" x14ac:dyDescent="0.2">
      <c r="B14" s="51" t="s">
        <v>42</v>
      </c>
      <c r="C14" s="52" t="str">
        <f t="shared" si="0"/>
        <v>Navigation zu Arbeitsblättern in diesem Excel</v>
      </c>
      <c r="D14" s="307" t="s">
        <v>272</v>
      </c>
      <c r="E14" s="307" t="s">
        <v>273</v>
      </c>
    </row>
    <row r="15" spans="2:5" x14ac:dyDescent="0.2">
      <c r="B15" s="51" t="s">
        <v>43</v>
      </c>
      <c r="C15" s="52" t="str">
        <f t="shared" si="0"/>
        <v>Berechnung für eine Kursstaffel</v>
      </c>
      <c r="D15" s="306" t="s">
        <v>111</v>
      </c>
      <c r="E15" s="306" t="s">
        <v>39</v>
      </c>
    </row>
    <row r="16" spans="2:5" ht="36" customHeight="1" x14ac:dyDescent="0.2">
      <c r="B16" s="51" t="s">
        <v>43</v>
      </c>
      <c r="C16" s="52" t="str">
        <f t="shared" si="0"/>
        <v>Hinweise zum Ausfüllen sowie die Umschaltung der Sprache finden sie im Tabellenblatt "Informationen".</v>
      </c>
      <c r="D16" s="306" t="s">
        <v>81</v>
      </c>
      <c r="E16" s="309" t="s">
        <v>379</v>
      </c>
    </row>
    <row r="17" spans="2:5" ht="13.5" customHeight="1" x14ac:dyDescent="0.2">
      <c r="B17" s="51" t="s">
        <v>43</v>
      </c>
      <c r="C17" s="52" t="str">
        <f t="shared" si="0"/>
        <v>Kursdetails</v>
      </c>
      <c r="D17" s="306" t="s">
        <v>82</v>
      </c>
      <c r="E17" s="306" t="s">
        <v>179</v>
      </c>
    </row>
    <row r="18" spans="2:5" x14ac:dyDescent="0.2">
      <c r="B18" s="51" t="s">
        <v>43</v>
      </c>
      <c r="C18" s="52" t="str">
        <f t="shared" si="0"/>
        <v>Kurstitel</v>
      </c>
      <c r="D18" s="306" t="s">
        <v>4</v>
      </c>
      <c r="E18" s="306" t="s">
        <v>51</v>
      </c>
    </row>
    <row r="19" spans="2:5" x14ac:dyDescent="0.2">
      <c r="B19" s="51" t="s">
        <v>43</v>
      </c>
      <c r="C19" s="52" t="str">
        <f t="shared" si="0"/>
        <v>Kursdauer</v>
      </c>
      <c r="D19" s="306" t="s">
        <v>11</v>
      </c>
      <c r="E19" s="306" t="s">
        <v>52</v>
      </c>
    </row>
    <row r="20" spans="2:5" x14ac:dyDescent="0.2">
      <c r="B20" s="51" t="s">
        <v>43</v>
      </c>
      <c r="C20" s="52" t="str">
        <f t="shared" si="0"/>
        <v>Neuentwicklung: Wird der Kurs neu entwickelt?</v>
      </c>
      <c r="D20" s="306" t="s">
        <v>284</v>
      </c>
      <c r="E20" s="306" t="s">
        <v>285</v>
      </c>
    </row>
    <row r="21" spans="2:5" x14ac:dyDescent="0.2">
      <c r="B21" s="51" t="s">
        <v>43</v>
      </c>
      <c r="C21" s="52" t="str">
        <f t="shared" si="0"/>
        <v>'NICHT GENUTZT</v>
      </c>
      <c r="D21" s="306" t="s">
        <v>180</v>
      </c>
      <c r="E21" s="306" t="s">
        <v>180</v>
      </c>
    </row>
    <row r="22" spans="2:5" x14ac:dyDescent="0.2">
      <c r="B22" s="51" t="s">
        <v>43</v>
      </c>
      <c r="C22" s="52" t="str">
        <f t="shared" si="0"/>
        <v>Transfer: Wird der Kurs in eine andere Sprache transferiert?</v>
      </c>
      <c r="D22" s="306" t="s">
        <v>296</v>
      </c>
      <c r="E22" s="306" t="s">
        <v>297</v>
      </c>
    </row>
    <row r="23" spans="2:5" x14ac:dyDescent="0.2">
      <c r="B23" s="51" t="s">
        <v>43</v>
      </c>
      <c r="C23" s="52" t="str">
        <f t="shared" si="0"/>
        <v>Wird der Kurs durchgeführt?</v>
      </c>
      <c r="D23" s="306" t="s">
        <v>113</v>
      </c>
      <c r="E23" s="306" t="s">
        <v>53</v>
      </c>
    </row>
    <row r="24" spans="2:5" x14ac:dyDescent="0.2">
      <c r="B24" s="51" t="s">
        <v>43</v>
      </c>
      <c r="C24" s="52" t="str">
        <f t="shared" si="0"/>
        <v>Durchführung</v>
      </c>
      <c r="D24" s="306" t="s">
        <v>25</v>
      </c>
      <c r="E24" s="306" t="s">
        <v>181</v>
      </c>
    </row>
    <row r="25" spans="2:5" x14ac:dyDescent="0.2">
      <c r="B25" s="51" t="s">
        <v>43</v>
      </c>
      <c r="C25" s="52" t="str">
        <f t="shared" si="0"/>
        <v>Anzahl Teilnehmende (TN), budgetiert</v>
      </c>
      <c r="D25" s="306" t="s">
        <v>300</v>
      </c>
      <c r="E25" s="306" t="s">
        <v>301</v>
      </c>
    </row>
    <row r="26" spans="2:5" x14ac:dyDescent="0.2">
      <c r="B26" s="51" t="s">
        <v>43</v>
      </c>
      <c r="C26" s="52" t="str">
        <f t="shared" si="0"/>
        <v>Anzahl Teilnehmende (TN), effektiv</v>
      </c>
      <c r="D26" s="306" t="s">
        <v>134</v>
      </c>
      <c r="E26" s="306" t="s">
        <v>182</v>
      </c>
    </row>
    <row r="27" spans="2:5" x14ac:dyDescent="0.2">
      <c r="B27" s="51" t="s">
        <v>43</v>
      </c>
      <c r="C27" s="52" t="str">
        <f t="shared" si="0"/>
        <v>Eingabe zwingend für Abrechnung</v>
      </c>
      <c r="D27" s="306" t="s">
        <v>141</v>
      </c>
      <c r="E27" s="306" t="s">
        <v>183</v>
      </c>
    </row>
    <row r="28" spans="2:5" x14ac:dyDescent="0.2">
      <c r="B28" s="51" t="s">
        <v>43</v>
      </c>
      <c r="C28" s="52" t="str">
        <f t="shared" si="0"/>
        <v>Gebühr pro TN und pro Kursdurchführung</v>
      </c>
      <c r="D28" s="306" t="s">
        <v>140</v>
      </c>
      <c r="E28" s="306" t="s">
        <v>54</v>
      </c>
    </row>
    <row r="29" spans="2:5" x14ac:dyDescent="0.2">
      <c r="B29" s="51" t="s">
        <v>43</v>
      </c>
      <c r="C29" s="52" t="str">
        <f t="shared" si="0"/>
        <v>Sprache</v>
      </c>
      <c r="D29" s="306" t="s">
        <v>8</v>
      </c>
      <c r="E29" s="306" t="s">
        <v>55</v>
      </c>
    </row>
    <row r="30" spans="2:5" x14ac:dyDescent="0.2">
      <c r="B30" s="51" t="s">
        <v>43</v>
      </c>
      <c r="C30" s="52" t="str">
        <f t="shared" si="0"/>
        <v>Kostenübersicht pro Kurs</v>
      </c>
      <c r="D30" s="306" t="s">
        <v>294</v>
      </c>
      <c r="E30" s="306" t="s">
        <v>295</v>
      </c>
    </row>
    <row r="31" spans="2:5" x14ac:dyDescent="0.2">
      <c r="B31" s="51" t="s">
        <v>43</v>
      </c>
      <c r="C31" s="52" t="str">
        <f t="shared" si="0"/>
        <v>Alle Kursdetails ausfüllen!</v>
      </c>
      <c r="D31" s="306" t="s">
        <v>96</v>
      </c>
      <c r="E31" s="306" t="s">
        <v>184</v>
      </c>
    </row>
    <row r="32" spans="2:5" x14ac:dyDescent="0.2">
      <c r="B32" s="51" t="s">
        <v>43</v>
      </c>
      <c r="C32" s="52" t="str">
        <f t="shared" si="0"/>
        <v>Kurs noch nicht durchgeführt</v>
      </c>
      <c r="D32" s="306" t="s">
        <v>135</v>
      </c>
      <c r="E32" s="306" t="s">
        <v>185</v>
      </c>
    </row>
    <row r="33" spans="2:5" x14ac:dyDescent="0.2">
      <c r="B33" s="51" t="s">
        <v>43</v>
      </c>
      <c r="C33" s="52" t="str">
        <f t="shared" si="0"/>
        <v>Kurs wird nicht durchgeführt</v>
      </c>
      <c r="D33" s="306" t="s">
        <v>136</v>
      </c>
      <c r="E33" s="306" t="s">
        <v>186</v>
      </c>
    </row>
    <row r="34" spans="2:5" x14ac:dyDescent="0.2">
      <c r="B34" s="51" t="s">
        <v>43</v>
      </c>
      <c r="C34" s="52" t="str">
        <f t="shared" si="0"/>
        <v>Durchgeführt</v>
      </c>
      <c r="D34" s="306" t="s">
        <v>100</v>
      </c>
      <c r="E34" s="306" t="s">
        <v>187</v>
      </c>
    </row>
    <row r="35" spans="2:5" x14ac:dyDescent="0.2">
      <c r="B35" s="51" t="s">
        <v>43</v>
      </c>
      <c r="C35" s="52" t="str">
        <f t="shared" si="0"/>
        <v>Kosten Neuentwicklung</v>
      </c>
      <c r="D35" s="306" t="s">
        <v>313</v>
      </c>
      <c r="E35" s="306" t="s">
        <v>315</v>
      </c>
    </row>
    <row r="36" spans="2:5" x14ac:dyDescent="0.2">
      <c r="B36" s="51" t="s">
        <v>43</v>
      </c>
      <c r="C36" s="52" t="str">
        <f t="shared" si="0"/>
        <v>NICHT GENUTZT</v>
      </c>
      <c r="D36" s="306" t="s">
        <v>169</v>
      </c>
      <c r="E36" s="306" t="s">
        <v>169</v>
      </c>
    </row>
    <row r="37" spans="2:5" x14ac:dyDescent="0.2">
      <c r="B37" s="51" t="s">
        <v>43</v>
      </c>
      <c r="C37" s="52" t="str">
        <f t="shared" si="0"/>
        <v>Kosten Sprachtransfer</v>
      </c>
      <c r="D37" s="306" t="s">
        <v>44</v>
      </c>
      <c r="E37" s="306" t="s">
        <v>314</v>
      </c>
    </row>
    <row r="38" spans="2:5" x14ac:dyDescent="0.2">
      <c r="B38" s="51" t="s">
        <v>43</v>
      </c>
      <c r="C38" s="52" t="str">
        <f t="shared" si="0"/>
        <v>Honorar Referierende, Dozierende</v>
      </c>
      <c r="D38" s="306" t="s">
        <v>286</v>
      </c>
      <c r="E38" s="306" t="s">
        <v>287</v>
      </c>
    </row>
    <row r="39" spans="2:5" x14ac:dyDescent="0.2">
      <c r="B39" s="51" t="s">
        <v>43</v>
      </c>
      <c r="C39" s="52" t="str">
        <f t="shared" si="0"/>
        <v>Schulungsräume/Infrastruktrur</v>
      </c>
      <c r="D39" s="306" t="s">
        <v>45</v>
      </c>
      <c r="E39" s="306" t="s">
        <v>56</v>
      </c>
    </row>
    <row r="40" spans="2:5" x14ac:dyDescent="0.2">
      <c r="B40" s="51" t="s">
        <v>43</v>
      </c>
      <c r="C40" s="52" t="str">
        <f t="shared" si="0"/>
        <v>Verpflegung</v>
      </c>
      <c r="D40" s="306" t="s">
        <v>46</v>
      </c>
      <c r="E40" s="306" t="s">
        <v>57</v>
      </c>
    </row>
    <row r="41" spans="2:5" x14ac:dyDescent="0.2">
      <c r="B41" s="51" t="s">
        <v>43</v>
      </c>
      <c r="C41" s="52" t="str">
        <f t="shared" si="0"/>
        <v>Schulungsmaterial/Dokumentation</v>
      </c>
      <c r="D41" s="306" t="s">
        <v>47</v>
      </c>
      <c r="E41" s="306" t="s">
        <v>188</v>
      </c>
    </row>
    <row r="42" spans="2:5" x14ac:dyDescent="0.2">
      <c r="B42" s="51" t="s">
        <v>43</v>
      </c>
      <c r="C42" s="52" t="str">
        <f t="shared" si="0"/>
        <v>Promotion/Kommunikation</v>
      </c>
      <c r="D42" s="306" t="s">
        <v>48</v>
      </c>
      <c r="E42" s="306" t="s">
        <v>58</v>
      </c>
    </row>
    <row r="43" spans="2:5" x14ac:dyDescent="0.2">
      <c r="B43" s="51" t="s">
        <v>43</v>
      </c>
      <c r="C43" s="52" t="str">
        <f t="shared" si="0"/>
        <v>Kursadministration</v>
      </c>
      <c r="D43" s="306" t="s">
        <v>49</v>
      </c>
      <c r="E43" s="306" t="s">
        <v>59</v>
      </c>
    </row>
    <row r="44" spans="2:5" x14ac:dyDescent="0.2">
      <c r="B44" s="51" t="s">
        <v>43</v>
      </c>
      <c r="C44" s="52" t="str">
        <f t="shared" si="0"/>
        <v>Projektmanagement</v>
      </c>
      <c r="D44" s="306" t="s">
        <v>288</v>
      </c>
      <c r="E44" s="306" t="s">
        <v>289</v>
      </c>
    </row>
    <row r="45" spans="2:5" x14ac:dyDescent="0.2">
      <c r="B45" s="51" t="s">
        <v>43</v>
      </c>
      <c r="C45" s="52" t="str">
        <f t="shared" si="0"/>
        <v>Kursauswertung</v>
      </c>
      <c r="D45" s="306" t="s">
        <v>50</v>
      </c>
      <c r="E45" s="306" t="s">
        <v>60</v>
      </c>
    </row>
    <row r="46" spans="2:5" x14ac:dyDescent="0.2">
      <c r="B46" s="51" t="s">
        <v>43</v>
      </c>
      <c r="C46" s="52" t="str">
        <f t="shared" si="0"/>
        <v>Gesamtkosten (budgetiert)</v>
      </c>
      <c r="D46" s="306" t="s">
        <v>290</v>
      </c>
      <c r="E46" s="306" t="s">
        <v>291</v>
      </c>
    </row>
    <row r="47" spans="2:5" x14ac:dyDescent="0.2">
      <c r="B47" s="51" t="s">
        <v>43</v>
      </c>
      <c r="C47" s="52" t="str">
        <f t="shared" ref="C47" si="1">IF(Sprache = 1, D47, E47)</f>
        <v>Gesamtkosten (budgetiert)</v>
      </c>
      <c r="D47" s="306" t="s">
        <v>290</v>
      </c>
      <c r="E47" s="306" t="s">
        <v>291</v>
      </c>
    </row>
    <row r="48" spans="2:5" x14ac:dyDescent="0.2">
      <c r="B48" s="51" t="s">
        <v>43</v>
      </c>
      <c r="C48" s="52" t="str">
        <f t="shared" si="0"/>
        <v>Einnahmen aus Kursgebühren (budgetiert)</v>
      </c>
      <c r="D48" s="306" t="s">
        <v>293</v>
      </c>
      <c r="E48" s="306" t="s">
        <v>189</v>
      </c>
    </row>
    <row r="49" spans="2:5" x14ac:dyDescent="0.2">
      <c r="B49" s="51" t="s">
        <v>43</v>
      </c>
      <c r="C49" s="52" t="str">
        <f t="shared" si="0"/>
        <v>Einnahmen aus Kursgebühren (effektiv)</v>
      </c>
      <c r="D49" s="306" t="s">
        <v>343</v>
      </c>
      <c r="E49" s="306" t="s">
        <v>249</v>
      </c>
    </row>
    <row r="50" spans="2:5" x14ac:dyDescent="0.2">
      <c r="B50" s="51" t="s">
        <v>43</v>
      </c>
      <c r="C50" s="52" t="str">
        <f t="shared" si="0"/>
        <v>Weitere Drittmittel (Sponsoren, Kanton usw.)</v>
      </c>
      <c r="D50" s="306" t="s">
        <v>61</v>
      </c>
      <c r="E50" s="306" t="s">
        <v>67</v>
      </c>
    </row>
    <row r="51" spans="2:5" x14ac:dyDescent="0.2">
      <c r="B51" s="51" t="s">
        <v>43</v>
      </c>
      <c r="C51" s="52" t="str">
        <f t="shared" si="0"/>
        <v>Kurserfolg ohne Förderbeiträge EnergieSchweiz (budgetiert)</v>
      </c>
      <c r="D51" s="306" t="s">
        <v>292</v>
      </c>
      <c r="E51" s="306" t="s">
        <v>190</v>
      </c>
    </row>
    <row r="52" spans="2:5" x14ac:dyDescent="0.2">
      <c r="B52" s="51" t="s">
        <v>43</v>
      </c>
      <c r="C52" s="52" t="str">
        <f t="shared" si="0"/>
        <v>Kurserfolg ohne Förderbeiträge EnergieSchweiz, (effektiv)</v>
      </c>
      <c r="D52" s="306" t="s">
        <v>344</v>
      </c>
      <c r="E52" s="306" t="s">
        <v>191</v>
      </c>
    </row>
    <row r="53" spans="2:5" x14ac:dyDescent="0.2">
      <c r="B53" s="51" t="s">
        <v>43</v>
      </c>
      <c r="C53" s="52" t="str">
        <f t="shared" si="0"/>
        <v>Eigenleistung des Anbieters</v>
      </c>
      <c r="D53" s="306" t="s">
        <v>241</v>
      </c>
      <c r="E53" s="306" t="s">
        <v>242</v>
      </c>
    </row>
    <row r="54" spans="2:5" x14ac:dyDescent="0.2">
      <c r="B54" s="51" t="s">
        <v>43</v>
      </c>
      <c r="C54" s="52" t="str">
        <f t="shared" si="0"/>
        <v>Förderbeiträge (beantragt)</v>
      </c>
      <c r="D54" s="306" t="s">
        <v>346</v>
      </c>
      <c r="E54" s="306" t="s">
        <v>244</v>
      </c>
    </row>
    <row r="55" spans="2:5" x14ac:dyDescent="0.2">
      <c r="B55" s="51" t="s">
        <v>43</v>
      </c>
      <c r="C55" s="52" t="str">
        <f t="shared" si="0"/>
        <v>Förderbeiträge (effektiv)</v>
      </c>
      <c r="D55" s="306" t="s">
        <v>345</v>
      </c>
      <c r="E55" s="306" t="s">
        <v>198</v>
      </c>
    </row>
    <row r="56" spans="2:5" x14ac:dyDescent="0.2">
      <c r="B56" s="51" t="s">
        <v>43</v>
      </c>
      <c r="C56" s="52" t="str">
        <f t="shared" si="0"/>
        <v>Anteil beantragter Förderbeiträge an den Gesamtkosten</v>
      </c>
      <c r="D56" s="306" t="s">
        <v>255</v>
      </c>
      <c r="E56" s="306" t="s">
        <v>245</v>
      </c>
    </row>
    <row r="57" spans="2:5" x14ac:dyDescent="0.2">
      <c r="B57" s="51" t="s">
        <v>43</v>
      </c>
      <c r="C57" s="52" t="str">
        <f t="shared" si="0"/>
        <v>Anteil effektive Förderbeiträge an den Gesamtkosten</v>
      </c>
      <c r="D57" s="306" t="s">
        <v>256</v>
      </c>
      <c r="E57" s="306" t="s">
        <v>246</v>
      </c>
    </row>
    <row r="58" spans="2:5" x14ac:dyDescent="0.2">
      <c r="B58" s="51" t="s">
        <v>43</v>
      </c>
      <c r="C58" s="52" t="str">
        <f t="shared" ref="C58:C135" si="2">IF(Sprache = 1, D58, E58)</f>
        <v>pro Jahr</v>
      </c>
      <c r="D58" s="306" t="s">
        <v>62</v>
      </c>
      <c r="E58" s="306" t="s">
        <v>68</v>
      </c>
    </row>
    <row r="59" spans="2:5" x14ac:dyDescent="0.2">
      <c r="B59" s="51" t="s">
        <v>43</v>
      </c>
      <c r="C59" s="52" t="str">
        <f t="shared" si="2"/>
        <v>Finanzierung</v>
      </c>
      <c r="D59" s="306" t="s">
        <v>63</v>
      </c>
      <c r="E59" s="306" t="s">
        <v>69</v>
      </c>
    </row>
    <row r="60" spans="2:5" x14ac:dyDescent="0.2">
      <c r="B60" s="51" t="s">
        <v>43</v>
      </c>
      <c r="C60" s="52" t="str">
        <f t="shared" si="2"/>
        <v>Beantragte Förderbeiträge EnergieSchweiz</v>
      </c>
      <c r="D60" s="306" t="s">
        <v>257</v>
      </c>
      <c r="E60" s="306" t="s">
        <v>248</v>
      </c>
    </row>
    <row r="61" spans="2:5" x14ac:dyDescent="0.2">
      <c r="B61" s="51" t="s">
        <v>43</v>
      </c>
      <c r="C61" s="52" t="str">
        <f t="shared" si="2"/>
        <v>Effektive Förderbeiträge EnergieSchweiz</v>
      </c>
      <c r="D61" s="306" t="s">
        <v>258</v>
      </c>
      <c r="E61" s="306" t="s">
        <v>247</v>
      </c>
    </row>
    <row r="62" spans="2:5" x14ac:dyDescent="0.2">
      <c r="B62" s="51" t="s">
        <v>43</v>
      </c>
      <c r="C62" s="52" t="str">
        <f t="shared" ref="C62" si="3">IF(Sprache = 1, D62, E62)</f>
        <v>Beantragte Förderbeiträge EnergieSchweiz</v>
      </c>
      <c r="D62" s="306" t="s">
        <v>257</v>
      </c>
      <c r="E62" s="306" t="s">
        <v>248</v>
      </c>
    </row>
    <row r="63" spans="2:5" x14ac:dyDescent="0.2">
      <c r="B63" s="51" t="s">
        <v>43</v>
      </c>
      <c r="C63" s="52" t="str">
        <f t="shared" si="2"/>
        <v>Gesamtkosten (budgetiert)</v>
      </c>
      <c r="D63" s="306" t="s">
        <v>290</v>
      </c>
      <c r="E63" s="306" t="s">
        <v>66</v>
      </c>
    </row>
    <row r="64" spans="2:5" x14ac:dyDescent="0.2">
      <c r="B64" s="51" t="s">
        <v>43</v>
      </c>
      <c r="C64" s="52" t="str">
        <f t="shared" si="2"/>
        <v>Anteil beantragter Förderbeiträge an den Gesamtkosten</v>
      </c>
      <c r="D64" s="306" t="s">
        <v>255</v>
      </c>
      <c r="E64" s="306" t="s">
        <v>70</v>
      </c>
    </row>
    <row r="65" spans="2:5" x14ac:dyDescent="0.2">
      <c r="B65" s="51" t="s">
        <v>43</v>
      </c>
      <c r="C65" s="52" t="str">
        <f t="shared" si="2"/>
        <v>Ergebnis</v>
      </c>
      <c r="D65" s="306" t="s">
        <v>64</v>
      </c>
      <c r="E65" s="306" t="s">
        <v>71</v>
      </c>
    </row>
    <row r="66" spans="2:5" x14ac:dyDescent="0.2">
      <c r="B66" s="51" t="s">
        <v>43</v>
      </c>
      <c r="C66" s="52" t="str">
        <f t="shared" si="2"/>
        <v>Entwicklung</v>
      </c>
      <c r="D66" s="306" t="s">
        <v>1</v>
      </c>
      <c r="E66" s="306" t="s">
        <v>72</v>
      </c>
    </row>
    <row r="67" spans="2:5" x14ac:dyDescent="0.2">
      <c r="B67" s="51" t="s">
        <v>43</v>
      </c>
      <c r="C67" s="52" t="str">
        <f t="shared" si="2"/>
        <v>Adaptation</v>
      </c>
      <c r="D67" s="306" t="s">
        <v>9</v>
      </c>
      <c r="E67" s="306" t="s">
        <v>9</v>
      </c>
    </row>
    <row r="68" spans="2:5" x14ac:dyDescent="0.2">
      <c r="B68" s="51" t="s">
        <v>43</v>
      </c>
      <c r="C68" s="52" t="str">
        <f t="shared" si="2"/>
        <v>Sprachtransfer</v>
      </c>
      <c r="D68" s="306" t="s">
        <v>65</v>
      </c>
      <c r="E68" s="306" t="s">
        <v>73</v>
      </c>
    </row>
    <row r="69" spans="2:5" x14ac:dyDescent="0.2">
      <c r="B69" s="51" t="s">
        <v>43</v>
      </c>
      <c r="C69" s="52" t="str">
        <f t="shared" si="2"/>
        <v>Durchführung</v>
      </c>
      <c r="D69" s="306" t="s">
        <v>25</v>
      </c>
      <c r="E69" s="306" t="s">
        <v>74</v>
      </c>
    </row>
    <row r="70" spans="2:5" x14ac:dyDescent="0.2">
      <c r="B70" s="51" t="s">
        <v>43</v>
      </c>
      <c r="C70" s="52" t="str">
        <f t="shared" si="2"/>
        <v>Total</v>
      </c>
      <c r="D70" s="306" t="s">
        <v>10</v>
      </c>
      <c r="E70" s="306" t="s">
        <v>10</v>
      </c>
    </row>
    <row r="71" spans="2:5" x14ac:dyDescent="0.2">
      <c r="B71" s="51" t="s">
        <v>43</v>
      </c>
      <c r="C71" s="52" t="str">
        <f t="shared" si="2"/>
        <v>Anteil Förderbeiträge an den Gesamtkosten</v>
      </c>
      <c r="D71" s="306" t="s">
        <v>259</v>
      </c>
      <c r="E71" s="306" t="s">
        <v>75</v>
      </c>
    </row>
    <row r="72" spans="2:5" x14ac:dyDescent="0.2">
      <c r="B72" s="51" t="s">
        <v>43</v>
      </c>
      <c r="C72" s="52" t="str">
        <f t="shared" si="2"/>
        <v xml:space="preserve">Eigenleistung (-) / Gewinn (+) </v>
      </c>
      <c r="D72" s="306" t="s">
        <v>253</v>
      </c>
      <c r="E72" s="306" t="s">
        <v>252</v>
      </c>
    </row>
    <row r="73" spans="2:5" x14ac:dyDescent="0.2">
      <c r="B73" s="51" t="s">
        <v>43</v>
      </c>
      <c r="C73" s="52" t="str">
        <f t="shared" si="2"/>
        <v>Total Förderbeiträge</v>
      </c>
      <c r="D73" s="306" t="s">
        <v>192</v>
      </c>
      <c r="E73" s="306" t="s">
        <v>193</v>
      </c>
    </row>
    <row r="74" spans="2:5" x14ac:dyDescent="0.2">
      <c r="B74" s="51" t="s">
        <v>43</v>
      </c>
      <c r="C74" s="52" t="str">
        <f t="shared" si="2"/>
        <v>Max. möglicher Förderbeitrag (beantragt)</v>
      </c>
      <c r="D74" s="306" t="s">
        <v>260</v>
      </c>
      <c r="E74" s="306" t="s">
        <v>194</v>
      </c>
    </row>
    <row r="75" spans="2:5" x14ac:dyDescent="0.2">
      <c r="B75" s="51" t="s">
        <v>43</v>
      </c>
      <c r="C75" s="52" t="str">
        <f t="shared" si="2"/>
        <v>Kürzung in CHF (&gt; 40% Subvention oder Gewinn &gt; 5%)</v>
      </c>
      <c r="D75" s="306" t="s">
        <v>394</v>
      </c>
      <c r="E75" s="306" t="s">
        <v>395</v>
      </c>
    </row>
    <row r="76" spans="2:5" x14ac:dyDescent="0.2">
      <c r="B76" s="51" t="s">
        <v>43</v>
      </c>
      <c r="C76" s="52" t="str">
        <f t="shared" si="2"/>
        <v>Kürzung in % der Förderbeiträge</v>
      </c>
      <c r="D76" s="306" t="s">
        <v>327</v>
      </c>
      <c r="E76" s="306" t="s">
        <v>368</v>
      </c>
    </row>
    <row r="77" spans="2:5" x14ac:dyDescent="0.2">
      <c r="B77" s="51" t="s">
        <v>43</v>
      </c>
      <c r="C77" s="52" t="str">
        <f t="shared" si="2"/>
        <v>Neuentwicklung</v>
      </c>
      <c r="D77" s="306" t="s">
        <v>35</v>
      </c>
      <c r="E77" s="306" t="s">
        <v>195</v>
      </c>
    </row>
    <row r="78" spans="2:5" x14ac:dyDescent="0.2">
      <c r="B78" s="51" t="s">
        <v>43</v>
      </c>
      <c r="C78" s="52" t="str">
        <f t="shared" si="2"/>
        <v>Anzahl Teilnehmende (effektiv)</v>
      </c>
      <c r="D78" s="306" t="s">
        <v>347</v>
      </c>
      <c r="E78" s="306" t="s">
        <v>182</v>
      </c>
    </row>
    <row r="79" spans="2:5" x14ac:dyDescent="0.2">
      <c r="B79" s="51" t="s">
        <v>43</v>
      </c>
      <c r="C79" s="52" t="str">
        <f t="shared" si="2"/>
        <v>Transfer</v>
      </c>
      <c r="D79" s="306" t="s">
        <v>15</v>
      </c>
      <c r="E79" s="306" t="s">
        <v>73</v>
      </c>
    </row>
    <row r="80" spans="2:5" x14ac:dyDescent="0.2">
      <c r="B80" s="51" t="s">
        <v>43</v>
      </c>
      <c r="C80" s="52" t="str">
        <f t="shared" si="2"/>
        <v>Durchführung</v>
      </c>
      <c r="D80" s="306" t="s">
        <v>25</v>
      </c>
      <c r="E80" s="306" t="s">
        <v>181</v>
      </c>
    </row>
    <row r="81" spans="2:5" x14ac:dyDescent="0.2">
      <c r="B81" s="51" t="s">
        <v>43</v>
      </c>
      <c r="C81" s="52" t="str">
        <f t="shared" si="2"/>
        <v>Beginndatum</v>
      </c>
      <c r="D81" s="306" t="s">
        <v>77</v>
      </c>
      <c r="E81" s="306" t="s">
        <v>369</v>
      </c>
    </row>
    <row r="82" spans="2:5" x14ac:dyDescent="0.2">
      <c r="B82" s="51" t="s">
        <v>43</v>
      </c>
      <c r="C82" s="52" t="str">
        <f t="shared" si="2"/>
        <v>Enddatum</v>
      </c>
      <c r="D82" s="306" t="s">
        <v>78</v>
      </c>
      <c r="E82" s="306" t="s">
        <v>370</v>
      </c>
    </row>
    <row r="83" spans="2:5" x14ac:dyDescent="0.2">
      <c r="B83" s="51" t="s">
        <v>43</v>
      </c>
      <c r="C83" s="52" t="str">
        <f t="shared" si="2"/>
        <v>Mind. 10 TN</v>
      </c>
      <c r="D83" s="306" t="s">
        <v>79</v>
      </c>
      <c r="E83" s="306" t="s">
        <v>371</v>
      </c>
    </row>
    <row r="84" spans="2:5" x14ac:dyDescent="0.2">
      <c r="B84" s="51" t="s">
        <v>43</v>
      </c>
      <c r="C84" s="52" t="str">
        <f t="shared" si="2"/>
        <v>CHF</v>
      </c>
      <c r="D84" s="306" t="s">
        <v>7</v>
      </c>
      <c r="E84" s="306" t="s">
        <v>7</v>
      </c>
    </row>
    <row r="85" spans="2:5" x14ac:dyDescent="0.2">
      <c r="B85" s="51" t="s">
        <v>43</v>
      </c>
      <c r="C85" s="52" t="str">
        <f t="shared" si="2"/>
        <v>pro Kurs</v>
      </c>
      <c r="D85" s="306" t="s">
        <v>196</v>
      </c>
      <c r="E85" s="306" t="s">
        <v>76</v>
      </c>
    </row>
    <row r="86" spans="2:5" x14ac:dyDescent="0.2">
      <c r="B86" s="51" t="s">
        <v>43</v>
      </c>
      <c r="C86" s="52" t="str">
        <f t="shared" si="2"/>
        <v>min. 0.5 Tage; max. 9 Tage</v>
      </c>
      <c r="D86" s="306" t="s">
        <v>90</v>
      </c>
      <c r="E86" s="306" t="s">
        <v>91</v>
      </c>
    </row>
    <row r="87" spans="2:5" x14ac:dyDescent="0.2">
      <c r="B87" s="51" t="s">
        <v>43</v>
      </c>
      <c r="C87" s="52" t="str">
        <f t="shared" si="2"/>
        <v>Nachweispflicht im Antrag</v>
      </c>
      <c r="D87" s="306" t="s">
        <v>80</v>
      </c>
      <c r="E87" s="306" t="s">
        <v>372</v>
      </c>
    </row>
    <row r="88" spans="2:5" x14ac:dyDescent="0.2">
      <c r="B88" s="51" t="s">
        <v>43</v>
      </c>
      <c r="C88" s="52" t="str">
        <f t="shared" si="2"/>
        <v>Finanzierung pro Kurs (budgetiert)</v>
      </c>
      <c r="D88" s="306" t="s">
        <v>302</v>
      </c>
      <c r="E88" s="306" t="s">
        <v>305</v>
      </c>
    </row>
    <row r="89" spans="2:5" x14ac:dyDescent="0.2">
      <c r="B89" s="51" t="s">
        <v>43</v>
      </c>
      <c r="C89" s="52" t="str">
        <f t="shared" si="2"/>
        <v>Reporting und Finanzierung effektiv pro Kurs</v>
      </c>
      <c r="D89" s="306" t="s">
        <v>312</v>
      </c>
      <c r="E89" s="306" t="s">
        <v>311</v>
      </c>
    </row>
    <row r="90" spans="2:5" x14ac:dyDescent="0.2">
      <c r="B90" s="51" t="s">
        <v>43</v>
      </c>
      <c r="C90" s="52" t="str">
        <f t="shared" si="2"/>
        <v>Zusammenfassung pro Jahr (budgetiert)</v>
      </c>
      <c r="D90" s="306" t="s">
        <v>303</v>
      </c>
      <c r="E90" s="306" t="s">
        <v>306</v>
      </c>
    </row>
    <row r="91" spans="2:5" x14ac:dyDescent="0.2">
      <c r="B91" s="51" t="s">
        <v>43</v>
      </c>
      <c r="C91" s="52" t="str">
        <f t="shared" ref="C91" si="4">IF(Sprache = 1, D91, E91)</f>
        <v>Zusammenfassung pro Jahr (effektiv)</v>
      </c>
      <c r="D91" s="306" t="s">
        <v>304</v>
      </c>
      <c r="E91" s="306" t="s">
        <v>197</v>
      </c>
    </row>
    <row r="92" spans="2:5" x14ac:dyDescent="0.2">
      <c r="B92" s="51" t="s">
        <v>43</v>
      </c>
      <c r="C92" s="52" t="str">
        <f t="shared" si="2"/>
        <v>Total Einnahmen</v>
      </c>
      <c r="D92" s="306" t="s">
        <v>133</v>
      </c>
      <c r="E92" s="306" t="s">
        <v>243</v>
      </c>
    </row>
    <row r="93" spans="2:5" x14ac:dyDescent="0.2">
      <c r="B93" s="51" t="s">
        <v>43</v>
      </c>
      <c r="C93" s="52" t="str">
        <f t="shared" si="2"/>
        <v>Max.Förderbeitrag Neuentwicklung</v>
      </c>
      <c r="D93" s="306" t="s">
        <v>339</v>
      </c>
      <c r="E93" s="306" t="s">
        <v>373</v>
      </c>
    </row>
    <row r="94" spans="2:5" x14ac:dyDescent="0.2">
      <c r="B94" s="51" t="s">
        <v>43</v>
      </c>
      <c r="C94" s="52" t="str">
        <f t="shared" si="2"/>
        <v>Max. Förderbeitrag Sprachtransfer</v>
      </c>
      <c r="D94" s="306" t="s">
        <v>335</v>
      </c>
      <c r="E94" s="306" t="s">
        <v>338</v>
      </c>
    </row>
    <row r="95" spans="2:5" x14ac:dyDescent="0.2">
      <c r="B95" s="51" t="s">
        <v>43</v>
      </c>
      <c r="C95" s="52" t="str">
        <f t="shared" si="2"/>
        <v>Max.Förderbeitrag Durchführung</v>
      </c>
      <c r="D95" s="306" t="s">
        <v>336</v>
      </c>
      <c r="E95" s="306" t="s">
        <v>374</v>
      </c>
    </row>
    <row r="96" spans="2:5" x14ac:dyDescent="0.2">
      <c r="B96" s="51" t="s">
        <v>43</v>
      </c>
      <c r="C96" s="52" t="str">
        <f t="shared" si="2"/>
        <v>Max. Förderbeitrag Neuentwicklung</v>
      </c>
      <c r="D96" s="306" t="s">
        <v>340</v>
      </c>
      <c r="E96" s="306" t="s">
        <v>375</v>
      </c>
    </row>
    <row r="97" spans="2:5" x14ac:dyDescent="0.2">
      <c r="B97" s="51" t="s">
        <v>43</v>
      </c>
      <c r="C97" s="52" t="str">
        <f t="shared" si="2"/>
        <v>Max. Förderbeitrag Sprachtransfer</v>
      </c>
      <c r="D97" s="306" t="s">
        <v>335</v>
      </c>
      <c r="E97" s="306" t="s">
        <v>338</v>
      </c>
    </row>
    <row r="98" spans="2:5" x14ac:dyDescent="0.2">
      <c r="B98" s="51" t="s">
        <v>43</v>
      </c>
      <c r="C98" s="52" t="str">
        <f t="shared" si="2"/>
        <v xml:space="preserve">Max. Förderbeitrag Durchführung </v>
      </c>
      <c r="D98" s="306" t="s">
        <v>337</v>
      </c>
      <c r="E98" s="306" t="s">
        <v>376</v>
      </c>
    </row>
    <row r="99" spans="2:5" x14ac:dyDescent="0.2">
      <c r="B99" s="51" t="s">
        <v>43</v>
      </c>
      <c r="C99" s="52" t="str">
        <f t="shared" si="2"/>
        <v>Max.möglicher Förderbeitrag ohne Abzüge</v>
      </c>
      <c r="D99" s="306" t="s">
        <v>261</v>
      </c>
      <c r="E99" s="306" t="s">
        <v>254</v>
      </c>
    </row>
    <row r="100" spans="2:5" x14ac:dyDescent="0.2">
      <c r="B100" s="51" t="s">
        <v>43</v>
      </c>
      <c r="C100" s="52" t="str">
        <f t="shared" si="2"/>
        <v xml:space="preserve">Eigenleistung (-) / Gewinn (+) </v>
      </c>
      <c r="D100" s="306" t="s">
        <v>253</v>
      </c>
      <c r="E100" s="306" t="s">
        <v>252</v>
      </c>
    </row>
    <row r="101" spans="2:5" x14ac:dyDescent="0.2">
      <c r="B101" s="51" t="s">
        <v>43</v>
      </c>
      <c r="C101" s="52" t="str">
        <f t="shared" ref="C101:C104" si="5">IF(Sprache = 1, D101, E101)</f>
        <v>Förderbeitrag beantragt</v>
      </c>
      <c r="D101" s="306" t="s">
        <v>308</v>
      </c>
      <c r="E101" s="306" t="s">
        <v>307</v>
      </c>
    </row>
    <row r="102" spans="2:5" x14ac:dyDescent="0.2">
      <c r="B102" s="51" t="s">
        <v>43</v>
      </c>
      <c r="C102" s="52" t="str">
        <f t="shared" si="5"/>
        <v>Förderbeitrag (effektiv)</v>
      </c>
      <c r="D102" s="306" t="s">
        <v>348</v>
      </c>
      <c r="E102" s="306" t="s">
        <v>198</v>
      </c>
    </row>
    <row r="103" spans="2:5" x14ac:dyDescent="0.2">
      <c r="B103" s="51" t="s">
        <v>43</v>
      </c>
      <c r="C103" s="52" t="str">
        <f t="shared" si="5"/>
        <v>Effektive Gesamtkosten</v>
      </c>
      <c r="D103" s="306" t="s">
        <v>168</v>
      </c>
      <c r="E103" s="306" t="s">
        <v>199</v>
      </c>
    </row>
    <row r="104" spans="2:5" x14ac:dyDescent="0.2">
      <c r="B104" s="51" t="s">
        <v>43</v>
      </c>
      <c r="C104" s="52" t="str">
        <f t="shared" si="5"/>
        <v>Wurde eine Entwicklung bzw. ein Transfer realisiert?</v>
      </c>
      <c r="D104" s="306" t="s">
        <v>170</v>
      </c>
      <c r="E104" s="306" t="s">
        <v>200</v>
      </c>
    </row>
    <row r="105" spans="2:5" x14ac:dyDescent="0.2">
      <c r="B105" s="51" t="s">
        <v>142</v>
      </c>
      <c r="C105" s="52" t="str">
        <f t="shared" si="2"/>
        <v>BUDGETIERT</v>
      </c>
      <c r="D105" s="306" t="s">
        <v>309</v>
      </c>
      <c r="E105" s="306" t="s">
        <v>310</v>
      </c>
    </row>
    <row r="106" spans="2:5" x14ac:dyDescent="0.2">
      <c r="B106" s="51" t="s">
        <v>142</v>
      </c>
      <c r="C106" s="52" t="str">
        <f t="shared" si="2"/>
        <v>EFFEKTIV gemäss aktuellem Reporting</v>
      </c>
      <c r="D106" s="306" t="s">
        <v>387</v>
      </c>
      <c r="E106" s="306" t="s">
        <v>388</v>
      </c>
    </row>
    <row r="107" spans="2:5" x14ac:dyDescent="0.2">
      <c r="B107" s="51" t="s">
        <v>142</v>
      </c>
      <c r="C107" s="52" t="str">
        <f t="shared" si="2"/>
        <v>Übersicht Finanzierung pro Jahr</v>
      </c>
      <c r="D107" s="306" t="s">
        <v>34</v>
      </c>
      <c r="E107" s="306" t="s">
        <v>201</v>
      </c>
    </row>
    <row r="108" spans="2:5" x14ac:dyDescent="0.2">
      <c r="B108" s="51" t="s">
        <v>142</v>
      </c>
      <c r="C108" s="52" t="str">
        <f t="shared" si="2"/>
        <v>Übersicht alle Kursstaffeln und Kurse</v>
      </c>
      <c r="D108" s="306" t="s">
        <v>116</v>
      </c>
      <c r="E108" s="306" t="s">
        <v>202</v>
      </c>
    </row>
    <row r="109" spans="2:5" x14ac:dyDescent="0.2">
      <c r="B109" s="51" t="s">
        <v>142</v>
      </c>
      <c r="C109" s="52" t="str">
        <f t="shared" si="2"/>
        <v xml:space="preserve">Anteil Eigenleistungen und Drittmittel an Gesamtkosten </v>
      </c>
      <c r="D109" s="306" t="s">
        <v>115</v>
      </c>
      <c r="E109" s="306" t="s">
        <v>203</v>
      </c>
    </row>
    <row r="110" spans="2:5" x14ac:dyDescent="0.2">
      <c r="B110" s="51" t="s">
        <v>142</v>
      </c>
      <c r="C110" s="52" t="str">
        <f t="shared" si="2"/>
        <v>Kursstaffel</v>
      </c>
      <c r="D110" s="306" t="s">
        <v>102</v>
      </c>
      <c r="E110" s="306" t="s">
        <v>204</v>
      </c>
    </row>
    <row r="111" spans="2:5" x14ac:dyDescent="0.2">
      <c r="B111" s="51" t="s">
        <v>142</v>
      </c>
      <c r="C111" s="52" t="str">
        <f t="shared" si="2"/>
        <v>Kosten Entwicklung</v>
      </c>
      <c r="D111" s="306" t="s">
        <v>205</v>
      </c>
      <c r="E111" s="306" t="s">
        <v>206</v>
      </c>
    </row>
    <row r="112" spans="2:5" x14ac:dyDescent="0.2">
      <c r="B112" s="51" t="s">
        <v>142</v>
      </c>
      <c r="C112" s="52" t="str">
        <f t="shared" si="2"/>
        <v>Kosten Transfer</v>
      </c>
      <c r="D112" s="306" t="s">
        <v>207</v>
      </c>
      <c r="E112" s="306" t="s">
        <v>208</v>
      </c>
    </row>
    <row r="113" spans="2:5" x14ac:dyDescent="0.2">
      <c r="B113" s="51" t="s">
        <v>142</v>
      </c>
      <c r="C113" s="52" t="str">
        <f t="shared" si="2"/>
        <v>Kosten Durchführung</v>
      </c>
      <c r="D113" s="306" t="s">
        <v>171</v>
      </c>
      <c r="E113" s="306" t="s">
        <v>209</v>
      </c>
    </row>
    <row r="114" spans="2:5" x14ac:dyDescent="0.2">
      <c r="B114" s="51" t="s">
        <v>142</v>
      </c>
      <c r="C114" s="52" t="str">
        <f t="shared" si="2"/>
        <v>Kursdauer</v>
      </c>
      <c r="D114" s="306" t="s">
        <v>11</v>
      </c>
      <c r="E114" s="306" t="s">
        <v>52</v>
      </c>
    </row>
    <row r="115" spans="2:5" x14ac:dyDescent="0.2">
      <c r="B115" s="51" t="s">
        <v>142</v>
      </c>
      <c r="C115" s="52" t="str">
        <f t="shared" si="2"/>
        <v>Anzahl Durchführungen d</v>
      </c>
      <c r="D115" s="306" t="s">
        <v>84</v>
      </c>
      <c r="E115" s="306" t="s">
        <v>210</v>
      </c>
    </row>
    <row r="116" spans="2:5" x14ac:dyDescent="0.2">
      <c r="B116" s="51" t="s">
        <v>142</v>
      </c>
      <c r="C116" s="52" t="str">
        <f t="shared" si="2"/>
        <v>Anzahl Durchführungen f</v>
      </c>
      <c r="D116" s="306" t="s">
        <v>85</v>
      </c>
      <c r="E116" s="306" t="s">
        <v>211</v>
      </c>
    </row>
    <row r="117" spans="2:5" x14ac:dyDescent="0.2">
      <c r="B117" s="51" t="s">
        <v>142</v>
      </c>
      <c r="C117" s="52" t="str">
        <f t="shared" si="2"/>
        <v>Anzahl Durchführungen i</v>
      </c>
      <c r="D117" s="306" t="s">
        <v>86</v>
      </c>
      <c r="E117" s="306" t="s">
        <v>212</v>
      </c>
    </row>
    <row r="118" spans="2:5" x14ac:dyDescent="0.2">
      <c r="B118" s="51" t="s">
        <v>142</v>
      </c>
      <c r="C118" s="52" t="str">
        <f t="shared" si="2"/>
        <v xml:space="preserve">Total Durchführungen </v>
      </c>
      <c r="D118" s="306" t="s">
        <v>117</v>
      </c>
      <c r="E118" s="306" t="s">
        <v>213</v>
      </c>
    </row>
    <row r="119" spans="2:5" x14ac:dyDescent="0.2">
      <c r="B119" s="51" t="s">
        <v>142</v>
      </c>
      <c r="C119" s="52" t="str">
        <f t="shared" si="2"/>
        <v>Anzahl TN (alle Durchührungen)</v>
      </c>
      <c r="D119" s="306" t="s">
        <v>143</v>
      </c>
      <c r="E119" s="306" t="s">
        <v>214</v>
      </c>
    </row>
    <row r="120" spans="2:5" x14ac:dyDescent="0.2">
      <c r="B120" s="51" t="s">
        <v>142</v>
      </c>
      <c r="C120" s="52" t="str">
        <f t="shared" si="2"/>
        <v>Ø TN pro Kurs</v>
      </c>
      <c r="D120" s="306" t="s">
        <v>16</v>
      </c>
      <c r="E120" s="306" t="s">
        <v>215</v>
      </c>
    </row>
    <row r="121" spans="2:5" x14ac:dyDescent="0.2">
      <c r="B121" s="51" t="s">
        <v>142</v>
      </c>
      <c r="C121" s="52" t="str">
        <f t="shared" si="2"/>
        <v>Gesamtkosten</v>
      </c>
      <c r="D121" s="306" t="s">
        <v>6</v>
      </c>
      <c r="E121" s="306" t="s">
        <v>66</v>
      </c>
    </row>
    <row r="122" spans="2:5" x14ac:dyDescent="0.2">
      <c r="B122" s="51" t="s">
        <v>142</v>
      </c>
      <c r="C122" s="52" t="str">
        <f t="shared" si="2"/>
        <v>Kurserfolg mit Förderbeitrag ECH</v>
      </c>
      <c r="D122" s="306" t="s">
        <v>262</v>
      </c>
      <c r="E122" s="306" t="s">
        <v>216</v>
      </c>
    </row>
    <row r="123" spans="2:5" x14ac:dyDescent="0.2">
      <c r="B123" s="51" t="s">
        <v>142</v>
      </c>
      <c r="C123" s="52" t="str">
        <f t="shared" si="2"/>
        <v>Total beantragter Förderbeitrag ECH</v>
      </c>
      <c r="D123" s="306" t="s">
        <v>263</v>
      </c>
      <c r="E123" s="306" t="s">
        <v>217</v>
      </c>
    </row>
    <row r="124" spans="2:5" x14ac:dyDescent="0.2">
      <c r="B124" s="51" t="s">
        <v>142</v>
      </c>
      <c r="C124" s="52" t="str">
        <f t="shared" si="2"/>
        <v>Förderbeitrag pro Kurs</v>
      </c>
      <c r="D124" s="306" t="s">
        <v>264</v>
      </c>
      <c r="E124" s="306" t="s">
        <v>218</v>
      </c>
    </row>
    <row r="125" spans="2:5" x14ac:dyDescent="0.2">
      <c r="B125" s="51" t="s">
        <v>142</v>
      </c>
      <c r="C125" s="52" t="str">
        <f t="shared" si="2"/>
        <v>Förderbeitrag pro TN</v>
      </c>
      <c r="D125" s="306" t="s">
        <v>265</v>
      </c>
      <c r="E125" s="306" t="s">
        <v>219</v>
      </c>
    </row>
    <row r="126" spans="2:5" x14ac:dyDescent="0.2">
      <c r="B126" s="51" t="s">
        <v>142</v>
      </c>
      <c r="C126" s="52" t="str">
        <f t="shared" si="2"/>
        <v>Anteil Förderbeitrag</v>
      </c>
      <c r="D126" s="306" t="s">
        <v>266</v>
      </c>
      <c r="E126" s="306" t="s">
        <v>220</v>
      </c>
    </row>
    <row r="127" spans="2:5" x14ac:dyDescent="0.2">
      <c r="B127" s="51" t="s">
        <v>142</v>
      </c>
      <c r="C127" s="52" t="str">
        <f t="shared" si="2"/>
        <v>Gesamtkosten</v>
      </c>
      <c r="D127" s="306" t="s">
        <v>6</v>
      </c>
      <c r="E127" s="306" t="s">
        <v>66</v>
      </c>
    </row>
    <row r="128" spans="2:5" ht="25.5" x14ac:dyDescent="0.2">
      <c r="B128" s="51" t="s">
        <v>142</v>
      </c>
      <c r="C128" s="52" t="str">
        <f t="shared" si="2"/>
        <v>Achtung: Die Jahrzahlen der Endtermine aller erfassten Kursstaffeln sind in einem Bereich der grösser als 4 Jahre ist. Min.: {min} / Max.: {max} / Differenz: {diff} Jahre</v>
      </c>
      <c r="D128" s="306" t="s">
        <v>167</v>
      </c>
      <c r="E128" s="309" t="s">
        <v>221</v>
      </c>
    </row>
    <row r="129" spans="2:5" x14ac:dyDescent="0.2">
      <c r="B129" s="51" t="s">
        <v>97</v>
      </c>
      <c r="C129" s="52" t="str">
        <f t="shared" si="2"/>
        <v>Effektiver Förderbeitrag durchgeführter Kurse</v>
      </c>
      <c r="D129" s="306" t="s">
        <v>267</v>
      </c>
      <c r="E129" s="306" t="s">
        <v>222</v>
      </c>
    </row>
    <row r="130" spans="2:5" x14ac:dyDescent="0.2">
      <c r="B130" s="51" t="s">
        <v>97</v>
      </c>
      <c r="C130" s="52" t="str">
        <f t="shared" si="2"/>
        <v>Total Förderbeitrag [CHF]</v>
      </c>
      <c r="D130" s="306" t="s">
        <v>268</v>
      </c>
      <c r="E130" s="306" t="s">
        <v>223</v>
      </c>
    </row>
    <row r="131" spans="2:5" x14ac:dyDescent="0.2">
      <c r="B131" s="51" t="s">
        <v>97</v>
      </c>
      <c r="C131" s="52" t="str">
        <f t="shared" si="2"/>
        <v>Abrechnung</v>
      </c>
      <c r="D131" s="306" t="s">
        <v>97</v>
      </c>
      <c r="E131" s="306" t="s">
        <v>175</v>
      </c>
    </row>
    <row r="132" spans="2:5" x14ac:dyDescent="0.2">
      <c r="B132" s="51" t="s">
        <v>97</v>
      </c>
      <c r="C132" s="52" t="str">
        <f t="shared" si="2"/>
        <v>Übersicht</v>
      </c>
      <c r="D132" s="306" t="s">
        <v>107</v>
      </c>
      <c r="E132" s="306" t="s">
        <v>224</v>
      </c>
    </row>
    <row r="133" spans="2:5" x14ac:dyDescent="0.2">
      <c r="B133" s="51" t="s">
        <v>97</v>
      </c>
      <c r="C133" s="52" t="str">
        <f t="shared" si="2"/>
        <v>Übersicht gestellte Rechnungen</v>
      </c>
      <c r="D133" s="306" t="s">
        <v>250</v>
      </c>
      <c r="E133" s="306" t="s">
        <v>251</v>
      </c>
    </row>
    <row r="134" spans="2:5" x14ac:dyDescent="0.2">
      <c r="B134" s="51" t="s">
        <v>97</v>
      </c>
      <c r="C134" s="52" t="str">
        <f t="shared" si="2"/>
        <v>Bereits in Rechnung gestellt</v>
      </c>
      <c r="D134" s="306" t="s">
        <v>108</v>
      </c>
      <c r="E134" s="306" t="s">
        <v>225</v>
      </c>
    </row>
    <row r="135" spans="2:5" x14ac:dyDescent="0.2">
      <c r="B135" s="51" t="s">
        <v>97</v>
      </c>
      <c r="C135" s="52" t="str">
        <f t="shared" si="2"/>
        <v>Offener Betrag gemäss eff. Subvention aktuelles Reporting</v>
      </c>
      <c r="D135" s="306" t="s">
        <v>239</v>
      </c>
      <c r="E135" s="306" t="s">
        <v>226</v>
      </c>
    </row>
    <row r="136" spans="2:5" x14ac:dyDescent="0.2">
      <c r="B136" s="51" t="s">
        <v>97</v>
      </c>
      <c r="C136" s="52" t="str">
        <f t="shared" ref="C136" si="6">IF(Sprache = 1, D136, E136)</f>
        <v>Kursstaffel</v>
      </c>
      <c r="D136" s="306" t="s">
        <v>102</v>
      </c>
      <c r="E136" s="306" t="s">
        <v>204</v>
      </c>
    </row>
    <row r="137" spans="2:5" x14ac:dyDescent="0.2">
      <c r="B137" s="51" t="s">
        <v>97</v>
      </c>
      <c r="C137" s="52" t="str">
        <f t="shared" ref="C137:C138" si="7">IF(Sprache = 1, D137, E137)</f>
        <v>Kurs</v>
      </c>
      <c r="D137" s="306" t="s">
        <v>98</v>
      </c>
      <c r="E137" s="306" t="s">
        <v>173</v>
      </c>
    </row>
    <row r="138" spans="2:5" x14ac:dyDescent="0.2">
      <c r="B138" s="51" t="s">
        <v>97</v>
      </c>
      <c r="C138" s="52" t="str">
        <f t="shared" si="7"/>
        <v>Bemerkung</v>
      </c>
      <c r="D138" s="306" t="s">
        <v>99</v>
      </c>
      <c r="E138" s="306" t="s">
        <v>227</v>
      </c>
    </row>
    <row r="139" spans="2:5" x14ac:dyDescent="0.2">
      <c r="B139" s="51" t="s">
        <v>97</v>
      </c>
      <c r="C139" s="52" t="str">
        <f t="shared" ref="C139:C140" si="8">IF(Sprache = 1, D139, E139)</f>
        <v>Rechnungstext / Rechnungsdatum</v>
      </c>
      <c r="D139" s="306" t="s">
        <v>114</v>
      </c>
      <c r="E139" s="306" t="s">
        <v>228</v>
      </c>
    </row>
    <row r="140" spans="2:5" x14ac:dyDescent="0.2">
      <c r="B140" s="51" t="s">
        <v>97</v>
      </c>
      <c r="C140" s="52" t="str">
        <f t="shared" si="8"/>
        <v>Nr</v>
      </c>
      <c r="D140" s="306" t="s">
        <v>109</v>
      </c>
      <c r="E140" s="306" t="s">
        <v>229</v>
      </c>
    </row>
    <row r="141" spans="2:5" x14ac:dyDescent="0.2">
      <c r="B141" s="51" t="s">
        <v>97</v>
      </c>
      <c r="C141" s="52" t="str">
        <f t="shared" ref="C141" si="9">IF(Sprache = 1, D141, E141)</f>
        <v>Zwischenrechnung/Rechnungsdatum</v>
      </c>
      <c r="D141" s="306" t="s">
        <v>283</v>
      </c>
      <c r="E141" s="306" t="s">
        <v>230</v>
      </c>
    </row>
    <row r="142" spans="2:5" x14ac:dyDescent="0.2">
      <c r="B142" s="51" t="s">
        <v>97</v>
      </c>
      <c r="C142" s="52" t="str">
        <f t="shared" ref="C142:C145" si="10">IF(Sprache = 1, D142, E142)</f>
        <v>Total</v>
      </c>
      <c r="D142" s="306" t="s">
        <v>10</v>
      </c>
      <c r="E142" s="306" t="s">
        <v>10</v>
      </c>
    </row>
    <row r="143" spans="2:5" x14ac:dyDescent="0.2">
      <c r="B143" s="51" t="s">
        <v>97</v>
      </c>
      <c r="C143" s="52" t="str">
        <f t="shared" si="10"/>
        <v>Differenz zwischen Vertrag u. eff. Förderbeitrag aktuelles Reporting</v>
      </c>
      <c r="D143" s="306" t="s">
        <v>269</v>
      </c>
      <c r="E143" s="306" t="s">
        <v>240</v>
      </c>
    </row>
    <row r="144" spans="2:5" x14ac:dyDescent="0.2">
      <c r="B144" s="51" t="s">
        <v>97</v>
      </c>
      <c r="C144" s="52" t="str">
        <f t="shared" si="10"/>
        <v>Effektiver Förderbeitrag gemäss aktuellem Reporting</v>
      </c>
      <c r="D144" s="306" t="s">
        <v>270</v>
      </c>
      <c r="E144" s="306" t="s">
        <v>378</v>
      </c>
    </row>
    <row r="145" spans="2:5" x14ac:dyDescent="0.2">
      <c r="B145" s="51" t="s">
        <v>97</v>
      </c>
      <c r="C145" s="52" t="str">
        <f t="shared" si="10"/>
        <v>Beantragte Subvention (gemäss Vertrag)</v>
      </c>
      <c r="D145" s="306" t="s">
        <v>382</v>
      </c>
      <c r="E145" s="306" t="s">
        <v>383</v>
      </c>
    </row>
    <row r="147" spans="2:5" x14ac:dyDescent="0.2">
      <c r="B147" s="51" t="s">
        <v>42</v>
      </c>
      <c r="C147" s="52" t="str">
        <f t="shared" ref="C147:C173" si="11">IF(Sprache = 1, D147, E147)</f>
        <v>Reporting und Abrechnung der Kurse</v>
      </c>
      <c r="D147" s="306" t="s">
        <v>271</v>
      </c>
      <c r="E147" s="306" t="s">
        <v>236</v>
      </c>
    </row>
    <row r="148" spans="2:5" ht="192" x14ac:dyDescent="0.2">
      <c r="B148" s="51" t="s">
        <v>42</v>
      </c>
      <c r="C148" s="52" t="str">
        <f t="shared" si="11"/>
        <v xml:space="preserve">- Für das Kurs-Reporting geben Sie zunächst in den entsprechenden Arbeitsblättern Kursstaffel_XX im Block
  "Reporting und Finanzierung effektiv pro Kurs" die effektive Anzahl Teilnehmende pro Kurs ein. 
- Wenn Sie den Kurs nicht durchführen konnten, geben Sie "0" ein.
- Wenn für den betreffenden Kurs eine Neuentwicklung oder ein Transfer durchgeführt wurde, beantworten Sie die
  entsprechende Frage mit "Ja". (Zeile 103)
- Sobald Sie die Daten für alle bereits durchgeführten Kurse eingegeben haben, öffnen Sie das Arbeitsblatt
  "Abrechnung". 
- Geben Sie zunächst eine Zwischenrechnung mit fortlaufender Nummer und Rechnungsdatum ein.
- In der Zeile "Offener Betrag gemäß effektiver Förderung aktuelle Abrechnung" (Zeile 26) finden Sie den maximalen
  Betrag, den Sie für die aktuelle Abrechnung eingeben und abrechnen können. 
- Kopieren Sie die verlangten Arbeitsblätter in das Reporting und fügen Sie die aktuelle Excel Version bei. 
</v>
      </c>
      <c r="D148" s="307" t="s">
        <v>385</v>
      </c>
      <c r="E148" s="307" t="s">
        <v>384</v>
      </c>
    </row>
    <row r="149" spans="2:5" ht="19.5" customHeight="1" x14ac:dyDescent="0.2">
      <c r="B149" s="51" t="s">
        <v>42</v>
      </c>
      <c r="C149" s="52" t="str">
        <f t="shared" si="11"/>
        <v>Link</v>
      </c>
      <c r="D149" s="306" t="s">
        <v>282</v>
      </c>
      <c r="E149" s="306" t="s">
        <v>178</v>
      </c>
    </row>
    <row r="150" spans="2:5" ht="19.5" customHeight="1" x14ac:dyDescent="0.2">
      <c r="B150" s="51" t="s">
        <v>42</v>
      </c>
      <c r="C150" s="52" t="str">
        <f t="shared" si="11"/>
        <v>Webseite Energie Schweiz Projektförderung</v>
      </c>
      <c r="D150" s="310" t="s">
        <v>274</v>
      </c>
      <c r="E150" s="310" t="s">
        <v>278</v>
      </c>
    </row>
    <row r="151" spans="2:5" ht="19.5" customHeight="1" x14ac:dyDescent="0.2">
      <c r="B151" s="51" t="s">
        <v>42</v>
      </c>
      <c r="C151" s="52" t="str">
        <f t="shared" si="11"/>
        <v>https://www.energieschweiz.ch/projektfoerderung/bildung/</v>
      </c>
      <c r="D151" s="310" t="s">
        <v>350</v>
      </c>
      <c r="E151" s="310" t="s">
        <v>349</v>
      </c>
    </row>
    <row r="152" spans="2:5" ht="19.5" customHeight="1" x14ac:dyDescent="0.2">
      <c r="B152" s="51" t="s">
        <v>42</v>
      </c>
      <c r="C152" s="52" t="str">
        <f t="shared" si="11"/>
        <v>Download Merkblatt zu den Fördermöglichkeiten</v>
      </c>
      <c r="D152" s="310" t="s">
        <v>275</v>
      </c>
      <c r="E152" s="310" t="s">
        <v>280</v>
      </c>
    </row>
    <row r="153" spans="2:5" ht="19.5" customHeight="1" x14ac:dyDescent="0.2">
      <c r="B153" s="51" t="s">
        <v>42</v>
      </c>
      <c r="C153" s="52" t="str">
        <f t="shared" si="11"/>
        <v>https://pubdb.bfe.admin.ch/de/publication/download/8746</v>
      </c>
      <c r="D153" s="310" t="s">
        <v>356</v>
      </c>
      <c r="E153" s="310" t="s">
        <v>355</v>
      </c>
    </row>
    <row r="154" spans="2:5" ht="19.5" customHeight="1" x14ac:dyDescent="0.2">
      <c r="B154" s="51" t="s">
        <v>42</v>
      </c>
      <c r="C154" s="52" t="str">
        <f t="shared" si="11"/>
        <v>Download Subventionsantrag Bildungsprojekt im Energiebereich</v>
      </c>
      <c r="D154" s="310" t="s">
        <v>276</v>
      </c>
      <c r="E154" s="310" t="s">
        <v>279</v>
      </c>
    </row>
    <row r="155" spans="2:5" ht="19.5" customHeight="1" x14ac:dyDescent="0.2">
      <c r="B155" s="51" t="s">
        <v>42</v>
      </c>
      <c r="C155" s="52" t="str">
        <f t="shared" si="11"/>
        <v>https://pubdb.bfe.admin.ch/de/publication/download/11818</v>
      </c>
      <c r="D155" s="310" t="s">
        <v>353</v>
      </c>
      <c r="E155" s="310" t="s">
        <v>354</v>
      </c>
    </row>
    <row r="156" spans="2:5" ht="19.5" customHeight="1" x14ac:dyDescent="0.2">
      <c r="B156" s="51" t="s">
        <v>42</v>
      </c>
      <c r="C156" s="52" t="str">
        <f t="shared" si="11"/>
        <v>Download Reporting Bildungsangebote</v>
      </c>
      <c r="D156" s="310" t="s">
        <v>277</v>
      </c>
      <c r="E156" s="310" t="s">
        <v>281</v>
      </c>
    </row>
    <row r="157" spans="2:5" ht="19.5" customHeight="1" x14ac:dyDescent="0.2">
      <c r="B157" s="51" t="s">
        <v>42</v>
      </c>
      <c r="C157" s="52" t="str">
        <f t="shared" si="11"/>
        <v>https://pubdb.bfe.admin.ch/de/publication/download/11819</v>
      </c>
      <c r="D157" s="310" t="s">
        <v>351</v>
      </c>
      <c r="E157" s="310" t="s">
        <v>352</v>
      </c>
    </row>
    <row r="158" spans="2:5" x14ac:dyDescent="0.2">
      <c r="B158" s="51" t="s">
        <v>42</v>
      </c>
      <c r="C158" s="52" t="str">
        <f t="shared" si="11"/>
        <v>Hinweise zur Arbeit mit dem Kalkulationstool</v>
      </c>
      <c r="D158" s="306" t="s">
        <v>299</v>
      </c>
      <c r="E158" s="306" t="s">
        <v>298</v>
      </c>
    </row>
    <row r="159" spans="2:5" ht="139.5" customHeight="1" x14ac:dyDescent="0.2">
      <c r="B159" s="51" t="s">
        <v>42</v>
      </c>
      <c r="C159" s="52" t="str">
        <f t="shared" si="11"/>
        <v xml:space="preserve">- Die Registerkarten dürfen nicht gelöscht oder umbenannt werden.
- Die grau hinterlegten Felder müssen ausgefüllt werden.
- Die weißen Felder werden automatisch berechnet.- Bitte speichern Sie die Excel-Datei gemäss Status wie folgt:
  - Datum 0_Projekttitel 20XX-XX_Antrag
  - Datum 1_Projekttitel 20XX-XX_Zwischenabrechnung 1
  - Datum 2_Projekttitel 20XX-XX_Zwischenabrechnung 2
  - Datum 3_Projekttitel 20XX-XX_Schlussabrechnung
- Für die Arbeitsblätter "Kursstaffel_XX" ist eine Fensterfixierung vorangewählt. Sie kann via Menu "Ansicht"
  aufgehoben werden. 
- Generell empfiehlt sich das Arbeiten an einem grossen Bildschirm. 
</v>
      </c>
      <c r="D159" s="307" t="s">
        <v>386</v>
      </c>
      <c r="E159" s="307" t="s">
        <v>358</v>
      </c>
    </row>
    <row r="160" spans="2:5" x14ac:dyDescent="0.2">
      <c r="B160" s="51" t="s">
        <v>42</v>
      </c>
      <c r="C160" s="52">
        <f t="shared" si="11"/>
        <v>0</v>
      </c>
    </row>
    <row r="161" spans="2:5" x14ac:dyDescent="0.2">
      <c r="B161" s="51" t="s">
        <v>42</v>
      </c>
      <c r="C161" s="52">
        <f t="shared" si="11"/>
        <v>0</v>
      </c>
    </row>
    <row r="162" spans="2:5" x14ac:dyDescent="0.2">
      <c r="B162" s="51" t="s">
        <v>42</v>
      </c>
      <c r="C162" s="52" t="str">
        <f t="shared" si="11"/>
        <v>Erläuterungen</v>
      </c>
      <c r="D162" s="306" t="s">
        <v>320</v>
      </c>
      <c r="E162" s="306" t="s">
        <v>381</v>
      </c>
    </row>
    <row r="163" spans="2:5" x14ac:dyDescent="0.2">
      <c r="C163" s="52" t="str">
        <f t="shared" si="11"/>
        <v xml:space="preserve">Die Kursdauer muss einem Eintrag der Liste entsprechen. </v>
      </c>
      <c r="D163" s="306" t="s">
        <v>318</v>
      </c>
      <c r="E163" s="233" t="s">
        <v>319</v>
      </c>
    </row>
    <row r="164" spans="2:5" x14ac:dyDescent="0.2">
      <c r="B164" s="51" t="s">
        <v>43</v>
      </c>
      <c r="C164" s="52" t="str">
        <f t="shared" si="11"/>
        <v>Kosten Durchführung:</v>
      </c>
      <c r="D164" s="306" t="s">
        <v>316</v>
      </c>
      <c r="E164" s="306" t="s">
        <v>317</v>
      </c>
    </row>
    <row r="165" spans="2:5" ht="17.25" customHeight="1" x14ac:dyDescent="0.2">
      <c r="B165" s="51" t="s">
        <v>43</v>
      </c>
      <c r="C165" s="52" t="str">
        <f t="shared" si="11"/>
        <v>Das Enddatum muss grösser oder gleich dem Beginndatum sein.</v>
      </c>
      <c r="D165" s="131" t="s">
        <v>321</v>
      </c>
      <c r="E165" s="234" t="s">
        <v>322</v>
      </c>
    </row>
    <row r="166" spans="2:5" ht="17.25" customHeight="1" x14ac:dyDescent="0.2">
      <c r="B166" s="51" t="s">
        <v>43</v>
      </c>
      <c r="C166" s="52" t="str">
        <f t="shared" si="11"/>
        <v>DD.MM.YYYY</v>
      </c>
      <c r="D166" s="131" t="s">
        <v>323</v>
      </c>
      <c r="E166" s="131" t="s">
        <v>323</v>
      </c>
    </row>
    <row r="167" spans="2:5" ht="17.25" customHeight="1" x14ac:dyDescent="0.2">
      <c r="B167" s="51" t="s">
        <v>43</v>
      </c>
      <c r="C167" s="52" t="str">
        <f t="shared" si="11"/>
        <v>d / f / i</v>
      </c>
      <c r="D167" s="306" t="s">
        <v>324</v>
      </c>
      <c r="E167" s="306" t="s">
        <v>324</v>
      </c>
    </row>
    <row r="168" spans="2:5" ht="17.25" customHeight="1" x14ac:dyDescent="0.2">
      <c r="B168" s="51" t="s">
        <v>43</v>
      </c>
      <c r="C168" s="52" t="str">
        <f t="shared" si="11"/>
        <v>Maximal 4 Kurse je Sprachregion</v>
      </c>
      <c r="D168" s="237" t="s">
        <v>325</v>
      </c>
      <c r="E168" s="233" t="s">
        <v>326</v>
      </c>
    </row>
    <row r="169" spans="2:5" ht="17.25" customHeight="1" x14ac:dyDescent="0.2">
      <c r="B169" s="51" t="s">
        <v>43</v>
      </c>
      <c r="C169" s="52" t="str">
        <f t="shared" si="11"/>
        <v>Der Beitrag  pro Kurs wird gekürzt, wenn Gewinn &gt;5% erzielt oder sein Anteil 40% der Gesamtkosten überschreitet</v>
      </c>
      <c r="D169" s="306" t="s">
        <v>392</v>
      </c>
      <c r="E169" s="306" t="s">
        <v>393</v>
      </c>
    </row>
    <row r="170" spans="2:5" ht="17.25" customHeight="1" x14ac:dyDescent="0.2">
      <c r="B170" s="51" t="s">
        <v>43</v>
      </c>
      <c r="C170" s="52" t="str">
        <f t="shared" si="11"/>
        <v>Eingabe zwingend für Reporting/Abrechnung</v>
      </c>
      <c r="D170" s="306" t="s">
        <v>329</v>
      </c>
      <c r="E170" s="306" t="s">
        <v>328</v>
      </c>
    </row>
    <row r="171" spans="2:5" ht="17.25" customHeight="1" x14ac:dyDescent="0.2">
      <c r="B171" s="51" t="s">
        <v>43</v>
      </c>
      <c r="C171" s="52" t="str">
        <f t="shared" si="11"/>
        <v xml:space="preserve">Eingabe zwingend bei einer Neuentwicklung oder einem Sprachtransfer </v>
      </c>
      <c r="D171" s="306" t="s">
        <v>331</v>
      </c>
      <c r="E171" s="306" t="s">
        <v>330</v>
      </c>
    </row>
    <row r="172" spans="2:5" ht="17.25" customHeight="1" x14ac:dyDescent="0.2">
      <c r="B172" s="51" t="s">
        <v>43</v>
      </c>
      <c r="C172" s="52" t="str">
        <f t="shared" si="11"/>
        <v>TN-Zahl</v>
      </c>
      <c r="D172" s="306" t="s">
        <v>332</v>
      </c>
      <c r="E172" s="306" t="s">
        <v>380</v>
      </c>
    </row>
    <row r="173" spans="2:5" ht="17.25" customHeight="1" x14ac:dyDescent="0.2">
      <c r="B173" s="51" t="s">
        <v>43</v>
      </c>
      <c r="C173" s="52" t="str">
        <f t="shared" si="11"/>
        <v>Die maximalen Förderbeiträge finden Sie auf dem Merkblatt</v>
      </c>
      <c r="D173" s="306" t="s">
        <v>333</v>
      </c>
      <c r="E173" s="306" t="s">
        <v>334</v>
      </c>
    </row>
    <row r="174" spans="2:5" x14ac:dyDescent="0.2">
      <c r="B174" s="51" t="s">
        <v>43</v>
      </c>
      <c r="C174" s="52" t="str">
        <f t="shared" ref="C174:C178" si="12">IF(Sprache = 1, D174, E174)</f>
        <v>Der effektive Beitrag richtet sich nach der Anzahl Teilnehmenden, die den Kurs besucht haben.</v>
      </c>
      <c r="D174" s="306" t="s">
        <v>342</v>
      </c>
      <c r="E174" s="306" t="s">
        <v>341</v>
      </c>
    </row>
    <row r="175" spans="2:5" x14ac:dyDescent="0.2">
      <c r="B175" s="51" t="s">
        <v>43</v>
      </c>
      <c r="C175" s="52" t="str">
        <f t="shared" si="12"/>
        <v>Bitte geben Sie Entwicklungskosten nur in der ersten Spalte an.</v>
      </c>
      <c r="D175" s="306" t="s">
        <v>366</v>
      </c>
      <c r="E175" s="306" t="s">
        <v>365</v>
      </c>
    </row>
    <row r="176" spans="2:5" x14ac:dyDescent="0.2">
      <c r="B176" s="51" t="s">
        <v>43</v>
      </c>
      <c r="C176" s="52" t="str">
        <f t="shared" si="12"/>
        <v xml:space="preserve">Geben Sie die Kosten für den Sprachtransfer nur bei dem Kurs ein, bei dem sie anfallen. </v>
      </c>
      <c r="D176" s="306" t="s">
        <v>367</v>
      </c>
      <c r="E176" s="306" t="s">
        <v>364</v>
      </c>
    </row>
    <row r="177" spans="2:5" x14ac:dyDescent="0.2">
      <c r="B177" s="51" t="s">
        <v>43</v>
      </c>
      <c r="C177" s="52">
        <f t="shared" si="12"/>
        <v>0</v>
      </c>
    </row>
    <row r="178" spans="2:5" x14ac:dyDescent="0.2">
      <c r="B178" s="51" t="s">
        <v>43</v>
      </c>
      <c r="C178" s="52">
        <f t="shared" si="12"/>
        <v>0</v>
      </c>
    </row>
    <row r="182" spans="2:5" x14ac:dyDescent="0.2">
      <c r="B182" s="51" t="s">
        <v>142</v>
      </c>
      <c r="C182" s="52" t="str">
        <f t="shared" ref="C182" si="13">IF(Sprache = 1, D182, E182)</f>
        <v>Total effektiver Förderbeitrag ECH</v>
      </c>
      <c r="D182" s="306" t="s">
        <v>389</v>
      </c>
      <c r="E182" s="306" t="s">
        <v>390</v>
      </c>
    </row>
  </sheetData>
  <sheetProtection algorithmName="SHA-512" hashValue="cLgjKIyvKqCg2y15IMXfLS5iB+PQMzNRCeqsua1RiH+/8DbC4raGUmGd5MNzc3XPWaT9sfyVnbuuJhPXt4MGzQ==" saltValue="b3LJc4mPy/Pqvb29vTAXXA==" spinCount="100000" sheet="1" objects="1" scenarios="1"/>
  <hyperlinks>
    <hyperlink ref="D150" r:id="rId1" xr:uid="{6A0A5D13-CBF0-4176-9704-4E027611755E}"/>
    <hyperlink ref="D152" r:id="rId2" display="Merkblatt zu den Fördermöglichkeiten" xr:uid="{866DDE6F-AA59-4E4B-B22D-6870780B3BD1}"/>
    <hyperlink ref="D154" r:id="rId3" xr:uid="{D3A55D7F-EC80-44CD-9CBA-CB21CE3A7B72}"/>
    <hyperlink ref="D156" r:id="rId4" xr:uid="{684A0A33-DAC0-403A-8FCE-01531F0580CA}"/>
    <hyperlink ref="E150" r:id="rId5" display="https://www.suisseenergie.ch/encouragement-de-projet/formation/?pk_vid=afd71f6281c1a8da17386842175e66e4" xr:uid="{01473978-ACF3-4184-80D2-74A74418A033}"/>
    <hyperlink ref="E154" r:id="rId6" xr:uid="{2D63955E-DCC1-4D25-9431-259082105543}"/>
    <hyperlink ref="E152" r:id="rId7" xr:uid="{874FE321-68B6-44B5-ADF2-AA3FDBB2CD84}"/>
    <hyperlink ref="E156" r:id="rId8" xr:uid="{342C1084-267D-4489-9973-3B3C3FA3CF4B}"/>
  </hyperlinks>
  <pageMargins left="0.7" right="0.7" top="0.78740157499999996" bottom="0.78740157499999996" header="0.3" footer="0.3"/>
  <pageSetup paperSize="9" orientation="portrait" r:id="rId9"/>
  <customProperties>
    <customPr name="EpmWorksheetKeyString_GUID" r:id="rId10"/>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D89D4-188C-4427-A8F0-DCBE27B1768E}">
  <sheetPr codeName="Tabelle2"/>
  <dimension ref="A1:E27"/>
  <sheetViews>
    <sheetView workbookViewId="0"/>
  </sheetViews>
  <sheetFormatPr baseColWidth="10" defaultRowHeight="12.75" x14ac:dyDescent="0.2"/>
  <cols>
    <col min="1" max="1" width="7.28515625" customWidth="1"/>
    <col min="2" max="5" width="81.140625" customWidth="1"/>
  </cols>
  <sheetData>
    <row r="1" spans="1:5" x14ac:dyDescent="0.2">
      <c r="A1" s="159">
        <v>154</v>
      </c>
    </row>
    <row r="2" spans="1:5" x14ac:dyDescent="0.2">
      <c r="A2" t="str">
        <f>CONCATENATE("D",$A$1)</f>
        <v>D154</v>
      </c>
    </row>
    <row r="3" spans="1:5" x14ac:dyDescent="0.2">
      <c r="A3" t="str">
        <f>CONCATENATE("E",$A$1)</f>
        <v>E154</v>
      </c>
    </row>
    <row r="4" spans="1:5" x14ac:dyDescent="0.2">
      <c r="A4" t="str">
        <f>CONCATENATE("F",$A$1)</f>
        <v>F154</v>
      </c>
    </row>
    <row r="5" spans="1:5" x14ac:dyDescent="0.2">
      <c r="A5" t="str">
        <f>CONCATENATE("G",$A$1)</f>
        <v>G154</v>
      </c>
    </row>
    <row r="7" spans="1:5" x14ac:dyDescent="0.2">
      <c r="A7" t="s">
        <v>144</v>
      </c>
      <c r="B7" t="str">
        <f t="shared" ref="B7:B21" si="0">CONCATENATE("WENNFEHLER(WENN(INDIREKT(",$A7," &amp; ","""!",$A$2,""") &gt; 0; INDIREKT(",$A7,," &amp; ","""!",$A$2,""");0);0)")</f>
        <v>WENNFEHLER(WENN(INDIREKT($B17 &amp; "!D154") &gt; 0; INDIREKT($B17 &amp; "!D154");0);0)</v>
      </c>
      <c r="C7" t="str">
        <f>CONCATENATE("WENNFEHLER(WENN(INDIREKT(",$A7," &amp; ","""!",$A$3,""") &gt; 0; INDIREKT(",$A7,," &amp; ","""!",$A$3,""");0);0)")</f>
        <v>WENNFEHLER(WENN(INDIREKT($B17 &amp; "!E154") &gt; 0; INDIREKT($B17 &amp; "!E154");0);0)</v>
      </c>
      <c r="D7" t="str">
        <f>CONCATENATE("WENNFEHLER(WENN(INDIREKT(",$A7," &amp; ","""!",$A$4,""") &gt; 0; INDIREKT(",$A7,," &amp; ","""!",$A$4,""");0);0)")</f>
        <v>WENNFEHLER(WENN(INDIREKT($B17 &amp; "!F154") &gt; 0; INDIREKT($B17 &amp; "!F154");0);0)</v>
      </c>
      <c r="E7" t="str">
        <f>CONCATENATE("WENNFEHLER(WENN(INDIREKT(",$A7," &amp; ","""!",$A$5,""") &gt; 0; INDIREKT(",$A7,," &amp; ","""!",$A$5,""");0);0)")</f>
        <v>WENNFEHLER(WENN(INDIREKT($B17 &amp; "!G154") &gt; 0; INDIREKT($B17 &amp; "!G154");0);0)</v>
      </c>
    </row>
    <row r="8" spans="1:5" x14ac:dyDescent="0.2">
      <c r="A8" t="s">
        <v>145</v>
      </c>
      <c r="B8" t="str">
        <f t="shared" si="0"/>
        <v>WENNFEHLER(WENN(INDIREKT($B18 &amp; "!D154") &gt; 0; INDIREKT($B18 &amp; "!D154");0);0)</v>
      </c>
      <c r="C8" t="str">
        <f t="shared" ref="C8:C21" si="1">CONCATENATE("WENNFEHLER(WENN(INDIREKT(",$A8," &amp; ","""!",$A$3,""") &gt; 0; INDIREKT(",$A8,," &amp; ","""!",$A$3,""");0);0)")</f>
        <v>WENNFEHLER(WENN(INDIREKT($B18 &amp; "!E154") &gt; 0; INDIREKT($B18 &amp; "!E154");0);0)</v>
      </c>
      <c r="D8" t="str">
        <f t="shared" ref="D8:D21" si="2">CONCATENATE("WENNFEHLER(WENN(INDIREKT(",$A8," &amp; ","""!",$A$4,""") &gt; 0; INDIREKT(",$A8,," &amp; ","""!",$A$4,""");0);0)")</f>
        <v>WENNFEHLER(WENN(INDIREKT($B18 &amp; "!F154") &gt; 0; INDIREKT($B18 &amp; "!F154");0);0)</v>
      </c>
      <c r="E8" t="str">
        <f t="shared" ref="E8:E21" si="3">CONCATENATE("WENNFEHLER(WENN(INDIREKT(",$A8," &amp; ","""!",$A$5,""") &gt; 0; INDIREKT(",$A8,," &amp; ","""!",$A$5,""");0);0)")</f>
        <v>WENNFEHLER(WENN(INDIREKT($B18 &amp; "!G154") &gt; 0; INDIREKT($B18 &amp; "!G154");0);0)</v>
      </c>
    </row>
    <row r="9" spans="1:5" x14ac:dyDescent="0.2">
      <c r="A9" t="s">
        <v>146</v>
      </c>
      <c r="B9" t="str">
        <f t="shared" si="0"/>
        <v>WENNFEHLER(WENN(INDIREKT($B19 &amp; "!D154") &gt; 0; INDIREKT($B19 &amp; "!D154");0);0)</v>
      </c>
      <c r="C9" t="str">
        <f t="shared" si="1"/>
        <v>WENNFEHLER(WENN(INDIREKT($B19 &amp; "!E154") &gt; 0; INDIREKT($B19 &amp; "!E154");0);0)</v>
      </c>
      <c r="D9" t="str">
        <f t="shared" si="2"/>
        <v>WENNFEHLER(WENN(INDIREKT($B19 &amp; "!F154") &gt; 0; INDIREKT($B19 &amp; "!F154");0);0)</v>
      </c>
      <c r="E9" t="str">
        <f t="shared" si="3"/>
        <v>WENNFEHLER(WENN(INDIREKT($B19 &amp; "!G154") &gt; 0; INDIREKT($B19 &amp; "!G154");0);0)</v>
      </c>
    </row>
    <row r="10" spans="1:5" x14ac:dyDescent="0.2">
      <c r="A10" t="s">
        <v>147</v>
      </c>
      <c r="B10" t="str">
        <f t="shared" si="0"/>
        <v>WENNFEHLER(WENN(INDIREKT($B20 &amp; "!D154") &gt; 0; INDIREKT($B20 &amp; "!D154");0);0)</v>
      </c>
      <c r="C10" t="str">
        <f t="shared" si="1"/>
        <v>WENNFEHLER(WENN(INDIREKT($B20 &amp; "!E154") &gt; 0; INDIREKT($B20 &amp; "!E154");0);0)</v>
      </c>
      <c r="D10" t="str">
        <f t="shared" si="2"/>
        <v>WENNFEHLER(WENN(INDIREKT($B20 &amp; "!F154") &gt; 0; INDIREKT($B20 &amp; "!F154");0);0)</v>
      </c>
      <c r="E10" t="str">
        <f t="shared" si="3"/>
        <v>WENNFEHLER(WENN(INDIREKT($B20 &amp; "!G154") &gt; 0; INDIREKT($B20 &amp; "!G154");0);0)</v>
      </c>
    </row>
    <row r="11" spans="1:5" x14ac:dyDescent="0.2">
      <c r="A11" t="s">
        <v>148</v>
      </c>
      <c r="B11" t="str">
        <f t="shared" si="0"/>
        <v>WENNFEHLER(WENN(INDIREKT($B21 &amp; "!D154") &gt; 0; INDIREKT($B21 &amp; "!D154");0);0)</v>
      </c>
      <c r="C11" t="str">
        <f t="shared" si="1"/>
        <v>WENNFEHLER(WENN(INDIREKT($B21 &amp; "!E154") &gt; 0; INDIREKT($B21 &amp; "!E154");0);0)</v>
      </c>
      <c r="D11" t="str">
        <f t="shared" si="2"/>
        <v>WENNFEHLER(WENN(INDIREKT($B21 &amp; "!F154") &gt; 0; INDIREKT($B21 &amp; "!F154");0);0)</v>
      </c>
      <c r="E11" t="str">
        <f t="shared" si="3"/>
        <v>WENNFEHLER(WENN(INDIREKT($B21 &amp; "!G154") &gt; 0; INDIREKT($B21 &amp; "!G154");0);0)</v>
      </c>
    </row>
    <row r="12" spans="1:5" x14ac:dyDescent="0.2">
      <c r="A12" t="s">
        <v>149</v>
      </c>
      <c r="B12" t="str">
        <f t="shared" si="0"/>
        <v>WENNFEHLER(WENN(INDIREKT($B22 &amp; "!D154") &gt; 0; INDIREKT($B22 &amp; "!D154");0);0)</v>
      </c>
      <c r="C12" t="str">
        <f t="shared" si="1"/>
        <v>WENNFEHLER(WENN(INDIREKT($B22 &amp; "!E154") &gt; 0; INDIREKT($B22 &amp; "!E154");0);0)</v>
      </c>
      <c r="D12" t="str">
        <f t="shared" si="2"/>
        <v>WENNFEHLER(WENN(INDIREKT($B22 &amp; "!F154") &gt; 0; INDIREKT($B22 &amp; "!F154");0);0)</v>
      </c>
      <c r="E12" t="str">
        <f t="shared" si="3"/>
        <v>WENNFEHLER(WENN(INDIREKT($B22 &amp; "!G154") &gt; 0; INDIREKT($B22 &amp; "!G154");0);0)</v>
      </c>
    </row>
    <row r="13" spans="1:5" x14ac:dyDescent="0.2">
      <c r="A13" t="s">
        <v>150</v>
      </c>
      <c r="B13" t="str">
        <f t="shared" si="0"/>
        <v>WENNFEHLER(WENN(INDIREKT($B23 &amp; "!D154") &gt; 0; INDIREKT($B23 &amp; "!D154");0);0)</v>
      </c>
      <c r="C13" t="str">
        <f t="shared" si="1"/>
        <v>WENNFEHLER(WENN(INDIREKT($B23 &amp; "!E154") &gt; 0; INDIREKT($B23 &amp; "!E154");0);0)</v>
      </c>
      <c r="D13" t="str">
        <f t="shared" si="2"/>
        <v>WENNFEHLER(WENN(INDIREKT($B23 &amp; "!F154") &gt; 0; INDIREKT($B23 &amp; "!F154");0);0)</v>
      </c>
      <c r="E13" t="str">
        <f t="shared" si="3"/>
        <v>WENNFEHLER(WENN(INDIREKT($B23 &amp; "!G154") &gt; 0; INDIREKT($B23 &amp; "!G154");0);0)</v>
      </c>
    </row>
    <row r="14" spans="1:5" x14ac:dyDescent="0.2">
      <c r="A14" t="s">
        <v>151</v>
      </c>
      <c r="B14" t="str">
        <f t="shared" si="0"/>
        <v>WENNFEHLER(WENN(INDIREKT($B24 &amp; "!D154") &gt; 0; INDIREKT($B24 &amp; "!D154");0);0)</v>
      </c>
      <c r="C14" t="str">
        <f t="shared" si="1"/>
        <v>WENNFEHLER(WENN(INDIREKT($B24 &amp; "!E154") &gt; 0; INDIREKT($B24 &amp; "!E154");0);0)</v>
      </c>
      <c r="D14" t="str">
        <f t="shared" si="2"/>
        <v>WENNFEHLER(WENN(INDIREKT($B24 &amp; "!F154") &gt; 0; INDIREKT($B24 &amp; "!F154");0);0)</v>
      </c>
      <c r="E14" t="str">
        <f t="shared" si="3"/>
        <v>WENNFEHLER(WENN(INDIREKT($B24 &amp; "!G154") &gt; 0; INDIREKT($B24 &amp; "!G154");0);0)</v>
      </c>
    </row>
    <row r="15" spans="1:5" x14ac:dyDescent="0.2">
      <c r="A15" t="s">
        <v>152</v>
      </c>
      <c r="B15" t="str">
        <f t="shared" si="0"/>
        <v>WENNFEHLER(WENN(INDIREKT($B25 &amp; "!D154") &gt; 0; INDIREKT($B25 &amp; "!D154");0);0)</v>
      </c>
      <c r="C15" t="str">
        <f t="shared" si="1"/>
        <v>WENNFEHLER(WENN(INDIREKT($B25 &amp; "!E154") &gt; 0; INDIREKT($B25 &amp; "!E154");0);0)</v>
      </c>
      <c r="D15" t="str">
        <f t="shared" si="2"/>
        <v>WENNFEHLER(WENN(INDIREKT($B25 &amp; "!F154") &gt; 0; INDIREKT($B25 &amp; "!F154");0);0)</v>
      </c>
      <c r="E15" t="str">
        <f t="shared" si="3"/>
        <v>WENNFEHLER(WENN(INDIREKT($B25 &amp; "!G154") &gt; 0; INDIREKT($B25 &amp; "!G154");0);0)</v>
      </c>
    </row>
    <row r="16" spans="1:5" x14ac:dyDescent="0.2">
      <c r="A16" t="s">
        <v>153</v>
      </c>
      <c r="B16" t="str">
        <f t="shared" si="0"/>
        <v>WENNFEHLER(WENN(INDIREKT($B26 &amp; "!D154") &gt; 0; INDIREKT($B26 &amp; "!D154");0);0)</v>
      </c>
      <c r="C16" t="str">
        <f t="shared" si="1"/>
        <v>WENNFEHLER(WENN(INDIREKT($B26 &amp; "!E154") &gt; 0; INDIREKT($B26 &amp; "!E154");0);0)</v>
      </c>
      <c r="D16" t="str">
        <f t="shared" si="2"/>
        <v>WENNFEHLER(WENN(INDIREKT($B26 &amp; "!F154") &gt; 0; INDIREKT($B26 &amp; "!F154");0);0)</v>
      </c>
      <c r="E16" t="str">
        <f t="shared" si="3"/>
        <v>WENNFEHLER(WENN(INDIREKT($B26 &amp; "!G154") &gt; 0; INDIREKT($B26 &amp; "!G154");0);0)</v>
      </c>
    </row>
    <row r="17" spans="1:5" x14ac:dyDescent="0.2">
      <c r="A17" t="s">
        <v>154</v>
      </c>
      <c r="B17" t="str">
        <f t="shared" si="0"/>
        <v>WENNFEHLER(WENN(INDIREKT($B27 &amp; "!D154") &gt; 0; INDIREKT($B27 &amp; "!D154");0);0)</v>
      </c>
      <c r="C17" t="str">
        <f t="shared" si="1"/>
        <v>WENNFEHLER(WENN(INDIREKT($B27 &amp; "!E154") &gt; 0; INDIREKT($B27 &amp; "!E154");0);0)</v>
      </c>
      <c r="D17" t="str">
        <f t="shared" si="2"/>
        <v>WENNFEHLER(WENN(INDIREKT($B27 &amp; "!F154") &gt; 0; INDIREKT($B27 &amp; "!F154");0);0)</v>
      </c>
      <c r="E17" t="str">
        <f t="shared" si="3"/>
        <v>WENNFEHLER(WENN(INDIREKT($B27 &amp; "!G154") &gt; 0; INDIREKT($B27 &amp; "!G154");0);0)</v>
      </c>
    </row>
    <row r="18" spans="1:5" x14ac:dyDescent="0.2">
      <c r="A18" t="s">
        <v>155</v>
      </c>
      <c r="B18" t="str">
        <f t="shared" si="0"/>
        <v>WENNFEHLER(WENN(INDIREKT($B28 &amp; "!D154") &gt; 0; INDIREKT($B28 &amp; "!D154");0);0)</v>
      </c>
      <c r="C18" t="str">
        <f t="shared" si="1"/>
        <v>WENNFEHLER(WENN(INDIREKT($B28 &amp; "!E154") &gt; 0; INDIREKT($B28 &amp; "!E154");0);0)</v>
      </c>
      <c r="D18" t="str">
        <f t="shared" si="2"/>
        <v>WENNFEHLER(WENN(INDIREKT($B28 &amp; "!F154") &gt; 0; INDIREKT($B28 &amp; "!F154");0);0)</v>
      </c>
      <c r="E18" t="str">
        <f t="shared" si="3"/>
        <v>WENNFEHLER(WENN(INDIREKT($B28 &amp; "!G154") &gt; 0; INDIREKT($B28 &amp; "!G154");0);0)</v>
      </c>
    </row>
    <row r="19" spans="1:5" x14ac:dyDescent="0.2">
      <c r="A19" t="s">
        <v>156</v>
      </c>
      <c r="B19" t="str">
        <f t="shared" si="0"/>
        <v>WENNFEHLER(WENN(INDIREKT($B29 &amp; "!D154") &gt; 0; INDIREKT($B29 &amp; "!D154");0);0)</v>
      </c>
      <c r="C19" t="str">
        <f t="shared" si="1"/>
        <v>WENNFEHLER(WENN(INDIREKT($B29 &amp; "!E154") &gt; 0; INDIREKT($B29 &amp; "!E154");0);0)</v>
      </c>
      <c r="D19" t="str">
        <f t="shared" si="2"/>
        <v>WENNFEHLER(WENN(INDIREKT($B29 &amp; "!F154") &gt; 0; INDIREKT($B29 &amp; "!F154");0);0)</v>
      </c>
      <c r="E19" t="str">
        <f t="shared" si="3"/>
        <v>WENNFEHLER(WENN(INDIREKT($B29 &amp; "!G154") &gt; 0; INDIREKT($B29 &amp; "!G154");0);0)</v>
      </c>
    </row>
    <row r="20" spans="1:5" x14ac:dyDescent="0.2">
      <c r="A20" t="s">
        <v>157</v>
      </c>
      <c r="B20" t="str">
        <f t="shared" si="0"/>
        <v>WENNFEHLER(WENN(INDIREKT($B30 &amp; "!D154") &gt; 0; INDIREKT($B30 &amp; "!D154");0);0)</v>
      </c>
      <c r="C20" t="str">
        <f t="shared" si="1"/>
        <v>WENNFEHLER(WENN(INDIREKT($B30 &amp; "!E154") &gt; 0; INDIREKT($B30 &amp; "!E154");0);0)</v>
      </c>
      <c r="D20" t="str">
        <f t="shared" si="2"/>
        <v>WENNFEHLER(WENN(INDIREKT($B30 &amp; "!F154") &gt; 0; INDIREKT($B30 &amp; "!F154");0);0)</v>
      </c>
      <c r="E20" t="str">
        <f t="shared" si="3"/>
        <v>WENNFEHLER(WENN(INDIREKT($B30 &amp; "!G154") &gt; 0; INDIREKT($B30 &amp; "!G154");0);0)</v>
      </c>
    </row>
    <row r="21" spans="1:5" x14ac:dyDescent="0.2">
      <c r="A21" t="s">
        <v>158</v>
      </c>
      <c r="B21" t="str">
        <f t="shared" si="0"/>
        <v>WENNFEHLER(WENN(INDIREKT($B31 &amp; "!D154") &gt; 0; INDIREKT($B31 &amp; "!D154");0);0)</v>
      </c>
      <c r="C21" t="str">
        <f t="shared" si="1"/>
        <v>WENNFEHLER(WENN(INDIREKT($B31 &amp; "!E154") &gt; 0; INDIREKT($B31 &amp; "!E154");0);0)</v>
      </c>
      <c r="D21" t="str">
        <f t="shared" si="2"/>
        <v>WENNFEHLER(WENN(INDIREKT($B31 &amp; "!F154") &gt; 0; INDIREKT($B31 &amp; "!F154");0);0)</v>
      </c>
      <c r="E21" t="str">
        <f t="shared" si="3"/>
        <v>WENNFEHLER(WENN(INDIREKT($B31 &amp; "!G154") &gt; 0; INDIREKT($B31 &amp; "!G154");0);0)</v>
      </c>
    </row>
    <row r="24" spans="1:5" ht="208.5" customHeight="1" x14ac:dyDescent="0.2">
      <c r="B24" s="160" t="str">
        <f>CONCATENATE("= ", B7," + ",B8," + ",B9," + ",B10," + ",B11," + ",B12," + ",B13," + ",B14," + ",B15," + ",B16," + ",B17," + ",B18," + ",B19," + ",B20," + ",B21,)</f>
        <v>= WENNFEHLER(WENN(INDIREKT($B17 &amp; "!D154") &gt; 0; INDIREKT($B17 &amp; "!D154");0);0) + WENNFEHLER(WENN(INDIREKT($B18 &amp; "!D154") &gt; 0; INDIREKT($B18 &amp; "!D154");0);0) + WENNFEHLER(WENN(INDIREKT($B19 &amp; "!D154") &gt; 0; INDIREKT($B19 &amp; "!D154");0);0) + WENNFEHLER(WENN(INDIREKT($B20 &amp; "!D154") &gt; 0; INDIREKT($B20 &amp; "!D154");0);0) + WENNFEHLER(WENN(INDIREKT($B21 &amp; "!D154") &gt; 0; INDIREKT($B21 &amp; "!D154");0);0) + WENNFEHLER(WENN(INDIREKT($B22 &amp; "!D154") &gt; 0; INDIREKT($B22 &amp; "!D154");0);0) + WENNFEHLER(WENN(INDIREKT($B23 &amp; "!D154") &gt; 0; INDIREKT($B23 &amp; "!D154");0);0) + WENNFEHLER(WENN(INDIREKT($B24 &amp; "!D154") &gt; 0; INDIREKT($B24 &amp; "!D154");0);0) + WENNFEHLER(WENN(INDIREKT($B25 &amp; "!D154") &gt; 0; INDIREKT($B25 &amp; "!D154");0);0) + WENNFEHLER(WENN(INDIREKT($B26 &amp; "!D154") &gt; 0; INDIREKT($B26 &amp; "!D154");0);0) + WENNFEHLER(WENN(INDIREKT($B27 &amp; "!D154") &gt; 0; INDIREKT($B27 &amp; "!D154");0);0) + WENNFEHLER(WENN(INDIREKT($B28 &amp; "!D154") &gt; 0; INDIREKT($B28 &amp; "!D154");0);0) + WENNFEHLER(WENN(INDIREKT($B29 &amp; "!D154") &gt; 0; INDIREKT($B29 &amp; "!D154");0);0) + WENNFEHLER(WENN(INDIREKT($B30 &amp; "!D154") &gt; 0; INDIREKT($B30 &amp; "!D154");0);0) + WENNFEHLER(WENN(INDIREKT($B31 &amp; "!D154") &gt; 0; INDIREKT($B31 &amp; "!D154");0);0)</v>
      </c>
      <c r="C24" s="160" t="str">
        <f t="shared" ref="C24:E24" si="4">CONCATENATE("= ", C7," + ",C8," + ",C9," + ",C10," + ",C11," + ",C12," + ",C13," + ",C14," + ",C15," + ",C16," + ",C17," + ",C18," + ",C19," + ",C20," + ",C21,)</f>
        <v>= WENNFEHLER(WENN(INDIREKT($B17 &amp; "!E154") &gt; 0; INDIREKT($B17 &amp; "!E154");0);0) + WENNFEHLER(WENN(INDIREKT($B18 &amp; "!E154") &gt; 0; INDIREKT($B18 &amp; "!E154");0);0) + WENNFEHLER(WENN(INDIREKT($B19 &amp; "!E154") &gt; 0; INDIREKT($B19 &amp; "!E154");0);0) + WENNFEHLER(WENN(INDIREKT($B20 &amp; "!E154") &gt; 0; INDIREKT($B20 &amp; "!E154");0);0) + WENNFEHLER(WENN(INDIREKT($B21 &amp; "!E154") &gt; 0; INDIREKT($B21 &amp; "!E154");0);0) + WENNFEHLER(WENN(INDIREKT($B22 &amp; "!E154") &gt; 0; INDIREKT($B22 &amp; "!E154");0);0) + WENNFEHLER(WENN(INDIREKT($B23 &amp; "!E154") &gt; 0; INDIREKT($B23 &amp; "!E154");0);0) + WENNFEHLER(WENN(INDIREKT($B24 &amp; "!E154") &gt; 0; INDIREKT($B24 &amp; "!E154");0);0) + WENNFEHLER(WENN(INDIREKT($B25 &amp; "!E154") &gt; 0; INDIREKT($B25 &amp; "!E154");0);0) + WENNFEHLER(WENN(INDIREKT($B26 &amp; "!E154") &gt; 0; INDIREKT($B26 &amp; "!E154");0);0) + WENNFEHLER(WENN(INDIREKT($B27 &amp; "!E154") &gt; 0; INDIREKT($B27 &amp; "!E154");0);0) + WENNFEHLER(WENN(INDIREKT($B28 &amp; "!E154") &gt; 0; INDIREKT($B28 &amp; "!E154");0);0) + WENNFEHLER(WENN(INDIREKT($B29 &amp; "!E154") &gt; 0; INDIREKT($B29 &amp; "!E154");0);0) + WENNFEHLER(WENN(INDIREKT($B30 &amp; "!E154") &gt; 0; INDIREKT($B30 &amp; "!E154");0);0) + WENNFEHLER(WENN(INDIREKT($B31 &amp; "!E154") &gt; 0; INDIREKT($B31 &amp; "!E154");0);0)</v>
      </c>
      <c r="D24" s="160" t="str">
        <f t="shared" si="4"/>
        <v>= WENNFEHLER(WENN(INDIREKT($B17 &amp; "!F154") &gt; 0; INDIREKT($B17 &amp; "!F154");0);0) + WENNFEHLER(WENN(INDIREKT($B18 &amp; "!F154") &gt; 0; INDIREKT($B18 &amp; "!F154");0);0) + WENNFEHLER(WENN(INDIREKT($B19 &amp; "!F154") &gt; 0; INDIREKT($B19 &amp; "!F154");0);0) + WENNFEHLER(WENN(INDIREKT($B20 &amp; "!F154") &gt; 0; INDIREKT($B20 &amp; "!F154");0);0) + WENNFEHLER(WENN(INDIREKT($B21 &amp; "!F154") &gt; 0; INDIREKT($B21 &amp; "!F154");0);0) + WENNFEHLER(WENN(INDIREKT($B22 &amp; "!F154") &gt; 0; INDIREKT($B22 &amp; "!F154");0);0) + WENNFEHLER(WENN(INDIREKT($B23 &amp; "!F154") &gt; 0; INDIREKT($B23 &amp; "!F154");0);0) + WENNFEHLER(WENN(INDIREKT($B24 &amp; "!F154") &gt; 0; INDIREKT($B24 &amp; "!F154");0);0) + WENNFEHLER(WENN(INDIREKT($B25 &amp; "!F154") &gt; 0; INDIREKT($B25 &amp; "!F154");0);0) + WENNFEHLER(WENN(INDIREKT($B26 &amp; "!F154") &gt; 0; INDIREKT($B26 &amp; "!F154");0);0) + WENNFEHLER(WENN(INDIREKT($B27 &amp; "!F154") &gt; 0; INDIREKT($B27 &amp; "!F154");0);0) + WENNFEHLER(WENN(INDIREKT($B28 &amp; "!F154") &gt; 0; INDIREKT($B28 &amp; "!F154");0);0) + WENNFEHLER(WENN(INDIREKT($B29 &amp; "!F154") &gt; 0; INDIREKT($B29 &amp; "!F154");0);0) + WENNFEHLER(WENN(INDIREKT($B30 &amp; "!F154") &gt; 0; INDIREKT($B30 &amp; "!F154");0);0) + WENNFEHLER(WENN(INDIREKT($B31 &amp; "!F154") &gt; 0; INDIREKT($B31 &amp; "!F154");0);0)</v>
      </c>
      <c r="E24" s="160" t="str">
        <f t="shared" si="4"/>
        <v>= WENNFEHLER(WENN(INDIREKT($B17 &amp; "!G154") &gt; 0; INDIREKT($B17 &amp; "!G154");0);0) + WENNFEHLER(WENN(INDIREKT($B18 &amp; "!G154") &gt; 0; INDIREKT($B18 &amp; "!G154");0);0) + WENNFEHLER(WENN(INDIREKT($B19 &amp; "!G154") &gt; 0; INDIREKT($B19 &amp; "!G154");0);0) + WENNFEHLER(WENN(INDIREKT($B20 &amp; "!G154") &gt; 0; INDIREKT($B20 &amp; "!G154");0);0) + WENNFEHLER(WENN(INDIREKT($B21 &amp; "!G154") &gt; 0; INDIREKT($B21 &amp; "!G154");0);0) + WENNFEHLER(WENN(INDIREKT($B22 &amp; "!G154") &gt; 0; INDIREKT($B22 &amp; "!G154");0);0) + WENNFEHLER(WENN(INDIREKT($B23 &amp; "!G154") &gt; 0; INDIREKT($B23 &amp; "!G154");0);0) + WENNFEHLER(WENN(INDIREKT($B24 &amp; "!G154") &gt; 0; INDIREKT($B24 &amp; "!G154");0);0) + WENNFEHLER(WENN(INDIREKT($B25 &amp; "!G154") &gt; 0; INDIREKT($B25 &amp; "!G154");0);0) + WENNFEHLER(WENN(INDIREKT($B26 &amp; "!G154") &gt; 0; INDIREKT($B26 &amp; "!G154");0);0) + WENNFEHLER(WENN(INDIREKT($B27 &amp; "!G154") &gt; 0; INDIREKT($B27 &amp; "!G154");0);0) + WENNFEHLER(WENN(INDIREKT($B28 &amp; "!G154") &gt; 0; INDIREKT($B28 &amp; "!G154");0);0) + WENNFEHLER(WENN(INDIREKT($B29 &amp; "!G154") &gt; 0; INDIREKT($B29 &amp; "!G154");0);0) + WENNFEHLER(WENN(INDIREKT($B30 &amp; "!G154") &gt; 0; INDIREKT($B30 &amp; "!G154");0);0) + WENNFEHLER(WENN(INDIREKT($B31 &amp; "!G154") &gt; 0; INDIREKT($B31 &amp; "!G154");0);0)</v>
      </c>
    </row>
    <row r="27" spans="1:5" ht="208.5" customHeight="1" x14ac:dyDescent="0.2">
      <c r="B27" s="161" t="s">
        <v>159</v>
      </c>
      <c r="C27" s="161" t="s">
        <v>160</v>
      </c>
      <c r="D27" s="161" t="s">
        <v>161</v>
      </c>
      <c r="E27" s="161" t="s">
        <v>162</v>
      </c>
    </row>
  </sheetData>
  <sheetProtection sheet="1" objects="1" scenarios="1"/>
  <phoneticPr fontId="18" type="noConversion"/>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2EB29-B254-40D7-8DB1-465CBA7AC44B}">
  <sheetPr codeName="Tabelle3">
    <tabColor rgb="FFFFFF00"/>
    <pageSetUpPr fitToPage="1"/>
  </sheetPr>
  <dimension ref="B1:V61"/>
  <sheetViews>
    <sheetView showGridLines="0" defaultGridColor="0" colorId="22" zoomScale="85" zoomScaleNormal="85" workbookViewId="0">
      <selection activeCell="F80" sqref="F80"/>
    </sheetView>
  </sheetViews>
  <sheetFormatPr baseColWidth="10" defaultColWidth="11.28515625" defaultRowHeight="12.75" x14ac:dyDescent="0.2"/>
  <cols>
    <col min="1" max="1" width="0.7109375" style="18" customWidth="1"/>
    <col min="2" max="2" width="1.5703125" style="18" customWidth="1"/>
    <col min="3" max="3" width="14.28515625" style="18" customWidth="1"/>
    <col min="4" max="4" width="40.5703125" style="18" customWidth="1"/>
    <col min="5" max="5" width="12.42578125" style="18" customWidth="1"/>
    <col min="6" max="9" width="17" style="18" customWidth="1"/>
    <col min="10" max="15" width="16.85546875" style="18" customWidth="1"/>
    <col min="16" max="18" width="17.28515625" style="18" customWidth="1"/>
    <col min="19" max="19" width="14" style="18" customWidth="1"/>
    <col min="20" max="20" width="11.28515625" style="18" hidden="1" customWidth="1"/>
    <col min="21" max="21" width="0.85546875" style="18" hidden="1" customWidth="1"/>
    <col min="22" max="22" width="11.28515625" style="204"/>
    <col min="23" max="16384" width="11.28515625" style="18"/>
  </cols>
  <sheetData>
    <row r="1" spans="2:22" ht="5.25" customHeight="1" x14ac:dyDescent="0.2"/>
    <row r="2" spans="2:22" s="131" customFormat="1" ht="19.899999999999999" customHeight="1" x14ac:dyDescent="0.2">
      <c r="B2" s="162" t="str">
        <f>Übersetzungen!C105</f>
        <v>BUDGETIERT</v>
      </c>
      <c r="C2" s="162"/>
      <c r="D2" s="162"/>
      <c r="E2" s="173" t="str">
        <f ca="1">SUBSTITUTE(SUBSTITUTE(SUBSTITUTE( Übersetzungen!C128,"{min}",U29),"{max}",V29),"{diff}",V29-U29)</f>
        <v>Achtung: Die Jahrzahlen der Endtermine aller erfassten Kursstaffeln sind in einem Bereich der grösser als 4 Jahre ist. Min.: 0 / Max.: 0 / Differenz: 0 Jahre</v>
      </c>
      <c r="V2" s="205"/>
    </row>
    <row r="3" spans="2:22" s="131" customFormat="1" ht="3" customHeight="1" x14ac:dyDescent="0.2">
      <c r="V3" s="205"/>
    </row>
    <row r="4" spans="2:22" s="63" customFormat="1" ht="15.75" x14ac:dyDescent="0.2">
      <c r="C4" s="164" t="str">
        <f>Übersetzungen!C107</f>
        <v>Übersicht Finanzierung pro Jahr</v>
      </c>
      <c r="D4" s="164"/>
      <c r="E4" s="130"/>
      <c r="F4" s="134">
        <f ca="1">MIN(IFERROR(IF(LEN(INDIRECT($C$14&amp;"!jahr1"))=4,INDIRECT($C$14&amp;"!jahr1"),9999),9999),IFERROR(IF(LEN(INDIRECT($C$15&amp;"!jahr1"))=4,INDIRECT($C$15&amp;"!jahr1"),9999),9999),IFERROR(IF(LEN(INDIRECT($C$16&amp;"!jahr1"))=4,INDIRECT($C$16&amp;"!jahr1"),9999),9999),IFERROR(IF(LEN(INDIRECT($C$17&amp;"!jahr1"))=4,INDIRECT($C$17&amp;"!jahr1"),9999),9999),IFERROR(IF(LEN(INDIRECT($C$18&amp;"!jahr1"))=4,INDIRECT($C$18&amp;"!jahr1"),9999),9999),IFERROR(IF(LEN(INDIRECT($C$19&amp;"!jahr1"))=4,INDIRECT($C$19&amp;"!jahr1"),9999),9999),IFERROR(IF(LEN(INDIRECT($C$20&amp;"!jahr1"))=4,INDIRECT($C$20&amp;"!jahr1"),9999),9999),IFERROR(IF(LEN(INDIRECT($C$21&amp;"!jahr1"))=4,INDIRECT($C$21&amp;"!jahr1"),9999),9999),IFERROR(IF(LEN(INDIRECT($C$22&amp;"!jahr1"))=4,INDIRECT($C$22&amp;"!jahr1"),9999),9999),IFERROR(IF(LEN(INDIRECT($C$23&amp;"!jahr1"))=4,INDIRECT($C$23&amp;"!jahr1"),9999),9999),IFERROR(IF(LEN(INDIRECT($C$24&amp;"!jahr1"))=4,INDIRECT($C$24&amp;"!jahr1"),9999),9999),IFERROR(IF(LEN(INDIRECT($C$25&amp;"!jahr1"))=4,INDIRECT($C$25&amp;"!jahr1"),9999),9999),IFERROR(IF(LEN(INDIRECT($C$26&amp;"!jahr1"))=4,INDIRECT($C$26&amp;"!jahr1"),9999),9999),IFERROR(IF(LEN(INDIRECT($C$27&amp;"!jahr1"))=4,INDIRECT($C$27&amp;"!jahr1"),9999),9999),IFERROR(IF(LEN(INDIRECT($C$28&amp;"!jahr1"))=4,INDIRECT($C$28&amp;"!jahr1"),9999),9999))</f>
        <v>9999</v>
      </c>
      <c r="G4" s="134" t="str">
        <f ca="1">IF(OR(F4=9999,F4=""),"",F4+1)</f>
        <v/>
      </c>
      <c r="H4" s="134" t="str">
        <f t="shared" ref="H4:I4" ca="1" si="0">IF(OR(G4=9999,G4=""),"",G4+1)</f>
        <v/>
      </c>
      <c r="I4" s="134" t="str">
        <f t="shared" ca="1" si="0"/>
        <v/>
      </c>
      <c r="J4" s="134" t="s">
        <v>10</v>
      </c>
      <c r="V4" s="206"/>
    </row>
    <row r="5" spans="2:22" s="131" customFormat="1" ht="16.5" customHeight="1" x14ac:dyDescent="0.2">
      <c r="C5" s="186" t="str">
        <f>Übersetzungen!C63</f>
        <v>Gesamtkosten (budgetiert)</v>
      </c>
      <c r="D5" s="187"/>
      <c r="E5" s="143" t="s">
        <v>7</v>
      </c>
      <c r="F5" s="201">
        <f ca="1">IF(ISNA(HLOOKUP(F$4,INDIRECT($C$14 &amp; "!D131:G133"),3,FALSE)),0,HLOOKUP(F$4,INDIRECT($C$14 &amp; "!D131:G133"),3,FALSE)) +
IF(ISNA(HLOOKUP(F$4,INDIRECT($C$15 &amp; "!D131:G133"),3,FALSE)),0,HLOOKUP(F$4,INDIRECT($C$15 &amp; "!D131:G133"),3,FALSE)) +
IF(ISNA(HLOOKUP(F$4,INDIRECT($C$16 &amp; "!D131:G133"),3,FALSE)),0,HLOOKUP(F$4,INDIRECT($C$16 &amp; "!D131:G133"),3,FALSE)) +
IF(ISNA(HLOOKUP(F$4,INDIRECT($C$17 &amp; "!D131:G133"),3,FALSE)),0,HLOOKUP(F$4,INDIRECT($C$17 &amp; "!D131:G133"),3,FALSE)) +
IF(ISNA(HLOOKUP(F$4,INDIRECT($C$18 &amp; "!D131:G133"),3,FALSE)),0,HLOOKUP(F$4,INDIRECT($C$18 &amp; "!D131:G133"),3,FALSE)) +
IF(ISNA(HLOOKUP(F$4,INDIRECT($C$19 &amp; "!D131:G133"),3,FALSE)),0,HLOOKUP(F$4,INDIRECT($C$19 &amp; "!D131:G133"),3,FALSE)) +
IF(ISNA(HLOOKUP(F$4,INDIRECT($C$20 &amp; "!D131:G133"),3,FALSE)),0,HLOOKUP(F$4,INDIRECT($C$20 &amp; "!D131:G133"),3,FALSE)) +
IF(ISNA(HLOOKUP(F$4,INDIRECT($C$21 &amp; "!D131:G133"),3,FALSE)),0,HLOOKUP(F$4,INDIRECT($C$21 &amp; "!D131:G133"),3,FALSE)) +
IF(ISNA(HLOOKUP(F$4,INDIRECT($C$22 &amp; "!D131:G133"),3,FALSE)),0,HLOOKUP(F$4,INDIRECT($C$22 &amp; "!D131:G133"),3,FALSE)) +
IF(ISNA(HLOOKUP(F$4,INDIRECT($C$23 &amp; "!D131:G133"),3,FALSE)),0,HLOOKUP(F$4,INDIRECT($C$23 &amp; "!D131:G133"),3,FALSE)) +
IF(ISNA(HLOOKUP(F$4,INDIRECT($C$24 &amp; "!D131:G133"),3,FALSE)),0,HLOOKUP(F$4,INDIRECT($C$24 &amp; "!D131:G133"),3,FALSE)) +
IF(ISNA(HLOOKUP(F$4,INDIRECT($C$25 &amp; "!D131:G133"),3,FALSE)),0,HLOOKUP(F$4,INDIRECT($C$25 &amp; "!D131:G133"),3,FALSE)) +
IF(ISNA(HLOOKUP(F$4,INDIRECT($C$26 &amp; "!D131:G133"),3,FALSE)),0,HLOOKUP(F$4,INDIRECT($C$26 &amp; "!D131:G133"),3,FALSE)) +
IF(ISNA(HLOOKUP(F$4,INDIRECT($C$27 &amp; "!D131:G133"),3,FALSE)),0,HLOOKUP(F$4,INDIRECT($C$27 &amp; "!D131:G133"),3,FALSE))</f>
        <v>0</v>
      </c>
      <c r="G5" s="201">
        <f ca="1">IF(ISNA(HLOOKUP(G$4,INDIRECT($C$14 &amp; "!D131:G133"),3,FALSE)),0,HLOOKUP(G$4,INDIRECT($C$14 &amp; "!D131:G133"),3,FALSE)) +
IF(ISNA(HLOOKUP(G$4,INDIRECT($C$15 &amp; "!D131:G133"),3,FALSE)),0,HLOOKUP(G$4,INDIRECT($C$15 &amp; "!D131:G133"),3,FALSE)) +
IF(ISNA(HLOOKUP(G$4,INDIRECT($C$16 &amp; "!D131:G133"),3,FALSE)),0,HLOOKUP(G$4,INDIRECT($C$16 &amp; "!D131:G133"),3,FALSE)) +
IF(ISNA(HLOOKUP(G$4,INDIRECT($C$17 &amp; "!D131:G133"),3,FALSE)),0,HLOOKUP(G$4,INDIRECT($C$17 &amp; "!D131:G133"),3,FALSE)) +
IF(ISNA(HLOOKUP(G$4,INDIRECT($C$18 &amp; "!D131:G133"),3,FALSE)),0,HLOOKUP(G$4,INDIRECT($C$18 &amp; "!D131:G133"),3,FALSE)) +
IF(ISNA(HLOOKUP(G$4,INDIRECT($C$19 &amp; "!D131:G133"),3,FALSE)),0,HLOOKUP(G$4,INDIRECT($C$19 &amp; "!D131:G133"),3,FALSE)) +
IF(ISNA(HLOOKUP(G$4,INDIRECT($C$20 &amp; "!D131:G133"),3,FALSE)),0,HLOOKUP(G$4,INDIRECT($C$20 &amp; "!D131:G133"),3,FALSE)) +
IF(ISNA(HLOOKUP(G$4,INDIRECT($C$21 &amp; "!D131:G133"),3,FALSE)),0,HLOOKUP(G$4,INDIRECT($C$21 &amp; "!D131:G133"),3,FALSE)) +
IF(ISNA(HLOOKUP(G$4,INDIRECT($C$22 &amp; "!D131:G133"),3,FALSE)),0,HLOOKUP(G$4,INDIRECT($C$22 &amp; "!D131:G133"),3,FALSE)) +
IF(ISNA(HLOOKUP(G$4,INDIRECT($C$23 &amp; "!D131:G133"),3,FALSE)),0,HLOOKUP(G$4,INDIRECT($C$23 &amp; "!D131:G133"),3,FALSE)) +
IF(ISNA(HLOOKUP(G$4,INDIRECT($C$24 &amp; "!D131:G133"),3,FALSE)),0,HLOOKUP(G$4,INDIRECT($C$24 &amp; "!D131:G133"),3,FALSE)) +
IF(ISNA(HLOOKUP(G$4,INDIRECT($C$25 &amp; "!D131:G133"),3,FALSE)),0,HLOOKUP(G$4,INDIRECT($C$25 &amp; "!D131:G133"),3,FALSE)) +
IF(ISNA(HLOOKUP(G$4,INDIRECT($C$26 &amp; "!D131:G133"),3,FALSE)),0,HLOOKUP(G$4,INDIRECT($C$26 &amp; "!D131:G133"),3,FALSE)) +
IF(ISNA(HLOOKUP(G$4,INDIRECT($C$27 &amp; "!D131:G133"),3,FALSE)),0,HLOOKUP(G$4,INDIRECT($C$27 &amp; "!D131:G133"),3,FALSE))</f>
        <v>0</v>
      </c>
      <c r="H5" s="201">
        <f ca="1">IF(ISNA(HLOOKUP(H$4,INDIRECT($C$14 &amp; "!D131:G133"),3,FALSE)),0,HLOOKUP(H$4,INDIRECT($C$14 &amp; "!D131:G133"),3,FALSE)) +
IF(ISNA(HLOOKUP(H$4,INDIRECT($C$15 &amp; "!D131:G133"),3,FALSE)),0,HLOOKUP(H$4,INDIRECT($C$15 &amp; "!D131:G133"),3,FALSE)) +
IF(ISNA(HLOOKUP(H$4,INDIRECT($C$16 &amp; "!D131:G133"),3,FALSE)),0,HLOOKUP(H$4,INDIRECT($C$16 &amp; "!D131:G133"),3,FALSE)) +
IF(ISNA(HLOOKUP(H$4,INDIRECT($C$17 &amp; "!D131:G133"),3,FALSE)),0,HLOOKUP(H$4,INDIRECT($C$17 &amp; "!D131:G133"),3,FALSE)) +
IF(ISNA(HLOOKUP(H$4,INDIRECT($C$18 &amp; "!D131:G133"),3,FALSE)),0,HLOOKUP(H$4,INDIRECT($C$18 &amp; "!D131:G133"),3,FALSE)) +
IF(ISNA(HLOOKUP(H$4,INDIRECT($C$19 &amp; "!D131:G133"),3,FALSE)),0,HLOOKUP(H$4,INDIRECT($C$19 &amp; "!D131:G133"),3,FALSE)) +
IF(ISNA(HLOOKUP(H$4,INDIRECT($C$20 &amp; "!D131:G133"),3,FALSE)),0,HLOOKUP(H$4,INDIRECT($C$20 &amp; "!D131:G133"),3,FALSE)) +
IF(ISNA(HLOOKUP(H$4,INDIRECT($C$21 &amp; "!D131:G133"),3,FALSE)),0,HLOOKUP(H$4,INDIRECT($C$21 &amp; "!D131:G133"),3,FALSE)) +
IF(ISNA(HLOOKUP(H$4,INDIRECT($C$22 &amp; "!D131:G133"),3,FALSE)),0,HLOOKUP(H$4,INDIRECT($C$22 &amp; "!D131:G133"),3,FALSE)) +
IF(ISNA(HLOOKUP(H$4,INDIRECT($C$23 &amp; "!D131:G133"),3,FALSE)),0,HLOOKUP(H$4,INDIRECT($C$23 &amp; "!D131:G133"),3,FALSE)) +
IF(ISNA(HLOOKUP(H$4,INDIRECT($C$24 &amp; "!D131:G133"),3,FALSE)),0,HLOOKUP(H$4,INDIRECT($C$24 &amp; "!D131:G133"),3,FALSE)) +
IF(ISNA(HLOOKUP(H$4,INDIRECT($C$25 &amp; "!D131:G133"),3,FALSE)),0,HLOOKUP(H$4,INDIRECT($C$25 &amp; "!D131:G133"),3,FALSE)) +
IF(ISNA(HLOOKUP(H$4,INDIRECT($C$26 &amp; "!D131:G133"),3,FALSE)),0,HLOOKUP(H$4,INDIRECT($C$26 &amp; "!D131:G133"),3,FALSE)) +
IF(ISNA(HLOOKUP(H$4,INDIRECT($C$27 &amp; "!D131:G133"),3,FALSE)),0,HLOOKUP(H$4,INDIRECT($C$27 &amp; "!D131:G133"),3,FALSE))</f>
        <v>0</v>
      </c>
      <c r="I5" s="201">
        <f ca="1">IF(ISNA(HLOOKUP(I$4,INDIRECT($C$14 &amp; "!D131:G133"),3,FALSE)),0,HLOOKUP(I$4,INDIRECT($C$14 &amp; "!D131:G133"),3,FALSE)) +
IF(ISNA(HLOOKUP(I$4,INDIRECT($C$15 &amp; "!D131:G133"),3,FALSE)),0,HLOOKUP(I$4,INDIRECT($C$15 &amp; "!D131:G133"),3,FALSE)) +
IF(ISNA(HLOOKUP(I$4,INDIRECT($C$16 &amp; "!D131:G133"),3,FALSE)),0,HLOOKUP(I$4,INDIRECT($C$16 &amp; "!D131:G133"),3,FALSE)) +
IF(ISNA(HLOOKUP(I$4,INDIRECT($C$17 &amp; "!D131:G133"),3,FALSE)),0,HLOOKUP(I$4,INDIRECT($C$17 &amp; "!D131:G133"),3,FALSE)) +
IF(ISNA(HLOOKUP(I$4,INDIRECT($C$18 &amp; "!D131:G133"),3,FALSE)),0,HLOOKUP(I$4,INDIRECT($C$18 &amp; "!D131:G133"),3,FALSE)) +
IF(ISNA(HLOOKUP(I$4,INDIRECT($C$19 &amp; "!D131:G133"),3,FALSE)),0,HLOOKUP(I$4,INDIRECT($C$19 &amp; "!D131:G133"),3,FALSE)) +
IF(ISNA(HLOOKUP(I$4,INDIRECT($C$20 &amp; "!D131:G133"),3,FALSE)),0,HLOOKUP(I$4,INDIRECT($C$20 &amp; "!D131:G133"),3,FALSE)) +
IF(ISNA(HLOOKUP(I$4,INDIRECT($C$21 &amp; "!D131:G133"),3,FALSE)),0,HLOOKUP(I$4,INDIRECT($C$21 &amp; "!D131:G133"),3,FALSE)) +
IF(ISNA(HLOOKUP(I$4,INDIRECT($C$22 &amp; "!D131:G133"),3,FALSE)),0,HLOOKUP(I$4,INDIRECT($C$22 &amp; "!D131:G133"),3,FALSE)) +
IF(ISNA(HLOOKUP(I$4,INDIRECT($C$23 &amp; "!D131:G133"),3,FALSE)),0,HLOOKUP(I$4,INDIRECT($C$23 &amp; "!D131:G133"),3,FALSE)) +
IF(ISNA(HLOOKUP(I$4,INDIRECT($C$24 &amp; "!D131:G133"),3,FALSE)),0,HLOOKUP(I$4,INDIRECT($C$24 &amp; "!D131:G133"),3,FALSE)) +
IF(ISNA(HLOOKUP(I$4,INDIRECT($C$25 &amp; "!D131:G133"),3,FALSE)),0,HLOOKUP(I$4,INDIRECT($C$25 &amp; "!D131:G133"),3,FALSE)) +
IF(ISNA(HLOOKUP(I$4,INDIRECT($C$26 &amp; "!D131:G133"),3,FALSE)),0,HLOOKUP(I$4,INDIRECT($C$26 &amp; "!D131:G133"),3,FALSE)) +
IF(ISNA(HLOOKUP(I$4,INDIRECT($C$27 &amp; "!D131:G133"),3,FALSE)),0,HLOOKUP(I$4,INDIRECT($C$27 &amp; "!D131:G133"),3,FALSE))</f>
        <v>0</v>
      </c>
      <c r="J5" s="201">
        <f ca="1">SUM(F5:I5)</f>
        <v>0</v>
      </c>
      <c r="V5" s="205"/>
    </row>
    <row r="6" spans="2:22" s="131" customFormat="1" ht="16.5" customHeight="1" x14ac:dyDescent="0.2">
      <c r="C6" s="198" t="str">
        <f>Übersetzungen!C48</f>
        <v>Einnahmen aus Kursgebühren (budgetiert)</v>
      </c>
      <c r="D6" s="198"/>
      <c r="E6" s="144" t="s">
        <v>7</v>
      </c>
      <c r="F6" s="202">
        <f ca="1">IF(ISNA(HLOOKUP(F$4,INDIRECT($C$14 &amp; "!D131:G145"),5,FALSE)),0,HLOOKUP(F$4,INDIRECT($C$14 &amp; "!D131:G145"),5,FALSE)) +
IF(ISNA(HLOOKUP(F$4,INDIRECT($C$15 &amp; "!D131:G145"),5,FALSE)),0,HLOOKUP(F$4,INDIRECT($C$15 &amp; "!D131:G145"),5,FALSE)) +
IF(ISNA(HLOOKUP(F$4,INDIRECT($C$16 &amp; "!D131:G145"),5,FALSE)),0,HLOOKUP(F$4,INDIRECT($C$16 &amp; "!D131:G145"),5,FALSE)) +
IF(ISNA(HLOOKUP(F$4,INDIRECT($C$17 &amp; "!D131:G145"),5,FALSE)),0,HLOOKUP(F$4,INDIRECT($C$17 &amp; "!D131:G145"),5,FALSE)) +
IF(ISNA(HLOOKUP(F$4,INDIRECT($C$18 &amp; "!D131:G145"),5,FALSE)),0,HLOOKUP(F$4,INDIRECT($C$18 &amp; "!D131:G145"),5,FALSE)) +
IF(ISNA(HLOOKUP(F$4,INDIRECT($C$19 &amp; "!D131:G145"),5,FALSE)),0,HLOOKUP(F$4,INDIRECT($C$19 &amp; "!D131:G145"),5,FALSE)) +
IF(ISNA(HLOOKUP(F$4,INDIRECT($C$20 &amp; "!D131:G145"),5,FALSE)),0,HLOOKUP(F$4,INDIRECT($C$20 &amp; "!D131:G145"),5,FALSE)) +
IF(ISNA(HLOOKUP(F$4,INDIRECT($C$21 &amp; "!D131:G145"),5,FALSE)),0,HLOOKUP(F$4,INDIRECT($C$21 &amp; "!D131:G145"),5,FALSE)) +
IF(ISNA(HLOOKUP(F$4,INDIRECT($C$22 &amp; "!D131:G145"),5,FALSE)),0,HLOOKUP(F$4,INDIRECT($C$22 &amp; "!D131:G145"),5,FALSE)) +
IF(ISNA(HLOOKUP(F$4,INDIRECT($C$23 &amp; "!D131:G145"),5,FALSE)),0,HLOOKUP(F$4,INDIRECT($C$23 &amp; "!D131:G145"),5,FALSE)) +
IF(ISNA(HLOOKUP(F$4,INDIRECT($C$24 &amp; "!D131:G145"),5,FALSE)),0,HLOOKUP(F$4,INDIRECT($C$24 &amp; "!D131:G145"),5,FALSE)) +
IF(ISNA(HLOOKUP(F$4,INDIRECT($C$25 &amp; "!D131:G145"),5,FALSE)),0,HLOOKUP(F$4,INDIRECT($C$25 &amp; "!D131:G145"),5,FALSE)) +
IF(ISNA(HLOOKUP(F$4,INDIRECT($C$26 &amp; "!D131:G145"),5,FALSE)),0,HLOOKUP(F$4,INDIRECT($C$26 &amp; "!D131:G145"),5,FALSE)) +
IF(ISNA(HLOOKUP(F$4,INDIRECT($C$27 &amp; "!D131:G145"),5,FALSE)),0,HLOOKUP(F$4,INDIRECT($C$27 &amp; "!D131:G145"),5,FALSE))</f>
        <v>0</v>
      </c>
      <c r="G6" s="202">
        <f t="shared" ref="G6:I6" ca="1" si="1">IF(ISNA(HLOOKUP(G$4,INDIRECT($C$14 &amp; "!D131:G145"),5,FALSE)),0,HLOOKUP(G$4,INDIRECT($C$14 &amp; "!D131:G145"),5,FALSE)) +
IF(ISNA(HLOOKUP(G$4,INDIRECT($C$15 &amp; "!D131:G145"),5,FALSE)),0,HLOOKUP(G$4,INDIRECT($C$15 &amp; "!D131:G145"),5,FALSE)) +
IF(ISNA(HLOOKUP(G$4,INDIRECT($C$16 &amp; "!D131:G145"),5,FALSE)),0,HLOOKUP(G$4,INDIRECT($C$16 &amp; "!D131:G145"),5,FALSE)) +
IF(ISNA(HLOOKUP(G$4,INDIRECT($C$17 &amp; "!D131:G145"),5,FALSE)),0,HLOOKUP(G$4,INDIRECT($C$17 &amp; "!D131:G145"),5,FALSE)) +
IF(ISNA(HLOOKUP(G$4,INDIRECT($C$18 &amp; "!D131:G145"),5,FALSE)),0,HLOOKUP(G$4,INDIRECT($C$18 &amp; "!D131:G145"),5,FALSE)) +
IF(ISNA(HLOOKUP(G$4,INDIRECT($C$19 &amp; "!D131:G145"),5,FALSE)),0,HLOOKUP(G$4,INDIRECT($C$19 &amp; "!D131:G145"),5,FALSE)) +
IF(ISNA(HLOOKUP(G$4,INDIRECT($C$20 &amp; "!D131:G145"),5,FALSE)),0,HLOOKUP(G$4,INDIRECT($C$20 &amp; "!D131:G145"),5,FALSE)) +
IF(ISNA(HLOOKUP(G$4,INDIRECT($C$21 &amp; "!D131:G145"),5,FALSE)),0,HLOOKUP(G$4,INDIRECT($C$21 &amp; "!D131:G145"),5,FALSE)) +
IF(ISNA(HLOOKUP(G$4,INDIRECT($C$22 &amp; "!D131:G145"),5,FALSE)),0,HLOOKUP(G$4,INDIRECT($C$22 &amp; "!D131:G145"),5,FALSE)) +
IF(ISNA(HLOOKUP(G$4,INDIRECT($C$23 &amp; "!D131:G145"),5,FALSE)),0,HLOOKUP(G$4,INDIRECT($C$23 &amp; "!D131:G145"),5,FALSE)) +
IF(ISNA(HLOOKUP(G$4,INDIRECT($C$24 &amp; "!D131:G145"),5,FALSE)),0,HLOOKUP(G$4,INDIRECT($C$24 &amp; "!D131:G145"),5,FALSE)) +
IF(ISNA(HLOOKUP(G$4,INDIRECT($C$25 &amp; "!D131:G145"),5,FALSE)),0,HLOOKUP(G$4,INDIRECT($C$25 &amp; "!D131:G145"),5,FALSE)) +
IF(ISNA(HLOOKUP(G$4,INDIRECT($C$26 &amp; "!D131:G145"),5,FALSE)),0,HLOOKUP(G$4,INDIRECT($C$26 &amp; "!D131:G145"),5,FALSE)) +
IF(ISNA(HLOOKUP(G$4,INDIRECT($C$27 &amp; "!D131:G145"),5,FALSE)),0,HLOOKUP(G$4,INDIRECT($C$27 &amp; "!D131:G145"),5,FALSE))</f>
        <v>0</v>
      </c>
      <c r="H6" s="202">
        <f t="shared" ca="1" si="1"/>
        <v>0</v>
      </c>
      <c r="I6" s="202">
        <f t="shared" ca="1" si="1"/>
        <v>0</v>
      </c>
      <c r="J6" s="202">
        <f ca="1">SUM(F6:I6)</f>
        <v>0</v>
      </c>
      <c r="V6" s="205"/>
    </row>
    <row r="7" spans="2:22" s="131" customFormat="1" ht="16.5" customHeight="1" x14ac:dyDescent="0.2">
      <c r="C7" s="198" t="str">
        <f>Übersetzungen!C50</f>
        <v>Weitere Drittmittel (Sponsoren, Kanton usw.)</v>
      </c>
      <c r="D7" s="198"/>
      <c r="E7" s="144" t="s">
        <v>7</v>
      </c>
      <c r="F7" s="202">
        <f ca="1">IF(ISNA(HLOOKUP(F$4,INDIRECT($C$14 &amp; "!D131:G145"),7,FALSE)),0,HLOOKUP(F$4,INDIRECT($C$14 &amp; "!D131:G145"),7,FALSE)) +
IF(ISNA(HLOOKUP(F$4,INDIRECT($C$15 &amp; "!D131:G145"),7,FALSE)),0,HLOOKUP(F$4,INDIRECT($C$15 &amp; "!D131:G145"),7,FALSE)) +
IF(ISNA(HLOOKUP(F$4,INDIRECT($C$16 &amp; "!D131:G145"),7,FALSE)),0,HLOOKUP(F$4,INDIRECT($C$16 &amp; "!D131:G145"),7,FALSE)) +
IF(ISNA(HLOOKUP(F$4,INDIRECT($C$17 &amp; "!D131:G145"),7,FALSE)),0,HLOOKUP(F$4,INDIRECT($C$17 &amp; "!D131:G145"),7,FALSE)) +
IF(ISNA(HLOOKUP(F$4,INDIRECT($C$18 &amp; "!D131:G145"),7,FALSE)),0,HLOOKUP(F$4,INDIRECT($C$18 &amp; "!D131:G145"),7,FALSE)) +
IF(ISNA(HLOOKUP(F$4,INDIRECT($C$19 &amp; "!D131:G145"),7,FALSE)),0,HLOOKUP(F$4,INDIRECT($C$19 &amp; "!D131:G145"),7,FALSE)) +
IF(ISNA(HLOOKUP(F$4,INDIRECT($C$20 &amp; "!D131:G145"),7,FALSE)),0,HLOOKUP(F$4,INDIRECT($C$20 &amp; "!D131:G145"),7,FALSE)) +
IF(ISNA(HLOOKUP(F$4,INDIRECT($C$21 &amp; "!D131:G145"),7,FALSE)),0,HLOOKUP(F$4,INDIRECT($C$21 &amp; "!D131:G145"),7,FALSE)) +
IF(ISNA(HLOOKUP(F$4,INDIRECT($C$22 &amp; "!D131:G145"),7,FALSE)),0,HLOOKUP(F$4,INDIRECT($C$22 &amp; "!D131:G145"),7,FALSE)) +
IF(ISNA(HLOOKUP(F$4,INDIRECT($C$23 &amp; "!D131:G145"),7,FALSE)),0,HLOOKUP(F$4,INDIRECT($C$23 &amp; "!D131:G145"),7,FALSE)) +
IF(ISNA(HLOOKUP(F$4,INDIRECT($C$24 &amp; "!D131:G145"),7,FALSE)),0,HLOOKUP(F$4,INDIRECT($C$24 &amp; "!D131:G145"),7,FALSE)) +
IF(ISNA(HLOOKUP(F$4,INDIRECT($C$25 &amp; "!D131:G145"),7,FALSE)),0,HLOOKUP(F$4,INDIRECT($C$25 &amp; "!D131:G145"),7,FALSE)) +
IF(ISNA(HLOOKUP(F$4,INDIRECT($C$26 &amp; "!D131:G145"),7,FALSE)),0,HLOOKUP(F$4,INDIRECT($C$26 &amp; "!D131:G145"),7,FALSE)) +
IF(ISNA(HLOOKUP(F$4,INDIRECT($C$27 &amp; "!D131:G145"),7,FALSE)),0,HLOOKUP(F$4,INDIRECT($C$27 &amp; "!D131:G145"),7,FALSE))</f>
        <v>0</v>
      </c>
      <c r="G7" s="202">
        <f t="shared" ref="G7:I7" ca="1" si="2">IF(ISNA(HLOOKUP(G$4,INDIRECT($C$14 &amp; "!D131:G145"),7,FALSE)),0,HLOOKUP(G$4,INDIRECT($C$14 &amp; "!D131:G145"),7,FALSE)) +
IF(ISNA(HLOOKUP(G$4,INDIRECT($C$15 &amp; "!D131:G145"),7,FALSE)),0,HLOOKUP(G$4,INDIRECT($C$15 &amp; "!D131:G145"),7,FALSE)) +
IF(ISNA(HLOOKUP(G$4,INDIRECT($C$16 &amp; "!D131:G145"),7,FALSE)),0,HLOOKUP(G$4,INDIRECT($C$16 &amp; "!D131:G145"),7,FALSE)) +
IF(ISNA(HLOOKUP(G$4,INDIRECT($C$17 &amp; "!D131:G145"),7,FALSE)),0,HLOOKUP(G$4,INDIRECT($C$17 &amp; "!D131:G145"),7,FALSE)) +
IF(ISNA(HLOOKUP(G$4,INDIRECT($C$18 &amp; "!D131:G145"),7,FALSE)),0,HLOOKUP(G$4,INDIRECT($C$18 &amp; "!D131:G145"),7,FALSE)) +
IF(ISNA(HLOOKUP(G$4,INDIRECT($C$19 &amp; "!D131:G145"),7,FALSE)),0,HLOOKUP(G$4,INDIRECT($C$19 &amp; "!D131:G145"),7,FALSE)) +
IF(ISNA(HLOOKUP(G$4,INDIRECT($C$20 &amp; "!D131:G145"),7,FALSE)),0,HLOOKUP(G$4,INDIRECT($C$20 &amp; "!D131:G145"),7,FALSE)) +
IF(ISNA(HLOOKUP(G$4,INDIRECT($C$21 &amp; "!D131:G145"),7,FALSE)),0,HLOOKUP(G$4,INDIRECT($C$21 &amp; "!D131:G145"),7,FALSE)) +
IF(ISNA(HLOOKUP(G$4,INDIRECT($C$22 &amp; "!D131:G145"),7,FALSE)),0,HLOOKUP(G$4,INDIRECT($C$22 &amp; "!D131:G145"),7,FALSE)) +
IF(ISNA(HLOOKUP(G$4,INDIRECT($C$23 &amp; "!D131:G145"),7,FALSE)),0,HLOOKUP(G$4,INDIRECT($C$23 &amp; "!D131:G145"),7,FALSE)) +
IF(ISNA(HLOOKUP(G$4,INDIRECT($C$24 &amp; "!D131:G145"),7,FALSE)),0,HLOOKUP(G$4,INDIRECT($C$24 &amp; "!D131:G145"),7,FALSE)) +
IF(ISNA(HLOOKUP(G$4,INDIRECT($C$25 &amp; "!D131:G145"),7,FALSE)),0,HLOOKUP(G$4,INDIRECT($C$25 &amp; "!D131:G145"),7,FALSE)) +
IF(ISNA(HLOOKUP(G$4,INDIRECT($C$26 &amp; "!D131:G145"),7,FALSE)),0,HLOOKUP(G$4,INDIRECT($C$26 &amp; "!D131:G145"),7,FALSE)) +
IF(ISNA(HLOOKUP(G$4,INDIRECT($C$27 &amp; "!D131:G145"),7,FALSE)),0,HLOOKUP(G$4,INDIRECT($C$27 &amp; "!D131:G145"),7,FALSE))</f>
        <v>0</v>
      </c>
      <c r="H7" s="202">
        <f t="shared" ca="1" si="2"/>
        <v>0</v>
      </c>
      <c r="I7" s="202">
        <f t="shared" ca="1" si="2"/>
        <v>0</v>
      </c>
      <c r="J7" s="202">
        <f ca="1">SUM(F7:I7)</f>
        <v>0</v>
      </c>
      <c r="V7" s="205"/>
    </row>
    <row r="8" spans="2:22" s="131" customFormat="1" ht="16.5" customHeight="1" x14ac:dyDescent="0.2">
      <c r="C8" s="198" t="str">
        <f>Übersetzungen!C53</f>
        <v>Eigenleistung des Anbieters</v>
      </c>
      <c r="D8" s="198"/>
      <c r="E8" s="144" t="s">
        <v>7</v>
      </c>
      <c r="F8" s="202">
        <f ca="1">IF(ISNA(HLOOKUP(F$4,INDIRECT($C$14 &amp; "!D131:G145"),9,FALSE)),0,HLOOKUP(F$4,INDIRECT($C$14 &amp; "!D131:G145"),9,FALSE)) +
IF(ISNA(HLOOKUP(F$4,INDIRECT($C$15 &amp; "!D131:G145"),9,FALSE)),0,HLOOKUP(F$4,INDIRECT($C$15 &amp; "!D131:G145"),9,FALSE)) +
IF(ISNA(HLOOKUP(F$4,INDIRECT($C$16 &amp; "!D131:G145"),9,FALSE)),0,HLOOKUP(F$4,INDIRECT($C$16 &amp; "!D131:G145"),9,FALSE)) +
IF(ISNA(HLOOKUP(F$4,INDIRECT($C$17 &amp; "!D131:G145"),9,FALSE)),0,HLOOKUP(F$4,INDIRECT($C$17 &amp; "!D131:G145"),9,FALSE)) +
IF(ISNA(HLOOKUP(F$4,INDIRECT($C$18 &amp; "!D131:G145"),9,FALSE)),0,HLOOKUP(F$4,INDIRECT($C$18 &amp; "!D131:G145"),9,FALSE)) +
IF(ISNA(HLOOKUP(F$4,INDIRECT($C$19 &amp; "!D131:G145"),9,FALSE)),0,HLOOKUP(F$4,INDIRECT($C$19 &amp; "!D131:G145"),9,FALSE)) +
IF(ISNA(HLOOKUP(F$4,INDIRECT($C$20 &amp; "!D131:G145"),9,FALSE)),0,HLOOKUP(F$4,INDIRECT($C$20 &amp; "!D131:G145"),9,FALSE)) +
IF(ISNA(HLOOKUP(F$4,INDIRECT($C$21 &amp; "!D131:G145"),9,FALSE)),0,HLOOKUP(F$4,INDIRECT($C$21 &amp; "!D131:G145"),9,FALSE)) +
IF(ISNA(HLOOKUP(F$4,INDIRECT($C$22 &amp; "!D131:G145"),9,FALSE)),0,HLOOKUP(F$4,INDIRECT($C$22 &amp; "!D131:G145"),9,FALSE)) +
IF(ISNA(HLOOKUP(F$4,INDIRECT($C$23 &amp; "!D131:G145"),9,FALSE)),0,HLOOKUP(F$4,INDIRECT($C$23 &amp; "!D131:G145"),9,FALSE)) +
IF(ISNA(HLOOKUP(F$4,INDIRECT($C$24 &amp; "!D131:G145"),9,FALSE)),0,HLOOKUP(F$4,INDIRECT($C$24 &amp; "!D131:G145"),9,FALSE)) +
IF(ISNA(HLOOKUP(F$4,INDIRECT($C$25 &amp; "!D131:G145"),9,FALSE)),0,HLOOKUP(F$4,INDIRECT($C$25 &amp; "!D131:G145"),9,FALSE)) +
IF(ISNA(HLOOKUP(F$4,INDIRECT($C$26 &amp; "!D131:G145"),9,FALSE)),0,HLOOKUP(F$4,INDIRECT($C$26 &amp; "!D131:G145"),9,FALSE)) +
IF(ISNA(HLOOKUP(F$4,INDIRECT($C$27 &amp; "!D131:G145"),9,FALSE)),0,HLOOKUP(F$4,INDIRECT($C$27 &amp; "!D131:G145"),9,FALSE))</f>
        <v>0</v>
      </c>
      <c r="G8" s="202">
        <f t="shared" ref="G8:I8" ca="1" si="3">IF(ISNA(HLOOKUP(G$4,INDIRECT($C$14 &amp; "!D131:G145"),9,FALSE)),0,HLOOKUP(G$4,INDIRECT($C$14 &amp; "!D131:G145"),9,FALSE)) +
IF(ISNA(HLOOKUP(G$4,INDIRECT($C$15 &amp; "!D131:G145"),9,FALSE)),0,HLOOKUP(G$4,INDIRECT($C$15 &amp; "!D131:G145"),9,FALSE)) +
IF(ISNA(HLOOKUP(G$4,INDIRECT($C$16 &amp; "!D131:G145"),9,FALSE)),0,HLOOKUP(G$4,INDIRECT($C$16 &amp; "!D131:G145"),9,FALSE)) +
IF(ISNA(HLOOKUP(G$4,INDIRECT($C$17 &amp; "!D131:G145"),9,FALSE)),0,HLOOKUP(G$4,INDIRECT($C$17 &amp; "!D131:G145"),9,FALSE)) +
IF(ISNA(HLOOKUP(G$4,INDIRECT($C$18 &amp; "!D131:G145"),9,FALSE)),0,HLOOKUP(G$4,INDIRECT($C$18 &amp; "!D131:G145"),9,FALSE)) +
IF(ISNA(HLOOKUP(G$4,INDIRECT($C$19 &amp; "!D131:G145"),9,FALSE)),0,HLOOKUP(G$4,INDIRECT($C$19 &amp; "!D131:G145"),9,FALSE)) +
IF(ISNA(HLOOKUP(G$4,INDIRECT($C$20 &amp; "!D131:G145"),9,FALSE)),0,HLOOKUP(G$4,INDIRECT($C$20 &amp; "!D131:G145"),9,FALSE)) +
IF(ISNA(HLOOKUP(G$4,INDIRECT($C$21 &amp; "!D131:G145"),9,FALSE)),0,HLOOKUP(G$4,INDIRECT($C$21 &amp; "!D131:G145"),9,FALSE)) +
IF(ISNA(HLOOKUP(G$4,INDIRECT($C$22 &amp; "!D131:G145"),9,FALSE)),0,HLOOKUP(G$4,INDIRECT($C$22 &amp; "!D131:G145"),9,FALSE)) +
IF(ISNA(HLOOKUP(G$4,INDIRECT($C$23 &amp; "!D131:G145"),9,FALSE)),0,HLOOKUP(G$4,INDIRECT($C$23 &amp; "!D131:G145"),9,FALSE)) +
IF(ISNA(HLOOKUP(G$4,INDIRECT($C$24 &amp; "!D131:G145"),9,FALSE)),0,HLOOKUP(G$4,INDIRECT($C$24 &amp; "!D131:G145"),9,FALSE)) +
IF(ISNA(HLOOKUP(G$4,INDIRECT($C$25 &amp; "!D131:G145"),9,FALSE)),0,HLOOKUP(G$4,INDIRECT($C$25 &amp; "!D131:G145"),9,FALSE)) +
IF(ISNA(HLOOKUP(G$4,INDIRECT($C$26 &amp; "!D131:G145"),9,FALSE)),0,HLOOKUP(G$4,INDIRECT($C$26 &amp; "!D131:G145"),9,FALSE)) +
IF(ISNA(HLOOKUP(G$4,INDIRECT($C$27 &amp; "!D131:G145"),9,FALSE)),0,HLOOKUP(G$4,INDIRECT($C$27 &amp; "!D131:G145"),9,FALSE))</f>
        <v>0</v>
      </c>
      <c r="H8" s="202">
        <f t="shared" ca="1" si="3"/>
        <v>0</v>
      </c>
      <c r="I8" s="202">
        <f t="shared" ca="1" si="3"/>
        <v>0</v>
      </c>
      <c r="J8" s="202">
        <f ca="1">SUM(F8:I8)</f>
        <v>0</v>
      </c>
      <c r="V8" s="205"/>
    </row>
    <row r="9" spans="2:22" s="131" customFormat="1" ht="16.5" customHeight="1" x14ac:dyDescent="0.2">
      <c r="C9" s="198" t="str">
        <f>Übersetzungen!C60</f>
        <v>Beantragte Förderbeiträge EnergieSchweiz</v>
      </c>
      <c r="D9" s="198"/>
      <c r="E9" s="144" t="s">
        <v>7</v>
      </c>
      <c r="F9" s="202">
        <f ca="1">IF(ISNA(HLOOKUP(F$4,INDIRECT($C$14 &amp; "!D131:G145"),11,FALSE)),0,HLOOKUP(F$4,INDIRECT($C$14 &amp; "!D131:G145"),11,FALSE)) +
IF(ISNA(HLOOKUP(F$4,INDIRECT($C$15 &amp; "!D131:G145"),11,FALSE)),0,HLOOKUP(F$4,INDIRECT($C$15 &amp; "!D131:G145"),11,FALSE)) +
IF(ISNA(HLOOKUP(F$4,INDIRECT($C$16 &amp; "!D131:G145"),11,FALSE)),0,HLOOKUP(F$4,INDIRECT($C$16 &amp; "!D131:G145"),11,FALSE)) +
IF(ISNA(HLOOKUP(F$4,INDIRECT($C$17 &amp; "!D131:G145"),11,FALSE)),0,HLOOKUP(F$4,INDIRECT($C$17 &amp; "!D131:G145"),11,FALSE)) +
IF(ISNA(HLOOKUP(F$4,INDIRECT($C$18 &amp; "!D131:G145"),11,FALSE)),0,HLOOKUP(F$4,INDIRECT($C$18 &amp; "!D131:G145"),11,FALSE)) +
IF(ISNA(HLOOKUP(F$4,INDIRECT($C$19 &amp; "!D131:G145"),11,FALSE)),0,HLOOKUP(F$4,INDIRECT($C$19 &amp; "!D131:G145"),11,FALSE)) +
IF(ISNA(HLOOKUP(F$4,INDIRECT($C$20 &amp; "!D131:G145"),11,FALSE)),0,HLOOKUP(F$4,INDIRECT($C$20 &amp; "!D131:G145"),11,FALSE)) +
IF(ISNA(HLOOKUP(F$4,INDIRECT($C$21 &amp; "!D131:G145"),11,FALSE)),0,HLOOKUP(F$4,INDIRECT($C$21 &amp; "!D131:G145"),11,FALSE)) +
IF(ISNA(HLOOKUP(F$4,INDIRECT($C$22 &amp; "!D131:G145"),11,FALSE)),0,HLOOKUP(F$4,INDIRECT($C$22 &amp; "!D131:G145"),11,FALSE)) +
IF(ISNA(HLOOKUP(F$4,INDIRECT($C$23 &amp; "!D131:G145"),11,FALSE)),0,HLOOKUP(F$4,INDIRECT($C$23 &amp; "!D131:G145"),11,FALSE)) +
IF(ISNA(HLOOKUP(F$4,INDIRECT($C$24 &amp; "!D131:G145"),11,FALSE)),0,HLOOKUP(F$4,INDIRECT($C$24 &amp; "!D131:G145"),11,FALSE)) +
IF(ISNA(HLOOKUP(F$4,INDIRECT($C$25 &amp; "!D131:G145"),11,FALSE)),0,HLOOKUP(F$4,INDIRECT($C$25 &amp; "!D131:G145"),11,FALSE)) +
IF(ISNA(HLOOKUP(F$4,INDIRECT($C$26 &amp; "!D131:G145"),11,FALSE)),0,HLOOKUP(F$4,INDIRECT($C$26 &amp; "!D131:G145"),11,FALSE)) +
IF(ISNA(HLOOKUP(F$4,INDIRECT($C$27 &amp; "!D131:G145"),11,FALSE)),0,HLOOKUP(F$4,INDIRECT($C$27 &amp; "!D131:G145"),11,FALSE))</f>
        <v>0</v>
      </c>
      <c r="G9" s="202">
        <f t="shared" ref="G9:I9" ca="1" si="4">IF(ISNA(HLOOKUP(G$4,INDIRECT($C$14 &amp; "!D131:G145"),11,FALSE)),0,HLOOKUP(G$4,INDIRECT($C$14 &amp; "!D131:G145"),11,FALSE)) +
IF(ISNA(HLOOKUP(G$4,INDIRECT($C$15 &amp; "!D131:G145"),11,FALSE)),0,HLOOKUP(G$4,INDIRECT($C$15 &amp; "!D131:G145"),11,FALSE)) +
IF(ISNA(HLOOKUP(G$4,INDIRECT($C$16 &amp; "!D131:G145"),11,FALSE)),0,HLOOKUP(G$4,INDIRECT($C$16 &amp; "!D131:G145"),11,FALSE)) +
IF(ISNA(HLOOKUP(G$4,INDIRECT($C$17 &amp; "!D131:G145"),11,FALSE)),0,HLOOKUP(G$4,INDIRECT($C$17 &amp; "!D131:G145"),11,FALSE)) +
IF(ISNA(HLOOKUP(G$4,INDIRECT($C$18 &amp; "!D131:G145"),11,FALSE)),0,HLOOKUP(G$4,INDIRECT($C$18 &amp; "!D131:G145"),11,FALSE)) +
IF(ISNA(HLOOKUP(G$4,INDIRECT($C$19 &amp; "!D131:G145"),11,FALSE)),0,HLOOKUP(G$4,INDIRECT($C$19 &amp; "!D131:G145"),11,FALSE)) +
IF(ISNA(HLOOKUP(G$4,INDIRECT($C$20 &amp; "!D131:G145"),11,FALSE)),0,HLOOKUP(G$4,INDIRECT($C$20 &amp; "!D131:G145"),11,FALSE)) +
IF(ISNA(HLOOKUP(G$4,INDIRECT($C$21 &amp; "!D131:G145"),11,FALSE)),0,HLOOKUP(G$4,INDIRECT($C$21 &amp; "!D131:G145"),11,FALSE)) +
IF(ISNA(HLOOKUP(G$4,INDIRECT($C$22 &amp; "!D131:G145"),11,FALSE)),0,HLOOKUP(G$4,INDIRECT($C$22 &amp; "!D131:G145"),11,FALSE)) +
IF(ISNA(HLOOKUP(G$4,INDIRECT($C$23 &amp; "!D131:G145"),11,FALSE)),0,HLOOKUP(G$4,INDIRECT($C$23 &amp; "!D131:G145"),11,FALSE)) +
IF(ISNA(HLOOKUP(G$4,INDIRECT($C$24 &amp; "!D131:G145"),11,FALSE)),0,HLOOKUP(G$4,INDIRECT($C$24 &amp; "!D131:G145"),11,FALSE)) +
IF(ISNA(HLOOKUP(G$4,INDIRECT($C$25 &amp; "!D131:G145"),11,FALSE)),0,HLOOKUP(G$4,INDIRECT($C$25 &amp; "!D131:G145"),11,FALSE)) +
IF(ISNA(HLOOKUP(G$4,INDIRECT($C$26 &amp; "!D131:G145"),11,FALSE)),0,HLOOKUP(G$4,INDIRECT($C$26 &amp; "!D131:G145"),11,FALSE)) +
IF(ISNA(HLOOKUP(G$4,INDIRECT($C$27 &amp; "!D131:G145"),11,FALSE)),0,HLOOKUP(G$4,INDIRECT($C$27 &amp; "!D131:G145"),11,FALSE))</f>
        <v>0</v>
      </c>
      <c r="H9" s="202">
        <f t="shared" ca="1" si="4"/>
        <v>0</v>
      </c>
      <c r="I9" s="202">
        <f t="shared" ca="1" si="4"/>
        <v>0</v>
      </c>
      <c r="J9" s="202">
        <f ca="1">SUM(F9:I9)</f>
        <v>0</v>
      </c>
      <c r="V9" s="205"/>
    </row>
    <row r="10" spans="2:22" s="131" customFormat="1" ht="16.5" customHeight="1" x14ac:dyDescent="0.2">
      <c r="C10" s="199" t="str">
        <f>Übersetzungen!C71</f>
        <v>Anteil Förderbeiträge an den Gesamtkosten</v>
      </c>
      <c r="D10" s="199"/>
      <c r="E10" s="145" t="s">
        <v>172</v>
      </c>
      <c r="F10" s="203">
        <f ca="1">IF(F$5&gt;0,1/F$5*F$9,0)</f>
        <v>0</v>
      </c>
      <c r="G10" s="203">
        <f t="shared" ref="G10:I10" ca="1" si="5">IF(G$5&gt;0,1/G$5*G$9,0)</f>
        <v>0</v>
      </c>
      <c r="H10" s="203">
        <f t="shared" ca="1" si="5"/>
        <v>0</v>
      </c>
      <c r="I10" s="203">
        <f t="shared" ca="1" si="5"/>
        <v>0</v>
      </c>
      <c r="J10" s="203">
        <f t="shared" ref="J10" ca="1" si="6">IF(J5&gt;0,J9/J5,0)</f>
        <v>0</v>
      </c>
      <c r="V10" s="205"/>
    </row>
    <row r="11" spans="2:22" s="131" customFormat="1" ht="16.5" customHeight="1" x14ac:dyDescent="0.2">
      <c r="C11" s="196"/>
      <c r="D11" s="196"/>
      <c r="F11" s="197"/>
      <c r="G11" s="197"/>
      <c r="H11" s="197"/>
      <c r="I11" s="197"/>
      <c r="J11" s="197"/>
      <c r="V11" s="205"/>
    </row>
    <row r="12" spans="2:22" s="63" customFormat="1" ht="15.75" x14ac:dyDescent="0.2">
      <c r="C12" s="164" t="str">
        <f>Übersetzungen!C108</f>
        <v>Übersicht alle Kursstaffeln und Kurse</v>
      </c>
      <c r="D12" s="164"/>
      <c r="E12" s="133"/>
      <c r="F12" s="133"/>
      <c r="G12" s="133"/>
      <c r="H12" s="133"/>
      <c r="I12" s="133"/>
      <c r="J12" s="133"/>
      <c r="K12" s="133"/>
      <c r="L12" s="133"/>
      <c r="M12" s="133"/>
      <c r="N12" s="133"/>
      <c r="O12" s="133"/>
      <c r="P12" s="133"/>
      <c r="Q12" s="133"/>
      <c r="R12" s="133"/>
      <c r="S12" s="133"/>
      <c r="T12" s="342" t="s">
        <v>18</v>
      </c>
      <c r="U12" s="342"/>
      <c r="V12" s="206"/>
    </row>
    <row r="13" spans="2:22" ht="38.450000000000003" customHeight="1" x14ac:dyDescent="0.2">
      <c r="C13" s="343" t="str">
        <f>Übersetzungen!$C110</f>
        <v>Kursstaffel</v>
      </c>
      <c r="D13" s="344"/>
      <c r="E13" s="167" t="str">
        <f>Übersetzungen!$C114</f>
        <v>Kursdauer</v>
      </c>
      <c r="F13" s="167" t="str">
        <f>Übersetzungen!$C115</f>
        <v>Anzahl Durchführungen d</v>
      </c>
      <c r="G13" s="167" t="str">
        <f>Übersetzungen!$C116</f>
        <v>Anzahl Durchführungen f</v>
      </c>
      <c r="H13" s="167" t="str">
        <f>Übersetzungen!$C117</f>
        <v>Anzahl Durchführungen i</v>
      </c>
      <c r="I13" s="167" t="str">
        <f>Übersetzungen!$C118</f>
        <v xml:space="preserve">Total Durchführungen </v>
      </c>
      <c r="J13" s="167" t="str">
        <f>Übersetzungen!$C119</f>
        <v>Anzahl TN (alle Durchührungen)</v>
      </c>
      <c r="K13" s="167" t="str">
        <f>Übersetzungen!$C120</f>
        <v>Ø TN pro Kurs</v>
      </c>
      <c r="L13" s="167" t="str">
        <f>Übersetzungen!$C111</f>
        <v>Kosten Entwicklung</v>
      </c>
      <c r="M13" s="167" t="str">
        <f>Übersetzungen!$C112</f>
        <v>Kosten Transfer</v>
      </c>
      <c r="N13" s="167" t="str">
        <f>Übersetzungen!$C113</f>
        <v>Kosten Durchführung</v>
      </c>
      <c r="O13" s="167" t="str">
        <f>Übersetzungen!$C121</f>
        <v>Gesamtkosten</v>
      </c>
      <c r="P13" s="167" t="str">
        <f>Übersetzungen!$C122</f>
        <v>Kurserfolg mit Förderbeitrag ECH</v>
      </c>
      <c r="Q13" s="167" t="str">
        <f>Übersetzungen!$C123</f>
        <v>Total beantragter Förderbeitrag ECH</v>
      </c>
      <c r="R13" s="167" t="str">
        <f>Übersetzungen!$C125</f>
        <v>Förderbeitrag pro TN</v>
      </c>
      <c r="S13" s="167" t="str">
        <f>Übersetzungen!$C126</f>
        <v>Anteil Förderbeitrag</v>
      </c>
      <c r="U13" s="18" t="s">
        <v>165</v>
      </c>
      <c r="V13" s="204" t="s">
        <v>166</v>
      </c>
    </row>
    <row r="14" spans="2:22" s="131" customFormat="1" ht="16.5" customHeight="1" x14ac:dyDescent="0.2">
      <c r="C14" s="176" t="str">
        <f>HYPERLINK("#" &amp; SheetnameKursstaffel01 &amp; "!D6", SheetnameKursstaffel01)</f>
        <v>Kursstaffel_01</v>
      </c>
      <c r="D14" s="177" t="str">
        <f ca="1">IFERROR(IF(INDIRECT(C14 &amp; "!D$6") &lt;&gt; 0, INDIRECT(C14 &amp; "!D$6"),""),"")</f>
        <v/>
      </c>
      <c r="E14" s="188">
        <f t="shared" ref="E14:E28" ca="1" si="7">IFERROR(IF(INDIRECT($C14 &amp; "!Kursdauer_Staffel") &lt;&gt; 0, INDIRECT($C14 &amp; "!Kursdauer_Staffel"),0),0)</f>
        <v>0</v>
      </c>
      <c r="F14" s="146">
        <f t="shared" ref="F14:F28" ca="1" si="8">IFERROR(IF(INDIRECT($C14 &amp; "!V32") &lt;&gt; 0, INDIRECT($C14 &amp; "!V32"),0),0)</f>
        <v>0</v>
      </c>
      <c r="G14" s="146">
        <f t="shared" ref="G14:G28" ca="1" si="9">IFERROR(IF(INDIRECT($C14 &amp; "!W32") &lt;&gt; 0, INDIRECT($C14 &amp; "!W32"),0),0)</f>
        <v>0</v>
      </c>
      <c r="H14" s="146">
        <f t="shared" ref="H14:H28" ca="1" si="10">IFERROR(IF(INDIRECT($C14 &amp; "!X32") &lt;&gt; 0, INDIRECT($C14 &amp; "!X32"),0),0)</f>
        <v>0</v>
      </c>
      <c r="I14" s="146">
        <f t="shared" ref="I14:I28" ca="1" si="11">SUM($F14:$H14)</f>
        <v>0</v>
      </c>
      <c r="J14" s="146">
        <f t="shared" ref="J14:J28" ca="1" si="12">IFERROR(IF(INDIRECT($C14 &amp; "!P26") &lt;&gt; 0, INDIRECT($C14 &amp; "!P26"),0),0)</f>
        <v>0</v>
      </c>
      <c r="K14" s="146">
        <f t="shared" ref="K14:K28" ca="1" si="13">IF($I14&gt;0,$J14/$I14,0)</f>
        <v>0</v>
      </c>
      <c r="L14" s="146">
        <f t="shared" ref="L14:L28" ca="1" si="14">IFERROR(IF(INDIRECT($C14 &amp; "!P36") &lt;&gt; 0, INDIRECT($C14 &amp; "!P36"),0),0)</f>
        <v>0</v>
      </c>
      <c r="M14" s="146">
        <f t="shared" ref="M14:M28" ca="1" si="15">IFERROR(IF(INDIRECT($C14 &amp; "!P38") &lt;&gt; 0, INDIRECT($C14 &amp; "!P38"),0),0)</f>
        <v>0</v>
      </c>
      <c r="N14" s="146">
        <f t="shared" ref="N14:N28" ca="1" si="16">O14-L14-M14</f>
        <v>0</v>
      </c>
      <c r="O14" s="146">
        <f t="shared" ref="O14:O28" ca="1" si="17">IFERROR(IF(INDIRECT($C14 &amp; "!P67") &lt;&gt; 0, INDIRECT($C14 &amp; "!P67"),0),0)</f>
        <v>0</v>
      </c>
      <c r="P14" s="146">
        <f t="shared" ref="P14:P28" ca="1" si="18">IFERROR(IF(INDIRECT($C14 &amp; "!P95") &lt;&gt; 0, INDIRECT($C14 &amp; "!P95"),0),0)</f>
        <v>0</v>
      </c>
      <c r="Q14" s="146">
        <f t="shared" ref="Q14:Q28" ca="1" si="19">IFERROR(IF(INDIRECT($C14 &amp; "!P89") &lt;&gt; 0, INDIRECT($C14 &amp; "!P89"),0),0)</f>
        <v>0</v>
      </c>
      <c r="R14" s="146">
        <f t="shared" ref="R14:R28" ca="1" si="20">IF($J14&gt;0,$Q14/$J14,0)</f>
        <v>0</v>
      </c>
      <c r="S14" s="151">
        <f t="shared" ref="S14:S28" ca="1" si="21">IFERROR(IF(INDIRECT($C14 &amp; "!H143") &lt;&gt; 0, INDIRECT($C14 &amp; "!H143"),0),0)</f>
        <v>0</v>
      </c>
      <c r="U14" s="174">
        <f t="shared" ref="U14:U28" ca="1" si="22">IFERROR(IF(MIN(INDIRECT($C14 &amp; "!D24:O24"))&gt;0, YEAR(MIN(INDIRECT($C14 &amp; "!D24:O24"))),0),0)</f>
        <v>0</v>
      </c>
      <c r="V14" s="207">
        <f t="shared" ref="V14:V28" ca="1" si="23">IFERROR(IF(MAX(INDIRECT($C14 &amp; "!D24:O24"))&gt;0, YEAR(MAX(INDIRECT($C14 &amp; "!D24:O24"))),0),0)</f>
        <v>0</v>
      </c>
    </row>
    <row r="15" spans="2:22" s="131" customFormat="1" ht="16.5" customHeight="1" x14ac:dyDescent="0.2">
      <c r="C15" s="178" t="str">
        <f>HYPERLINK("#" &amp; SheetnameKursstaffel02 &amp; "!D6", SheetnameKursstaffel02)</f>
        <v>Kursstaffel_02</v>
      </c>
      <c r="D15" s="179" t="str">
        <f t="shared" ref="D15:D28" ca="1" si="24">IFERROR(IF(INDIRECT(C15 &amp; "!D$6") &lt;&gt; 0, INDIRECT(C15 &amp; "!D$6"),""),"")</f>
        <v/>
      </c>
      <c r="E15" s="189">
        <f t="shared" ca="1" si="7"/>
        <v>0</v>
      </c>
      <c r="F15" s="147">
        <f t="shared" ca="1" si="8"/>
        <v>0</v>
      </c>
      <c r="G15" s="147">
        <f t="shared" ca="1" si="9"/>
        <v>0</v>
      </c>
      <c r="H15" s="147">
        <f t="shared" ca="1" si="10"/>
        <v>0</v>
      </c>
      <c r="I15" s="147">
        <f t="shared" ca="1" si="11"/>
        <v>0</v>
      </c>
      <c r="J15" s="147">
        <f t="shared" ca="1" si="12"/>
        <v>0</v>
      </c>
      <c r="K15" s="147">
        <f t="shared" ca="1" si="13"/>
        <v>0</v>
      </c>
      <c r="L15" s="147">
        <f t="shared" ca="1" si="14"/>
        <v>0</v>
      </c>
      <c r="M15" s="147">
        <f t="shared" ca="1" si="15"/>
        <v>0</v>
      </c>
      <c r="N15" s="147">
        <f t="shared" ca="1" si="16"/>
        <v>0</v>
      </c>
      <c r="O15" s="147">
        <f t="shared" ca="1" si="17"/>
        <v>0</v>
      </c>
      <c r="P15" s="147">
        <f t="shared" ca="1" si="18"/>
        <v>0</v>
      </c>
      <c r="Q15" s="147">
        <f t="shared" ca="1" si="19"/>
        <v>0</v>
      </c>
      <c r="R15" s="147">
        <f t="shared" ca="1" si="20"/>
        <v>0</v>
      </c>
      <c r="S15" s="152">
        <f t="shared" ca="1" si="21"/>
        <v>0</v>
      </c>
      <c r="U15" s="174">
        <f t="shared" ca="1" si="22"/>
        <v>0</v>
      </c>
      <c r="V15" s="207">
        <f t="shared" ca="1" si="23"/>
        <v>0</v>
      </c>
    </row>
    <row r="16" spans="2:22" s="131" customFormat="1" ht="16.5" customHeight="1" x14ac:dyDescent="0.2">
      <c r="C16" s="178" t="str">
        <f>HYPERLINK("#" &amp; SheetnameKursstaffel03 &amp; "!D6", SheetnameKursstaffel03)</f>
        <v>Kursstaffel_03</v>
      </c>
      <c r="D16" s="179" t="str">
        <f t="shared" ca="1" si="24"/>
        <v/>
      </c>
      <c r="E16" s="189">
        <f t="shared" ca="1" si="7"/>
        <v>0</v>
      </c>
      <c r="F16" s="147">
        <f t="shared" ca="1" si="8"/>
        <v>0</v>
      </c>
      <c r="G16" s="147">
        <f t="shared" ca="1" si="9"/>
        <v>0</v>
      </c>
      <c r="H16" s="147">
        <f t="shared" ca="1" si="10"/>
        <v>0</v>
      </c>
      <c r="I16" s="147">
        <f t="shared" ca="1" si="11"/>
        <v>0</v>
      </c>
      <c r="J16" s="147">
        <f t="shared" ca="1" si="12"/>
        <v>0</v>
      </c>
      <c r="K16" s="147">
        <f t="shared" ca="1" si="13"/>
        <v>0</v>
      </c>
      <c r="L16" s="147">
        <f t="shared" ca="1" si="14"/>
        <v>0</v>
      </c>
      <c r="M16" s="147">
        <f t="shared" ca="1" si="15"/>
        <v>0</v>
      </c>
      <c r="N16" s="147">
        <f t="shared" ca="1" si="16"/>
        <v>0</v>
      </c>
      <c r="O16" s="147">
        <f t="shared" ca="1" si="17"/>
        <v>0</v>
      </c>
      <c r="P16" s="147">
        <f t="shared" ca="1" si="18"/>
        <v>0</v>
      </c>
      <c r="Q16" s="147">
        <f t="shared" ca="1" si="19"/>
        <v>0</v>
      </c>
      <c r="R16" s="147">
        <f t="shared" ca="1" si="20"/>
        <v>0</v>
      </c>
      <c r="S16" s="152">
        <f t="shared" ca="1" si="21"/>
        <v>0</v>
      </c>
      <c r="U16" s="174">
        <f t="shared" ca="1" si="22"/>
        <v>0</v>
      </c>
      <c r="V16" s="207">
        <f t="shared" ca="1" si="23"/>
        <v>0</v>
      </c>
    </row>
    <row r="17" spans="2:22" s="131" customFormat="1" ht="16.5" customHeight="1" x14ac:dyDescent="0.2">
      <c r="C17" s="178" t="str">
        <f>HYPERLINK("#" &amp; SheetnameKursstaffel04 &amp; "!D6", SheetnameKursstaffel04)</f>
        <v>Kursstaffel_04</v>
      </c>
      <c r="D17" s="179" t="str">
        <f t="shared" ca="1" si="24"/>
        <v/>
      </c>
      <c r="E17" s="189">
        <f t="shared" ca="1" si="7"/>
        <v>0</v>
      </c>
      <c r="F17" s="147">
        <f t="shared" ca="1" si="8"/>
        <v>0</v>
      </c>
      <c r="G17" s="147">
        <f t="shared" ca="1" si="9"/>
        <v>0</v>
      </c>
      <c r="H17" s="147">
        <f t="shared" ca="1" si="10"/>
        <v>0</v>
      </c>
      <c r="I17" s="147">
        <f t="shared" ca="1" si="11"/>
        <v>0</v>
      </c>
      <c r="J17" s="147">
        <f t="shared" ca="1" si="12"/>
        <v>0</v>
      </c>
      <c r="K17" s="147">
        <f t="shared" ca="1" si="13"/>
        <v>0</v>
      </c>
      <c r="L17" s="147">
        <f t="shared" ca="1" si="14"/>
        <v>0</v>
      </c>
      <c r="M17" s="147">
        <f t="shared" ca="1" si="15"/>
        <v>0</v>
      </c>
      <c r="N17" s="147">
        <f t="shared" ca="1" si="16"/>
        <v>0</v>
      </c>
      <c r="O17" s="147">
        <f t="shared" ca="1" si="17"/>
        <v>0</v>
      </c>
      <c r="P17" s="147">
        <f t="shared" ca="1" si="18"/>
        <v>0</v>
      </c>
      <c r="Q17" s="147">
        <f t="shared" ca="1" si="19"/>
        <v>0</v>
      </c>
      <c r="R17" s="147">
        <f t="shared" ca="1" si="20"/>
        <v>0</v>
      </c>
      <c r="S17" s="152">
        <f t="shared" ca="1" si="21"/>
        <v>0</v>
      </c>
      <c r="U17" s="174">
        <f t="shared" ca="1" si="22"/>
        <v>0</v>
      </c>
      <c r="V17" s="207">
        <f t="shared" ca="1" si="23"/>
        <v>0</v>
      </c>
    </row>
    <row r="18" spans="2:22" s="131" customFormat="1" ht="16.5" customHeight="1" x14ac:dyDescent="0.2">
      <c r="C18" s="178" t="str">
        <f>HYPERLINK("#" &amp; SheetnameKursstaffel05 &amp; "!D6", SheetnameKursstaffel05)</f>
        <v>Kursstaffel_05</v>
      </c>
      <c r="D18" s="179" t="str">
        <f t="shared" ca="1" si="24"/>
        <v/>
      </c>
      <c r="E18" s="189">
        <f t="shared" ca="1" si="7"/>
        <v>0</v>
      </c>
      <c r="F18" s="147">
        <f t="shared" ca="1" si="8"/>
        <v>0</v>
      </c>
      <c r="G18" s="147">
        <f t="shared" ca="1" si="9"/>
        <v>0</v>
      </c>
      <c r="H18" s="147">
        <f t="shared" ca="1" si="10"/>
        <v>0</v>
      </c>
      <c r="I18" s="147">
        <f t="shared" ca="1" si="11"/>
        <v>0</v>
      </c>
      <c r="J18" s="147">
        <f t="shared" ca="1" si="12"/>
        <v>0</v>
      </c>
      <c r="K18" s="147">
        <f t="shared" ca="1" si="13"/>
        <v>0</v>
      </c>
      <c r="L18" s="147">
        <f t="shared" ca="1" si="14"/>
        <v>0</v>
      </c>
      <c r="M18" s="147">
        <f t="shared" ca="1" si="15"/>
        <v>0</v>
      </c>
      <c r="N18" s="147">
        <f t="shared" ca="1" si="16"/>
        <v>0</v>
      </c>
      <c r="O18" s="147">
        <f t="shared" ca="1" si="17"/>
        <v>0</v>
      </c>
      <c r="P18" s="147">
        <f t="shared" ca="1" si="18"/>
        <v>0</v>
      </c>
      <c r="Q18" s="147">
        <f t="shared" ca="1" si="19"/>
        <v>0</v>
      </c>
      <c r="R18" s="147">
        <f t="shared" ca="1" si="20"/>
        <v>0</v>
      </c>
      <c r="S18" s="152">
        <f t="shared" ca="1" si="21"/>
        <v>0</v>
      </c>
      <c r="U18" s="174">
        <f t="shared" ca="1" si="22"/>
        <v>0</v>
      </c>
      <c r="V18" s="207">
        <f t="shared" ca="1" si="23"/>
        <v>0</v>
      </c>
    </row>
    <row r="19" spans="2:22" s="131" customFormat="1" ht="16.5" customHeight="1" x14ac:dyDescent="0.2">
      <c r="C19" s="178" t="str">
        <f>HYPERLINK("#" &amp; SheetnameKursstaffel06 &amp; "!D6", SheetnameKursstaffel06)</f>
        <v>Kursstaffel_06</v>
      </c>
      <c r="D19" s="179" t="str">
        <f t="shared" ca="1" si="24"/>
        <v/>
      </c>
      <c r="E19" s="189">
        <f t="shared" ca="1" si="7"/>
        <v>0</v>
      </c>
      <c r="F19" s="147">
        <f t="shared" ca="1" si="8"/>
        <v>0</v>
      </c>
      <c r="G19" s="147">
        <f t="shared" ca="1" si="9"/>
        <v>0</v>
      </c>
      <c r="H19" s="147">
        <f t="shared" ca="1" si="10"/>
        <v>0</v>
      </c>
      <c r="I19" s="147">
        <f t="shared" ca="1" si="11"/>
        <v>0</v>
      </c>
      <c r="J19" s="147">
        <f t="shared" ca="1" si="12"/>
        <v>0</v>
      </c>
      <c r="K19" s="147">
        <f t="shared" ca="1" si="13"/>
        <v>0</v>
      </c>
      <c r="L19" s="147">
        <f t="shared" ca="1" si="14"/>
        <v>0</v>
      </c>
      <c r="M19" s="147">
        <f t="shared" ca="1" si="15"/>
        <v>0</v>
      </c>
      <c r="N19" s="147">
        <f t="shared" ca="1" si="16"/>
        <v>0</v>
      </c>
      <c r="O19" s="147">
        <f t="shared" ca="1" si="17"/>
        <v>0</v>
      </c>
      <c r="P19" s="147">
        <f t="shared" ca="1" si="18"/>
        <v>0</v>
      </c>
      <c r="Q19" s="147">
        <f t="shared" ca="1" si="19"/>
        <v>0</v>
      </c>
      <c r="R19" s="147">
        <f t="shared" ca="1" si="20"/>
        <v>0</v>
      </c>
      <c r="S19" s="152">
        <f t="shared" ca="1" si="21"/>
        <v>0</v>
      </c>
      <c r="U19" s="174">
        <f t="shared" ca="1" si="22"/>
        <v>0</v>
      </c>
      <c r="V19" s="207">
        <f t="shared" ca="1" si="23"/>
        <v>0</v>
      </c>
    </row>
    <row r="20" spans="2:22" s="131" customFormat="1" ht="16.5" customHeight="1" x14ac:dyDescent="0.2">
      <c r="C20" s="178" t="str">
        <f>HYPERLINK("#" &amp; SheetnameKursstaffel07 &amp; "!D6", SheetnameKursstaffel07)</f>
        <v>Kursstaffel_07</v>
      </c>
      <c r="D20" s="179" t="str">
        <f t="shared" ca="1" si="24"/>
        <v/>
      </c>
      <c r="E20" s="189">
        <f t="shared" ca="1" si="7"/>
        <v>0</v>
      </c>
      <c r="F20" s="147">
        <f t="shared" ca="1" si="8"/>
        <v>0</v>
      </c>
      <c r="G20" s="147">
        <f t="shared" ca="1" si="9"/>
        <v>0</v>
      </c>
      <c r="H20" s="147">
        <f t="shared" ca="1" si="10"/>
        <v>0</v>
      </c>
      <c r="I20" s="147">
        <f t="shared" ca="1" si="11"/>
        <v>0</v>
      </c>
      <c r="J20" s="147">
        <f t="shared" ca="1" si="12"/>
        <v>0</v>
      </c>
      <c r="K20" s="147">
        <f t="shared" ca="1" si="13"/>
        <v>0</v>
      </c>
      <c r="L20" s="147">
        <f t="shared" ca="1" si="14"/>
        <v>0</v>
      </c>
      <c r="M20" s="147">
        <f t="shared" ca="1" si="15"/>
        <v>0</v>
      </c>
      <c r="N20" s="147">
        <f t="shared" ca="1" si="16"/>
        <v>0</v>
      </c>
      <c r="O20" s="147">
        <f t="shared" ca="1" si="17"/>
        <v>0</v>
      </c>
      <c r="P20" s="147">
        <f t="shared" ca="1" si="18"/>
        <v>0</v>
      </c>
      <c r="Q20" s="147">
        <f t="shared" ca="1" si="19"/>
        <v>0</v>
      </c>
      <c r="R20" s="147">
        <f t="shared" ca="1" si="20"/>
        <v>0</v>
      </c>
      <c r="S20" s="152">
        <f t="shared" ca="1" si="21"/>
        <v>0</v>
      </c>
      <c r="U20" s="174">
        <f t="shared" ca="1" si="22"/>
        <v>0</v>
      </c>
      <c r="V20" s="207">
        <f t="shared" ca="1" si="23"/>
        <v>0</v>
      </c>
    </row>
    <row r="21" spans="2:22" s="131" customFormat="1" ht="16.5" customHeight="1" x14ac:dyDescent="0.2">
      <c r="C21" s="178" t="str">
        <f>HYPERLINK("#" &amp; SheetnameKursstaffel08 &amp; "!D6", SheetnameKursstaffel08)</f>
        <v>Kursstaffel_08</v>
      </c>
      <c r="D21" s="179" t="str">
        <f t="shared" ca="1" si="24"/>
        <v/>
      </c>
      <c r="E21" s="189">
        <f t="shared" ca="1" si="7"/>
        <v>0</v>
      </c>
      <c r="F21" s="147">
        <f t="shared" ca="1" si="8"/>
        <v>0</v>
      </c>
      <c r="G21" s="147">
        <f t="shared" ca="1" si="9"/>
        <v>0</v>
      </c>
      <c r="H21" s="147">
        <f t="shared" ca="1" si="10"/>
        <v>0</v>
      </c>
      <c r="I21" s="147">
        <f t="shared" ca="1" si="11"/>
        <v>0</v>
      </c>
      <c r="J21" s="147">
        <f t="shared" ca="1" si="12"/>
        <v>0</v>
      </c>
      <c r="K21" s="147">
        <f t="shared" ca="1" si="13"/>
        <v>0</v>
      </c>
      <c r="L21" s="147">
        <f t="shared" ca="1" si="14"/>
        <v>0</v>
      </c>
      <c r="M21" s="147">
        <f t="shared" ca="1" si="15"/>
        <v>0</v>
      </c>
      <c r="N21" s="147">
        <f t="shared" ca="1" si="16"/>
        <v>0</v>
      </c>
      <c r="O21" s="147">
        <f t="shared" ca="1" si="17"/>
        <v>0</v>
      </c>
      <c r="P21" s="147">
        <f t="shared" ca="1" si="18"/>
        <v>0</v>
      </c>
      <c r="Q21" s="147">
        <f t="shared" ca="1" si="19"/>
        <v>0</v>
      </c>
      <c r="R21" s="147">
        <f t="shared" ca="1" si="20"/>
        <v>0</v>
      </c>
      <c r="S21" s="152">
        <f t="shared" ca="1" si="21"/>
        <v>0</v>
      </c>
      <c r="U21" s="174">
        <f t="shared" ca="1" si="22"/>
        <v>0</v>
      </c>
      <c r="V21" s="207">
        <f t="shared" ca="1" si="23"/>
        <v>0</v>
      </c>
    </row>
    <row r="22" spans="2:22" s="131" customFormat="1" ht="16.5" customHeight="1" x14ac:dyDescent="0.2">
      <c r="C22" s="178" t="str">
        <f>HYPERLINK("#" &amp; SheetnameKursstaffel09 &amp; "!D6", SheetnameKursstaffel09)</f>
        <v>Kursstaffel_09</v>
      </c>
      <c r="D22" s="179" t="str">
        <f t="shared" ca="1" si="24"/>
        <v/>
      </c>
      <c r="E22" s="189">
        <f t="shared" ca="1" si="7"/>
        <v>0</v>
      </c>
      <c r="F22" s="147">
        <f t="shared" ca="1" si="8"/>
        <v>0</v>
      </c>
      <c r="G22" s="147">
        <f t="shared" ca="1" si="9"/>
        <v>0</v>
      </c>
      <c r="H22" s="147">
        <f t="shared" ca="1" si="10"/>
        <v>0</v>
      </c>
      <c r="I22" s="147">
        <f t="shared" ca="1" si="11"/>
        <v>0</v>
      </c>
      <c r="J22" s="147">
        <f t="shared" ca="1" si="12"/>
        <v>0</v>
      </c>
      <c r="K22" s="147">
        <f t="shared" ca="1" si="13"/>
        <v>0</v>
      </c>
      <c r="L22" s="147">
        <f t="shared" ca="1" si="14"/>
        <v>0</v>
      </c>
      <c r="M22" s="147">
        <f t="shared" ca="1" si="15"/>
        <v>0</v>
      </c>
      <c r="N22" s="147">
        <f t="shared" ca="1" si="16"/>
        <v>0</v>
      </c>
      <c r="O22" s="147">
        <f t="shared" ca="1" si="17"/>
        <v>0</v>
      </c>
      <c r="P22" s="147">
        <f t="shared" ca="1" si="18"/>
        <v>0</v>
      </c>
      <c r="Q22" s="147">
        <f t="shared" ca="1" si="19"/>
        <v>0</v>
      </c>
      <c r="R22" s="147">
        <f t="shared" ca="1" si="20"/>
        <v>0</v>
      </c>
      <c r="S22" s="152">
        <f t="shared" ca="1" si="21"/>
        <v>0</v>
      </c>
      <c r="U22" s="174">
        <f t="shared" ca="1" si="22"/>
        <v>0</v>
      </c>
      <c r="V22" s="207">
        <f t="shared" ca="1" si="23"/>
        <v>0</v>
      </c>
    </row>
    <row r="23" spans="2:22" s="131" customFormat="1" ht="16.5" customHeight="1" x14ac:dyDescent="0.2">
      <c r="C23" s="178" t="str">
        <f>HYPERLINK("#" &amp; SheetnameKursstaffel10 &amp; "!D6", SheetnameKursstaffel10)</f>
        <v>Kursstaffel_10</v>
      </c>
      <c r="D23" s="179" t="str">
        <f t="shared" ca="1" si="24"/>
        <v/>
      </c>
      <c r="E23" s="189">
        <f t="shared" ca="1" si="7"/>
        <v>0</v>
      </c>
      <c r="F23" s="147">
        <f t="shared" ca="1" si="8"/>
        <v>0</v>
      </c>
      <c r="G23" s="147">
        <f t="shared" ca="1" si="9"/>
        <v>0</v>
      </c>
      <c r="H23" s="147">
        <f t="shared" ca="1" si="10"/>
        <v>0</v>
      </c>
      <c r="I23" s="147">
        <f t="shared" ca="1" si="11"/>
        <v>0</v>
      </c>
      <c r="J23" s="147">
        <f t="shared" ca="1" si="12"/>
        <v>0</v>
      </c>
      <c r="K23" s="147">
        <f t="shared" ca="1" si="13"/>
        <v>0</v>
      </c>
      <c r="L23" s="147">
        <f t="shared" ca="1" si="14"/>
        <v>0</v>
      </c>
      <c r="M23" s="147">
        <f t="shared" ca="1" si="15"/>
        <v>0</v>
      </c>
      <c r="N23" s="147">
        <f t="shared" ca="1" si="16"/>
        <v>0</v>
      </c>
      <c r="O23" s="147">
        <f t="shared" ca="1" si="17"/>
        <v>0</v>
      </c>
      <c r="P23" s="147">
        <f t="shared" ca="1" si="18"/>
        <v>0</v>
      </c>
      <c r="Q23" s="147">
        <f t="shared" ca="1" si="19"/>
        <v>0</v>
      </c>
      <c r="R23" s="147">
        <f t="shared" ca="1" si="20"/>
        <v>0</v>
      </c>
      <c r="S23" s="152">
        <f t="shared" ca="1" si="21"/>
        <v>0</v>
      </c>
      <c r="U23" s="174">
        <f t="shared" ca="1" si="22"/>
        <v>0</v>
      </c>
      <c r="V23" s="207">
        <f t="shared" ca="1" si="23"/>
        <v>0</v>
      </c>
    </row>
    <row r="24" spans="2:22" s="131" customFormat="1" ht="16.5" customHeight="1" x14ac:dyDescent="0.2">
      <c r="C24" s="178" t="str">
        <f>HYPERLINK("#" &amp; SheetnameKursstaffel11 &amp; "!D6", SheetnameKursstaffel11)</f>
        <v>Kursstaffel_11</v>
      </c>
      <c r="D24" s="179" t="str">
        <f t="shared" ca="1" si="24"/>
        <v/>
      </c>
      <c r="E24" s="189">
        <f t="shared" ca="1" si="7"/>
        <v>0</v>
      </c>
      <c r="F24" s="147">
        <f t="shared" ca="1" si="8"/>
        <v>0</v>
      </c>
      <c r="G24" s="147">
        <f t="shared" ca="1" si="9"/>
        <v>0</v>
      </c>
      <c r="H24" s="147">
        <f t="shared" ca="1" si="10"/>
        <v>0</v>
      </c>
      <c r="I24" s="147">
        <f t="shared" ca="1" si="11"/>
        <v>0</v>
      </c>
      <c r="J24" s="147">
        <f t="shared" ca="1" si="12"/>
        <v>0</v>
      </c>
      <c r="K24" s="147">
        <f t="shared" ca="1" si="13"/>
        <v>0</v>
      </c>
      <c r="L24" s="147">
        <f t="shared" ca="1" si="14"/>
        <v>0</v>
      </c>
      <c r="M24" s="147">
        <f t="shared" ca="1" si="15"/>
        <v>0</v>
      </c>
      <c r="N24" s="147">
        <f t="shared" ca="1" si="16"/>
        <v>0</v>
      </c>
      <c r="O24" s="147">
        <f t="shared" ca="1" si="17"/>
        <v>0</v>
      </c>
      <c r="P24" s="147">
        <f t="shared" ca="1" si="18"/>
        <v>0</v>
      </c>
      <c r="Q24" s="147">
        <f t="shared" ca="1" si="19"/>
        <v>0</v>
      </c>
      <c r="R24" s="147">
        <f t="shared" ca="1" si="20"/>
        <v>0</v>
      </c>
      <c r="S24" s="152">
        <f t="shared" ca="1" si="21"/>
        <v>0</v>
      </c>
      <c r="U24" s="174">
        <f t="shared" ca="1" si="22"/>
        <v>0</v>
      </c>
      <c r="V24" s="207">
        <f t="shared" ca="1" si="23"/>
        <v>0</v>
      </c>
    </row>
    <row r="25" spans="2:22" s="131" customFormat="1" ht="16.5" customHeight="1" x14ac:dyDescent="0.2">
      <c r="C25" s="178" t="str">
        <f>HYPERLINK("#" &amp; SheetnameKursstaffel12 &amp; "!D6", SheetnameKursstaffel12)</f>
        <v>Kursstaffel_12</v>
      </c>
      <c r="D25" s="179" t="str">
        <f t="shared" ca="1" si="24"/>
        <v/>
      </c>
      <c r="E25" s="189">
        <f t="shared" ca="1" si="7"/>
        <v>0</v>
      </c>
      <c r="F25" s="147">
        <f t="shared" ca="1" si="8"/>
        <v>0</v>
      </c>
      <c r="G25" s="147">
        <f t="shared" ca="1" si="9"/>
        <v>0</v>
      </c>
      <c r="H25" s="147">
        <f t="shared" ca="1" si="10"/>
        <v>0</v>
      </c>
      <c r="I25" s="147">
        <f t="shared" ca="1" si="11"/>
        <v>0</v>
      </c>
      <c r="J25" s="147">
        <f t="shared" ca="1" si="12"/>
        <v>0</v>
      </c>
      <c r="K25" s="147">
        <f t="shared" ca="1" si="13"/>
        <v>0</v>
      </c>
      <c r="L25" s="147">
        <f t="shared" ca="1" si="14"/>
        <v>0</v>
      </c>
      <c r="M25" s="147">
        <f t="shared" ca="1" si="15"/>
        <v>0</v>
      </c>
      <c r="N25" s="147">
        <f t="shared" ca="1" si="16"/>
        <v>0</v>
      </c>
      <c r="O25" s="147">
        <f t="shared" ca="1" si="17"/>
        <v>0</v>
      </c>
      <c r="P25" s="147">
        <f t="shared" ca="1" si="18"/>
        <v>0</v>
      </c>
      <c r="Q25" s="147">
        <f t="shared" ca="1" si="19"/>
        <v>0</v>
      </c>
      <c r="R25" s="147">
        <f t="shared" ca="1" si="20"/>
        <v>0</v>
      </c>
      <c r="S25" s="152">
        <f t="shared" ca="1" si="21"/>
        <v>0</v>
      </c>
      <c r="U25" s="174">
        <f t="shared" ca="1" si="22"/>
        <v>0</v>
      </c>
      <c r="V25" s="207">
        <f t="shared" ca="1" si="23"/>
        <v>0</v>
      </c>
    </row>
    <row r="26" spans="2:22" s="131" customFormat="1" ht="16.5" customHeight="1" x14ac:dyDescent="0.2">
      <c r="C26" s="178" t="str">
        <f>HYPERLINK("#" &amp; SheetnameKursstaffel13&amp; "!D6", SheetnameKursstaffel13)</f>
        <v>Kursstaffel_13</v>
      </c>
      <c r="D26" s="179" t="str">
        <f t="shared" ca="1" si="24"/>
        <v/>
      </c>
      <c r="E26" s="189">
        <f t="shared" ca="1" si="7"/>
        <v>0</v>
      </c>
      <c r="F26" s="147">
        <f t="shared" ca="1" si="8"/>
        <v>0</v>
      </c>
      <c r="G26" s="147">
        <f t="shared" ca="1" si="9"/>
        <v>0</v>
      </c>
      <c r="H26" s="147">
        <f t="shared" ca="1" si="10"/>
        <v>0</v>
      </c>
      <c r="I26" s="147">
        <f t="shared" ca="1" si="11"/>
        <v>0</v>
      </c>
      <c r="J26" s="147">
        <f t="shared" ca="1" si="12"/>
        <v>0</v>
      </c>
      <c r="K26" s="147">
        <f t="shared" ca="1" si="13"/>
        <v>0</v>
      </c>
      <c r="L26" s="147">
        <f t="shared" ca="1" si="14"/>
        <v>0</v>
      </c>
      <c r="M26" s="147">
        <f t="shared" ca="1" si="15"/>
        <v>0</v>
      </c>
      <c r="N26" s="147">
        <f t="shared" ca="1" si="16"/>
        <v>0</v>
      </c>
      <c r="O26" s="147">
        <f t="shared" ca="1" si="17"/>
        <v>0</v>
      </c>
      <c r="P26" s="147">
        <f t="shared" ca="1" si="18"/>
        <v>0</v>
      </c>
      <c r="Q26" s="147">
        <f t="shared" ca="1" si="19"/>
        <v>0</v>
      </c>
      <c r="R26" s="147">
        <f t="shared" ca="1" si="20"/>
        <v>0</v>
      </c>
      <c r="S26" s="152">
        <f t="shared" ca="1" si="21"/>
        <v>0</v>
      </c>
      <c r="U26" s="174">
        <f t="shared" ca="1" si="22"/>
        <v>0</v>
      </c>
      <c r="V26" s="207">
        <f t="shared" ca="1" si="23"/>
        <v>0</v>
      </c>
    </row>
    <row r="27" spans="2:22" s="131" customFormat="1" ht="16.5" customHeight="1" x14ac:dyDescent="0.2">
      <c r="C27" s="178" t="str">
        <f>HYPERLINK("#" &amp; SheetnameKursstaffel14 &amp; "!D6", SheetnameKursstaffel14)</f>
        <v>Kursstaffel_14</v>
      </c>
      <c r="D27" s="179" t="str">
        <f t="shared" ca="1" si="24"/>
        <v/>
      </c>
      <c r="E27" s="189">
        <f t="shared" ca="1" si="7"/>
        <v>0</v>
      </c>
      <c r="F27" s="147">
        <f t="shared" ca="1" si="8"/>
        <v>0</v>
      </c>
      <c r="G27" s="147">
        <f t="shared" ca="1" si="9"/>
        <v>0</v>
      </c>
      <c r="H27" s="147">
        <f t="shared" ca="1" si="10"/>
        <v>0</v>
      </c>
      <c r="I27" s="147">
        <f t="shared" ca="1" si="11"/>
        <v>0</v>
      </c>
      <c r="J27" s="147">
        <f t="shared" ca="1" si="12"/>
        <v>0</v>
      </c>
      <c r="K27" s="147">
        <f t="shared" ca="1" si="13"/>
        <v>0</v>
      </c>
      <c r="L27" s="147">
        <f t="shared" ca="1" si="14"/>
        <v>0</v>
      </c>
      <c r="M27" s="147">
        <f t="shared" ca="1" si="15"/>
        <v>0</v>
      </c>
      <c r="N27" s="147">
        <f t="shared" ca="1" si="16"/>
        <v>0</v>
      </c>
      <c r="O27" s="147">
        <f t="shared" ca="1" si="17"/>
        <v>0</v>
      </c>
      <c r="P27" s="147">
        <f t="shared" ca="1" si="18"/>
        <v>0</v>
      </c>
      <c r="Q27" s="147">
        <f t="shared" ca="1" si="19"/>
        <v>0</v>
      </c>
      <c r="R27" s="147">
        <f t="shared" ca="1" si="20"/>
        <v>0</v>
      </c>
      <c r="S27" s="152">
        <f t="shared" ca="1" si="21"/>
        <v>0</v>
      </c>
      <c r="U27" s="174">
        <f t="shared" ca="1" si="22"/>
        <v>0</v>
      </c>
      <c r="V27" s="207">
        <f t="shared" ca="1" si="23"/>
        <v>0</v>
      </c>
    </row>
    <row r="28" spans="2:22" s="131" customFormat="1" ht="16.5" customHeight="1" x14ac:dyDescent="0.2">
      <c r="C28" s="180" t="str">
        <f>HYPERLINK("#" &amp; SheetnameKursstaffel15 &amp; "!D6", SheetnameKursstaffel15)</f>
        <v>Kursstaffel_15</v>
      </c>
      <c r="D28" s="181" t="str">
        <f t="shared" ca="1" si="24"/>
        <v/>
      </c>
      <c r="E28" s="190">
        <f t="shared" ca="1" si="7"/>
        <v>0</v>
      </c>
      <c r="F28" s="148">
        <f t="shared" ca="1" si="8"/>
        <v>0</v>
      </c>
      <c r="G28" s="148">
        <f t="shared" ca="1" si="9"/>
        <v>0</v>
      </c>
      <c r="H28" s="148">
        <f t="shared" ca="1" si="10"/>
        <v>0</v>
      </c>
      <c r="I28" s="148">
        <f t="shared" ca="1" si="11"/>
        <v>0</v>
      </c>
      <c r="J28" s="148">
        <f t="shared" ca="1" si="12"/>
        <v>0</v>
      </c>
      <c r="K28" s="148">
        <f t="shared" ca="1" si="13"/>
        <v>0</v>
      </c>
      <c r="L28" s="148">
        <f t="shared" ca="1" si="14"/>
        <v>0</v>
      </c>
      <c r="M28" s="148">
        <f t="shared" ca="1" si="15"/>
        <v>0</v>
      </c>
      <c r="N28" s="148">
        <f t="shared" ca="1" si="16"/>
        <v>0</v>
      </c>
      <c r="O28" s="148">
        <f t="shared" ca="1" si="17"/>
        <v>0</v>
      </c>
      <c r="P28" s="148">
        <f t="shared" ca="1" si="18"/>
        <v>0</v>
      </c>
      <c r="Q28" s="148">
        <f t="shared" ca="1" si="19"/>
        <v>0</v>
      </c>
      <c r="R28" s="148">
        <f t="shared" ca="1" si="20"/>
        <v>0</v>
      </c>
      <c r="S28" s="153">
        <f t="shared" ca="1" si="21"/>
        <v>0</v>
      </c>
      <c r="U28" s="174">
        <f t="shared" ca="1" si="22"/>
        <v>0</v>
      </c>
      <c r="V28" s="207">
        <f t="shared" ca="1" si="23"/>
        <v>0</v>
      </c>
    </row>
    <row r="29" spans="2:22" ht="15.75" thickBot="1" x14ac:dyDescent="0.25">
      <c r="C29" s="184"/>
      <c r="D29" s="185"/>
      <c r="E29" s="183"/>
      <c r="F29" s="84">
        <f t="shared" ref="F29:Q29" ca="1" si="25">SUM(F14:F28)</f>
        <v>0</v>
      </c>
      <c r="G29" s="84">
        <f t="shared" ca="1" si="25"/>
        <v>0</v>
      </c>
      <c r="H29" s="84">
        <f t="shared" ca="1" si="25"/>
        <v>0</v>
      </c>
      <c r="I29" s="84">
        <f t="shared" ca="1" si="25"/>
        <v>0</v>
      </c>
      <c r="J29" s="84">
        <f t="shared" ca="1" si="25"/>
        <v>0</v>
      </c>
      <c r="K29" s="84">
        <f ca="1">IF(I29&gt;0,J29/I29,0)</f>
        <v>0</v>
      </c>
      <c r="L29" s="84">
        <f ca="1">SUM(L14:L28)</f>
        <v>0</v>
      </c>
      <c r="M29" s="84">
        <f ca="1">SUM(M14:M28)</f>
        <v>0</v>
      </c>
      <c r="N29" s="84">
        <f ca="1">SUM(N14:N28)</f>
        <v>0</v>
      </c>
      <c r="O29" s="84">
        <f t="shared" ca="1" si="25"/>
        <v>0</v>
      </c>
      <c r="P29" s="84">
        <f t="shared" ca="1" si="25"/>
        <v>0</v>
      </c>
      <c r="Q29" s="84">
        <f t="shared" ca="1" si="25"/>
        <v>0</v>
      </c>
      <c r="R29" s="84">
        <f ca="1">IF(J29&gt;0,Q29/J29,0)</f>
        <v>0</v>
      </c>
      <c r="S29" s="154">
        <f ca="1">IF(O29&gt;0,Q29/O29,0)</f>
        <v>0</v>
      </c>
      <c r="U29" s="107">
        <f t="array" aca="1" ref="U29" ca="1">MIN(IF(U14:U28&gt;0,U14:U28))</f>
        <v>0</v>
      </c>
      <c r="V29" s="208">
        <f ca="1">MAX(V14:V28)</f>
        <v>0</v>
      </c>
    </row>
    <row r="30" spans="2:22" ht="14.25" thickTop="1" thickBot="1" x14ac:dyDescent="0.25">
      <c r="C30" s="128"/>
      <c r="D30" s="128"/>
      <c r="E30" s="128"/>
      <c r="F30" s="128"/>
      <c r="G30" s="128"/>
      <c r="H30" s="128"/>
      <c r="I30" s="128"/>
      <c r="J30" s="128"/>
      <c r="K30" s="128"/>
      <c r="L30" s="128"/>
      <c r="M30" s="128"/>
      <c r="N30" s="128"/>
      <c r="O30" s="128"/>
      <c r="P30" s="128"/>
      <c r="Q30" s="128"/>
      <c r="R30" s="128"/>
      <c r="S30" s="128"/>
    </row>
    <row r="31" spans="2:22" ht="9.75" customHeight="1" thickTop="1" x14ac:dyDescent="0.2">
      <c r="C31" s="129"/>
      <c r="D31" s="129"/>
      <c r="E31" s="129"/>
      <c r="F31" s="129"/>
      <c r="G31" s="129"/>
      <c r="H31" s="129"/>
      <c r="I31" s="129"/>
      <c r="J31" s="129"/>
      <c r="K31" s="129"/>
      <c r="L31" s="129"/>
      <c r="M31" s="129"/>
      <c r="N31" s="129"/>
      <c r="O31" s="129"/>
      <c r="P31" s="129"/>
      <c r="Q31" s="129"/>
      <c r="R31" s="129"/>
      <c r="S31" s="129"/>
    </row>
    <row r="32" spans="2:22" s="53" customFormat="1" ht="18" x14ac:dyDescent="0.2">
      <c r="B32" s="163" t="str">
        <f>Übersetzungen!C106</f>
        <v>EFFEKTIV gemäss aktuellem Reporting</v>
      </c>
      <c r="C32" s="163"/>
      <c r="D32" s="163"/>
      <c r="V32" s="209"/>
    </row>
    <row r="33" spans="3:22" s="135" customFormat="1" ht="3" customHeight="1" x14ac:dyDescent="0.2">
      <c r="V33" s="210"/>
    </row>
    <row r="34" spans="3:22" s="135" customFormat="1" ht="15.75" x14ac:dyDescent="0.2">
      <c r="C34" s="165" t="str">
        <f>Übersetzungen!C107</f>
        <v>Übersicht Finanzierung pro Jahr</v>
      </c>
      <c r="D34" s="165"/>
      <c r="E34" s="132"/>
      <c r="F34" s="136">
        <f ca="1">MIN(IFERROR(IF(LEN(INDIRECT($C$14&amp;"!jahr1"))=4,INDIRECT($C$14&amp;"!jahr1"),9999),9999),IFERROR(IF(LEN(INDIRECT($C$15&amp;"!jahr1"))=4,INDIRECT($C$15&amp;"!jahr1"),9999),9999),IFERROR(IF(LEN(INDIRECT($C$16&amp;"!jahr1"))=4,INDIRECT($C$16&amp;"!jahr1"),9999),9999),IFERROR(IF(LEN(INDIRECT($C$17&amp;"!jahr1"))=4,INDIRECT($C$17&amp;"!jahr1"),9999),9999),IFERROR(IF(LEN(INDIRECT($C$18&amp;"!jahr1"))=4,INDIRECT($C$18&amp;"!jahr1"),9999),9999),IFERROR(IF(LEN(INDIRECT($C$19&amp;"!jahr1"))=4,INDIRECT($C$19&amp;"!jahr1"),9999),9999),IFERROR(IF(LEN(INDIRECT($C$20&amp;"!jahr1"))=4,INDIRECT($C$20&amp;"!jahr1"),9999),9999),IFERROR(IF(LEN(INDIRECT($C$21&amp;"!jahr1"))=4,INDIRECT($C$21&amp;"!jahr1"),9999),9999),IFERROR(IF(LEN(INDIRECT($C$22&amp;"!jahr1"))=4,INDIRECT($C$22&amp;"!jahr1"),9999),9999),IFERROR(IF(LEN(INDIRECT($C$23&amp;"!jahr1"))=4,INDIRECT($C$23&amp;"!jahr1"),9999),9999),IFERROR(IF(LEN(INDIRECT($C$24&amp;"!jahr1"))=4,INDIRECT($C$24&amp;"!jahr1"),9999),9999),IFERROR(IF(LEN(INDIRECT($C$25&amp;"!jahr1"))=4,INDIRECT($C$25&amp;"!jahr1"),9999),9999),IFERROR(IF(LEN(INDIRECT($C$26&amp;"!jahr1"))=4,INDIRECT($C$26&amp;"!jahr1"),9999),9999),IFERROR(IF(LEN(INDIRECT($C$27&amp;"!jahr1"))=4,INDIRECT($C$27&amp;"!jahr1"),9999),9999),IFERROR(IF(LEN(INDIRECT($C$28&amp;"!jahr1"))=4,INDIRECT($C$28&amp;"!jahr1"),9999),9999))</f>
        <v>9999</v>
      </c>
      <c r="G34" s="136" t="str">
        <f ca="1">IF(OR(F34=9999,F34=""),"",F34+1)</f>
        <v/>
      </c>
      <c r="H34" s="136" t="str">
        <f t="shared" ref="H34:I34" ca="1" si="26">IF(OR(G34=9999,G34=""),"",G34+1)</f>
        <v/>
      </c>
      <c r="I34" s="136" t="str">
        <f t="shared" ca="1" si="26"/>
        <v/>
      </c>
      <c r="J34" s="136" t="s">
        <v>10</v>
      </c>
      <c r="V34" s="210"/>
    </row>
    <row r="35" spans="3:22" s="131" customFormat="1" ht="16.5" customHeight="1" x14ac:dyDescent="0.2">
      <c r="C35" s="186" t="str">
        <f>Übersetzungen!C103</f>
        <v>Effektive Gesamtkosten</v>
      </c>
      <c r="D35" s="187"/>
      <c r="E35" s="143" t="s">
        <v>7</v>
      </c>
      <c r="F35" s="201">
        <f ca="1">IF(ISNA(HLOOKUP(F$34,INDIRECT($C$14 &amp; "!D146:G158"),3,FALSE)),0,HLOOKUP(F$34,INDIRECT($C$14 &amp; "!D146:G158"),3,FALSE)) +
IF(ISNA(HLOOKUP(F$34,INDIRECT($C$15 &amp; "!D146:G158"),3,FALSE)),0,HLOOKUP(F$34,INDIRECT($C$15 &amp; "!D146:G158"),3,FALSE)) +
IF(ISNA(HLOOKUP(F$34,INDIRECT($C$16 &amp; "!D146:G158"),3,FALSE)),0,HLOOKUP(F$34,INDIRECT($C$16 &amp; "!D146:G158"),3,FALSE)) +
IF(ISNA(HLOOKUP(F$34,INDIRECT($C$17 &amp; "!D146:G158"),3,FALSE)),0,HLOOKUP(F$34,INDIRECT($C$17 &amp; "!D146:G158"),3,FALSE)) +
IF(ISNA(HLOOKUP(F$34,INDIRECT($C$18 &amp; "!D146:G158"),3,FALSE)),0,HLOOKUP(F$34,INDIRECT($C$18 &amp; "!D146:G158"),3,FALSE)) +
IF(ISNA(HLOOKUP(F$34,INDIRECT($C$19 &amp; "!D146:G158"),3,FALSE)),0,HLOOKUP(F$34,INDIRECT($C$19 &amp; "!D146:G158"),3,FALSE)) +
IF(ISNA(HLOOKUP(F$34,INDIRECT($C$20 &amp; "!D146:G158"),3,FALSE)),0,HLOOKUP(F$34,INDIRECT($C$20 &amp; "!D146:G158"),3,FALSE)) +
IF(ISNA(HLOOKUP(F$34,INDIRECT($C$21 &amp; "!D146:G158"),3,FALSE)),0,HLOOKUP(F$34,INDIRECT($C$21 &amp; "!D146:G158"),3,FALSE)) +
IF(ISNA(HLOOKUP(F$34,INDIRECT($C$22 &amp; "!D146:G158"),3,FALSE)),0,HLOOKUP(F$34,INDIRECT($C$22 &amp; "!D146:G158"),3,FALSE)) +
IF(ISNA(HLOOKUP(F$34,INDIRECT($C$23 &amp; "!D146:G158"),3,FALSE)),0,HLOOKUP(F$34,INDIRECT($C$23 &amp; "!D146:G158"),3,FALSE)) +
IF(ISNA(HLOOKUP(F$34,INDIRECT($C$24 &amp; "!D146:G158"),3,FALSE)),0,HLOOKUP(F$34,INDIRECT($C$24 &amp; "!D146:G158"),3,FALSE)) +
IF(ISNA(HLOOKUP(F$34,INDIRECT($C$25 &amp; "!D146:G158"),3,FALSE)),0,HLOOKUP(F$34,INDIRECT($C$25 &amp; "!D146:G158"),3,FALSE)) +
IF(ISNA(HLOOKUP(F$34,INDIRECT($C$26 &amp; "!D146:G158"),3,FALSE)),0,HLOOKUP(F$34,INDIRECT($C$26 &amp; "!D146:G158"),3,FALSE)) +
IF(ISNA(HLOOKUP(F$34,INDIRECT($C$27 &amp; "!D146:G158"),3,FALSE)),0,HLOOKUP(F$34,INDIRECT($C$27 &amp; "!D146:G158"),3,FALSE))</f>
        <v>0</v>
      </c>
      <c r="G35" s="201">
        <f t="shared" ref="G35:I35" ca="1" si="27">IF(ISNA(HLOOKUP(G$34,INDIRECT($C$14 &amp; "!D146:G158"),3,FALSE)),0,HLOOKUP(G$34,INDIRECT($C$14 &amp; "!D146:G158"),3,FALSE)) +
IF(ISNA(HLOOKUP(G$34,INDIRECT($C$15 &amp; "!D146:G158"),3,FALSE)),0,HLOOKUP(G$34,INDIRECT($C$15 &amp; "!D146:G158"),3,FALSE)) +
IF(ISNA(HLOOKUP(G$34,INDIRECT($C$16 &amp; "!D146:G158"),3,FALSE)),0,HLOOKUP(G$34,INDIRECT($C$16 &amp; "!D146:G158"),3,FALSE)) +
IF(ISNA(HLOOKUP(G$34,INDIRECT($C$17 &amp; "!D146:G158"),3,FALSE)),0,HLOOKUP(G$34,INDIRECT($C$17 &amp; "!D146:G158"),3,FALSE)) +
IF(ISNA(HLOOKUP(G$34,INDIRECT($C$18 &amp; "!D146:G158"),3,FALSE)),0,HLOOKUP(G$34,INDIRECT($C$18 &amp; "!D146:G158"),3,FALSE)) +
IF(ISNA(HLOOKUP(G$34,INDIRECT($C$19 &amp; "!D146:G158"),3,FALSE)),0,HLOOKUP(G$34,INDIRECT($C$19 &amp; "!D146:G158"),3,FALSE)) +
IF(ISNA(HLOOKUP(G$34,INDIRECT($C$20 &amp; "!D146:G158"),3,FALSE)),0,HLOOKUP(G$34,INDIRECT($C$20 &amp; "!D146:G158"),3,FALSE)) +
IF(ISNA(HLOOKUP(G$34,INDIRECT($C$21 &amp; "!D146:G158"),3,FALSE)),0,HLOOKUP(G$34,INDIRECT($C$21 &amp; "!D146:G158"),3,FALSE)) +
IF(ISNA(HLOOKUP(G$34,INDIRECT($C$22 &amp; "!D146:G158"),3,FALSE)),0,HLOOKUP(G$34,INDIRECT($C$22 &amp; "!D146:G158"),3,FALSE)) +
IF(ISNA(HLOOKUP(G$34,INDIRECT($C$23 &amp; "!D146:G158"),3,FALSE)),0,HLOOKUP(G$34,INDIRECT($C$23 &amp; "!D146:G158"),3,FALSE)) +
IF(ISNA(HLOOKUP(G$34,INDIRECT($C$24 &amp; "!D146:G158"),3,FALSE)),0,HLOOKUP(G$34,INDIRECT($C$24 &amp; "!D146:G158"),3,FALSE)) +
IF(ISNA(HLOOKUP(G$34,INDIRECT($C$25 &amp; "!D146:G158"),3,FALSE)),0,HLOOKUP(G$34,INDIRECT($C$25 &amp; "!D146:G158"),3,FALSE)) +
IF(ISNA(HLOOKUP(G$34,INDIRECT($C$26 &amp; "!D146:G158"),3,FALSE)),0,HLOOKUP(G$34,INDIRECT($C$26 &amp; "!D146:G158"),3,FALSE)) +
IF(ISNA(HLOOKUP(G$34,INDIRECT($C$27 &amp; "!D146:G158"),3,FALSE)),0,HLOOKUP(G$34,INDIRECT($C$27 &amp; "!D146:G158"),3,FALSE))</f>
        <v>0</v>
      </c>
      <c r="H35" s="201">
        <f t="shared" ca="1" si="27"/>
        <v>0</v>
      </c>
      <c r="I35" s="201">
        <f t="shared" ca="1" si="27"/>
        <v>0</v>
      </c>
      <c r="J35" s="201">
        <f ca="1">SUM(F35:I35)</f>
        <v>0</v>
      </c>
      <c r="V35" s="205"/>
    </row>
    <row r="36" spans="3:22" s="131" customFormat="1" ht="16.5" customHeight="1" x14ac:dyDescent="0.2">
      <c r="C36" s="186" t="str">
        <f>Übersetzungen!C49</f>
        <v>Einnahmen aus Kursgebühren (effektiv)</v>
      </c>
      <c r="D36" s="198"/>
      <c r="E36" s="144" t="s">
        <v>7</v>
      </c>
      <c r="F36" s="202">
        <f ca="1">IF(ISNA(HLOOKUP(F$34,INDIRECT($C$14 &amp; "!D146:G158"),5,FALSE)),0,HLOOKUP(F$34,INDIRECT($C$14 &amp; "!D146:G158"),5,FALSE)) +
IF(ISNA(HLOOKUP(F$34,INDIRECT($C$15 &amp; "!D146:G158"),5,FALSE)),0,HLOOKUP(F$34,INDIRECT($C$15 &amp; "!D146:G158"),5,FALSE)) +
IF(ISNA(HLOOKUP(F$34,INDIRECT($C$16 &amp; "!D146:G158"),5,FALSE)),0,HLOOKUP(F$34,INDIRECT($C$16 &amp; "!D146:G158"),5,FALSE)) +
IF(ISNA(HLOOKUP(F$34,INDIRECT($C$17 &amp; "!D146:G158"),5,FALSE)),0,HLOOKUP(F$34,INDIRECT($C$17 &amp; "!D146:G158"),5,FALSE)) +
IF(ISNA(HLOOKUP(F$34,INDIRECT($C$18 &amp; "!D146:G158"),5,FALSE)),0,HLOOKUP(F$34,INDIRECT($C$18 &amp; "!D146:G158"),5,FALSE)) +
IF(ISNA(HLOOKUP(F$34,INDIRECT($C$19 &amp; "!D146:G158"),5,FALSE)),0,HLOOKUP(F$34,INDIRECT($C$19 &amp; "!D146:G158"),5,FALSE)) +
IF(ISNA(HLOOKUP(F$34,INDIRECT($C$20 &amp; "!D146:G158"),5,FALSE)),0,HLOOKUP(F$34,INDIRECT($C$20 &amp; "!D146:G158"),5,FALSE)) +
IF(ISNA(HLOOKUP(F$34,INDIRECT($C$21 &amp; "!D146:G158"),5,FALSE)),0,HLOOKUP(F$34,INDIRECT($C$21 &amp; "!D146:G158"),5,FALSE)) +
IF(ISNA(HLOOKUP(F$34,INDIRECT($C$22 &amp; "!D146:G158"),5,FALSE)),0,HLOOKUP(F$34,INDIRECT($C$22 &amp; "!D146:G158"),5,FALSE)) +
IF(ISNA(HLOOKUP(F$34,INDIRECT($C$23 &amp; "!D146:G158"),5,FALSE)),0,HLOOKUP(F$34,INDIRECT($C$23 &amp; "!D146:G158"),5,FALSE)) +
IF(ISNA(HLOOKUP(F$34,INDIRECT($C$24 &amp; "!D146:G158"),5,FALSE)),0,HLOOKUP(F$34,INDIRECT($C$24 &amp; "!D146:G158"),5,FALSE)) +
IF(ISNA(HLOOKUP(F$34,INDIRECT($C$25 &amp; "!D146:G158"),5,FALSE)),0,HLOOKUP(F$34,INDIRECT($C$25 &amp; "!D146:G158"),5,FALSE)) +
IF(ISNA(HLOOKUP(F$34,INDIRECT($C$26 &amp; "!D146:G158"),5,FALSE)),0,HLOOKUP(F$34,INDIRECT($C$26 &amp; "!D146:G158"),5,FALSE)) +
IF(ISNA(HLOOKUP(F$34,INDIRECT($C$27 &amp; "!D146:G158"),5,FALSE)),0,HLOOKUP(F$34,INDIRECT($C$27 &amp; "!D146:G158"),5,FALSE))</f>
        <v>0</v>
      </c>
      <c r="G36" s="202">
        <f t="shared" ref="G36:I36" ca="1" si="28">IF(ISNA(HLOOKUP(G$34,INDIRECT($C$14 &amp; "!D146:G158"),5,FALSE)),0,HLOOKUP(G$34,INDIRECT($C$14 &amp; "!D146:G158"),5,FALSE)) +
IF(ISNA(HLOOKUP(G$34,INDIRECT($C$15 &amp; "!D146:G158"),5,FALSE)),0,HLOOKUP(G$34,INDIRECT($C$15 &amp; "!D146:G158"),5,FALSE)) +
IF(ISNA(HLOOKUP(G$34,INDIRECT($C$16 &amp; "!D146:G158"),5,FALSE)),0,HLOOKUP(G$34,INDIRECT($C$16 &amp; "!D146:G158"),5,FALSE)) +
IF(ISNA(HLOOKUP(G$34,INDIRECT($C$17 &amp; "!D146:G158"),5,FALSE)),0,HLOOKUP(G$34,INDIRECT($C$17 &amp; "!D146:G158"),5,FALSE)) +
IF(ISNA(HLOOKUP(G$34,INDIRECT($C$18 &amp; "!D146:G158"),5,FALSE)),0,HLOOKUP(G$34,INDIRECT($C$18 &amp; "!D146:G158"),5,FALSE)) +
IF(ISNA(HLOOKUP(G$34,INDIRECT($C$19 &amp; "!D146:G158"),5,FALSE)),0,HLOOKUP(G$34,INDIRECT($C$19 &amp; "!D146:G158"),5,FALSE)) +
IF(ISNA(HLOOKUP(G$34,INDIRECT($C$20 &amp; "!D146:G158"),5,FALSE)),0,HLOOKUP(G$34,INDIRECT($C$20 &amp; "!D146:G158"),5,FALSE)) +
IF(ISNA(HLOOKUP(G$34,INDIRECT($C$21 &amp; "!D146:G158"),5,FALSE)),0,HLOOKUP(G$34,INDIRECT($C$21 &amp; "!D146:G158"),5,FALSE)) +
IF(ISNA(HLOOKUP(G$34,INDIRECT($C$22 &amp; "!D146:G158"),5,FALSE)),0,HLOOKUP(G$34,INDIRECT($C$22 &amp; "!D146:G158"),5,FALSE)) +
IF(ISNA(HLOOKUP(G$34,INDIRECT($C$23 &amp; "!D146:G158"),5,FALSE)),0,HLOOKUP(G$34,INDIRECT($C$23 &amp; "!D146:G158"),5,FALSE)) +
IF(ISNA(HLOOKUP(G$34,INDIRECT($C$24 &amp; "!D146:G158"),5,FALSE)),0,HLOOKUP(G$34,INDIRECT($C$24 &amp; "!D146:G158"),5,FALSE)) +
IF(ISNA(HLOOKUP(G$34,INDIRECT($C$25 &amp; "!D146:G158"),5,FALSE)),0,HLOOKUP(G$34,INDIRECT($C$25 &amp; "!D146:G158"),5,FALSE)) +
IF(ISNA(HLOOKUP(G$34,INDIRECT($C$26 &amp; "!D146:G158"),5,FALSE)),0,HLOOKUP(G$34,INDIRECT($C$26 &amp; "!D146:G158"),5,FALSE)) +
IF(ISNA(HLOOKUP(G$34,INDIRECT($C$27 &amp; "!D146:G158"),5,FALSE)),0,HLOOKUP(G$34,INDIRECT($C$27 &amp; "!D146:G158"),5,FALSE))</f>
        <v>0</v>
      </c>
      <c r="H36" s="202">
        <f t="shared" ca="1" si="28"/>
        <v>0</v>
      </c>
      <c r="I36" s="202">
        <f t="shared" ca="1" si="28"/>
        <v>0</v>
      </c>
      <c r="J36" s="202">
        <f t="shared" ref="J36:J39" ca="1" si="29">SUM(F36:I36)</f>
        <v>0</v>
      </c>
      <c r="V36" s="205"/>
    </row>
    <row r="37" spans="3:22" s="131" customFormat="1" ht="16.5" customHeight="1" x14ac:dyDescent="0.2">
      <c r="C37" s="198" t="str">
        <f>Übersetzungen!C50</f>
        <v>Weitere Drittmittel (Sponsoren, Kanton usw.)</v>
      </c>
      <c r="D37" s="198"/>
      <c r="E37" s="144" t="s">
        <v>7</v>
      </c>
      <c r="F37" s="202">
        <f ca="1">IF(ISNA(HLOOKUP(F$34,INDIRECT($C$14 &amp; "!D146:G158"),7,FALSE)),0,HLOOKUP(F$34,INDIRECT($C$14 &amp; "!D146:G158"),7,FALSE)) +
IF(ISNA(HLOOKUP(F$34,INDIRECT($C$15 &amp; "!D146:G158"),7,FALSE)),0,HLOOKUP(F$34,INDIRECT($C$15 &amp; "!D146:G158"),7,FALSE)) +
IF(ISNA(HLOOKUP(F$34,INDIRECT($C$16 &amp; "!D146:G158"),7,FALSE)),0,HLOOKUP(F$34,INDIRECT($C$16 &amp; "!D146:G158"),7,FALSE)) +
IF(ISNA(HLOOKUP(F$34,INDIRECT($C$17 &amp; "!D146:G158"),7,FALSE)),0,HLOOKUP(F$34,INDIRECT($C$17 &amp; "!D146:G158"),7,FALSE)) +
IF(ISNA(HLOOKUP(F$34,INDIRECT($C$18 &amp; "!D146:G158"),7,FALSE)),0,HLOOKUP(F$34,INDIRECT($C$18 &amp; "!D146:G158"),7,FALSE)) +
IF(ISNA(HLOOKUP(F$34,INDIRECT($C$19 &amp; "!D146:G158"),7,FALSE)),0,HLOOKUP(F$34,INDIRECT($C$19 &amp; "!D146:G158"),7,FALSE)) +
IF(ISNA(HLOOKUP(F$34,INDIRECT($C$20 &amp; "!D146:G158"),7,FALSE)),0,HLOOKUP(F$34,INDIRECT($C$20 &amp; "!D146:G158"),7,FALSE)) +
IF(ISNA(HLOOKUP(F$34,INDIRECT($C$21 &amp; "!D146:G158"),7,FALSE)),0,HLOOKUP(F$34,INDIRECT($C$21 &amp; "!D146:G158"),7,FALSE)) +
IF(ISNA(HLOOKUP(F$34,INDIRECT($C$22 &amp; "!D146:G158"),7,FALSE)),0,HLOOKUP(F$34,INDIRECT($C$22 &amp; "!D146:G158"),7,FALSE)) +
IF(ISNA(HLOOKUP(F$34,INDIRECT($C$23 &amp; "!D146:G158"),7,FALSE)),0,HLOOKUP(F$34,INDIRECT($C$23 &amp; "!D146:G158"),7,FALSE)) +
IF(ISNA(HLOOKUP(F$34,INDIRECT($C$24 &amp; "!D146:G158"),7,FALSE)),0,HLOOKUP(F$34,INDIRECT($C$24 &amp; "!D146:G158"),7,FALSE)) +
IF(ISNA(HLOOKUP(F$34,INDIRECT($C$25 &amp; "!D146:G158"),7,FALSE)),0,HLOOKUP(F$34,INDIRECT($C$25 &amp; "!D146:G158"),7,FALSE)) +
IF(ISNA(HLOOKUP(F$34,INDIRECT($C$26 &amp; "!D146:G158"),7,FALSE)),0,HLOOKUP(F$34,INDIRECT($C$26 &amp; "!D146:G158"),7,FALSE)) +
IF(ISNA(HLOOKUP(F$34,INDIRECT($C$27 &amp; "!D146:G158"),7,FALSE)),0,HLOOKUP(F$34,INDIRECT($C$27 &amp; "!D146:G158"),7,FALSE))</f>
        <v>0</v>
      </c>
      <c r="G37" s="202">
        <f t="shared" ref="G37:I37" ca="1" si="30">IF(ISNA(HLOOKUP(G$34,INDIRECT($C$14 &amp; "!D146:G158"),7,FALSE)),0,HLOOKUP(G$34,INDIRECT($C$14 &amp; "!D146:G158"),7,FALSE)) +
IF(ISNA(HLOOKUP(G$34,INDIRECT($C$15 &amp; "!D146:G158"),7,FALSE)),0,HLOOKUP(G$34,INDIRECT($C$15 &amp; "!D146:G158"),7,FALSE)) +
IF(ISNA(HLOOKUP(G$34,INDIRECT($C$16 &amp; "!D146:G158"),7,FALSE)),0,HLOOKUP(G$34,INDIRECT($C$16 &amp; "!D146:G158"),7,FALSE)) +
IF(ISNA(HLOOKUP(G$34,INDIRECT($C$17 &amp; "!D146:G158"),7,FALSE)),0,HLOOKUP(G$34,INDIRECT($C$17 &amp; "!D146:G158"),7,FALSE)) +
IF(ISNA(HLOOKUP(G$34,INDIRECT($C$18 &amp; "!D146:G158"),7,FALSE)),0,HLOOKUP(G$34,INDIRECT($C$18 &amp; "!D146:G158"),7,FALSE)) +
IF(ISNA(HLOOKUP(G$34,INDIRECT($C$19 &amp; "!D146:G158"),7,FALSE)),0,HLOOKUP(G$34,INDIRECT($C$19 &amp; "!D146:G158"),7,FALSE)) +
IF(ISNA(HLOOKUP(G$34,INDIRECT($C$20 &amp; "!D146:G158"),7,FALSE)),0,HLOOKUP(G$34,INDIRECT($C$20 &amp; "!D146:G158"),7,FALSE)) +
IF(ISNA(HLOOKUP(G$34,INDIRECT($C$21 &amp; "!D146:G158"),7,FALSE)),0,HLOOKUP(G$34,INDIRECT($C$21 &amp; "!D146:G158"),7,FALSE)) +
IF(ISNA(HLOOKUP(G$34,INDIRECT($C$22 &amp; "!D146:G158"),7,FALSE)),0,HLOOKUP(G$34,INDIRECT($C$22 &amp; "!D146:G158"),7,FALSE)) +
IF(ISNA(HLOOKUP(G$34,INDIRECT($C$23 &amp; "!D146:G158"),7,FALSE)),0,HLOOKUP(G$34,INDIRECT($C$23 &amp; "!D146:G158"),7,FALSE)) +
IF(ISNA(HLOOKUP(G$34,INDIRECT($C$24 &amp; "!D146:G158"),7,FALSE)),0,HLOOKUP(G$34,INDIRECT($C$24 &amp; "!D146:G158"),7,FALSE)) +
IF(ISNA(HLOOKUP(G$34,INDIRECT($C$25 &amp; "!D146:G158"),7,FALSE)),0,HLOOKUP(G$34,INDIRECT($C$25 &amp; "!D146:G158"),7,FALSE)) +
IF(ISNA(HLOOKUP(G$34,INDIRECT($C$26 &amp; "!D146:G158"),7,FALSE)),0,HLOOKUP(G$34,INDIRECT($C$26 &amp; "!D146:G158"),7,FALSE)) +
IF(ISNA(HLOOKUP(G$34,INDIRECT($C$27 &amp; "!D146:G158"),7,FALSE)),0,HLOOKUP(G$34,INDIRECT($C$27 &amp; "!D146:G158"),7,FALSE))</f>
        <v>0</v>
      </c>
      <c r="H37" s="202">
        <f t="shared" ca="1" si="30"/>
        <v>0</v>
      </c>
      <c r="I37" s="202">
        <f t="shared" ca="1" si="30"/>
        <v>0</v>
      </c>
      <c r="J37" s="202">
        <f t="shared" ca="1" si="29"/>
        <v>0</v>
      </c>
      <c r="V37" s="205"/>
    </row>
    <row r="38" spans="3:22" s="131" customFormat="1" ht="16.5" customHeight="1" x14ac:dyDescent="0.2">
      <c r="C38" s="198" t="str">
        <f>Übersetzungen!C53</f>
        <v>Eigenleistung des Anbieters</v>
      </c>
      <c r="D38" s="198"/>
      <c r="E38" s="144" t="s">
        <v>7</v>
      </c>
      <c r="F38" s="202">
        <f ca="1">IF(ISNA(HLOOKUP(F$34,INDIRECT($C$14 &amp; "!D146:G158"),9,FALSE)),0,HLOOKUP(F$34,INDIRECT($C$14 &amp; "!D146:G158"),9,FALSE)) +
IF(ISNA(HLOOKUP(F$34,INDIRECT($C$15 &amp; "!D146:G158"),9,FALSE)),0,HLOOKUP(F$34,INDIRECT($C$15 &amp; "!D146:G158"),9,FALSE)) +
IF(ISNA(HLOOKUP(F$34,INDIRECT($C$16 &amp; "!D146:G158"),9,FALSE)),0,HLOOKUP(F$34,INDIRECT($C$16 &amp; "!D146:G158"),9,FALSE)) +
IF(ISNA(HLOOKUP(F$34,INDIRECT($C$17 &amp; "!D146:G158"),9,FALSE)),0,HLOOKUP(F$34,INDIRECT($C$17 &amp; "!D146:G158"),9,FALSE)) +
IF(ISNA(HLOOKUP(F$34,INDIRECT($C$18 &amp; "!D146:G158"),9,FALSE)),0,HLOOKUP(F$34,INDIRECT($C$18 &amp; "!D146:G158"),9,FALSE)) +
IF(ISNA(HLOOKUP(F$34,INDIRECT($C$19 &amp; "!D146:G158"),9,FALSE)),0,HLOOKUP(F$34,INDIRECT($C$19 &amp; "!D146:G158"),9,FALSE)) +
IF(ISNA(HLOOKUP(F$34,INDIRECT($C$20 &amp; "!D146:G158"),9,FALSE)),0,HLOOKUP(F$34,INDIRECT($C$20 &amp; "!D146:G158"),9,FALSE)) +
IF(ISNA(HLOOKUP(F$34,INDIRECT($C$21 &amp; "!D146:G158"),9,FALSE)),0,HLOOKUP(F$34,INDIRECT($C$21 &amp; "!D146:G158"),9,FALSE)) +
IF(ISNA(HLOOKUP(F$34,INDIRECT($C$22 &amp; "!D146:G158"),9,FALSE)),0,HLOOKUP(F$34,INDIRECT($C$22 &amp; "!D146:G158"),9,FALSE)) +
IF(ISNA(HLOOKUP(F$34,INDIRECT($C$23 &amp; "!D146:G158"),9,FALSE)),0,HLOOKUP(F$34,INDIRECT($C$23 &amp; "!D146:G158"),9,FALSE)) +
IF(ISNA(HLOOKUP(F$34,INDIRECT($C$24 &amp; "!D146:G158"),9,FALSE)),0,HLOOKUP(F$34,INDIRECT($C$24 &amp; "!D146:G158"),9,FALSE)) +
IF(ISNA(HLOOKUP(F$34,INDIRECT($C$25 &amp; "!D146:G158"),9,FALSE)),0,HLOOKUP(F$34,INDIRECT($C$25 &amp; "!D146:G158"),9,FALSE)) +
IF(ISNA(HLOOKUP(F$34,INDIRECT($C$26 &amp; "!D146:G158"),9,FALSE)),0,HLOOKUP(F$34,INDIRECT($C$26 &amp; "!D146:G158"),9,FALSE)) +
IF(ISNA(HLOOKUP(F$34,INDIRECT($C$27 &amp; "!D146:G158"),9,FALSE)),0,HLOOKUP(F$34,INDIRECT($C$27 &amp; "!D146:G158"),9,FALSE))</f>
        <v>0</v>
      </c>
      <c r="G38" s="202">
        <f t="shared" ref="G38:I38" ca="1" si="31">IF(ISNA(HLOOKUP(G$34,INDIRECT($C$14 &amp; "!D146:G158"),9,FALSE)),0,HLOOKUP(G$34,INDIRECT($C$14 &amp; "!D146:G158"),9,FALSE)) +
IF(ISNA(HLOOKUP(G$34,INDIRECT($C$15 &amp; "!D146:G158"),9,FALSE)),0,HLOOKUP(G$34,INDIRECT($C$15 &amp; "!D146:G158"),9,FALSE)) +
IF(ISNA(HLOOKUP(G$34,INDIRECT($C$16 &amp; "!D146:G158"),9,FALSE)),0,HLOOKUP(G$34,INDIRECT($C$16 &amp; "!D146:G158"),9,FALSE)) +
IF(ISNA(HLOOKUP(G$34,INDIRECT($C$17 &amp; "!D146:G158"),9,FALSE)),0,HLOOKUP(G$34,INDIRECT($C$17 &amp; "!D146:G158"),9,FALSE)) +
IF(ISNA(HLOOKUP(G$34,INDIRECT($C$18 &amp; "!D146:G158"),9,FALSE)),0,HLOOKUP(G$34,INDIRECT($C$18 &amp; "!D146:G158"),9,FALSE)) +
IF(ISNA(HLOOKUP(G$34,INDIRECT($C$19 &amp; "!D146:G158"),9,FALSE)),0,HLOOKUP(G$34,INDIRECT($C$19 &amp; "!D146:G158"),9,FALSE)) +
IF(ISNA(HLOOKUP(G$34,INDIRECT($C$20 &amp; "!D146:G158"),9,FALSE)),0,HLOOKUP(G$34,INDIRECT($C$20 &amp; "!D146:G158"),9,FALSE)) +
IF(ISNA(HLOOKUP(G$34,INDIRECT($C$21 &amp; "!D146:G158"),9,FALSE)),0,HLOOKUP(G$34,INDIRECT($C$21 &amp; "!D146:G158"),9,FALSE)) +
IF(ISNA(HLOOKUP(G$34,INDIRECT($C$22 &amp; "!D146:G158"),9,FALSE)),0,HLOOKUP(G$34,INDIRECT($C$22 &amp; "!D146:G158"),9,FALSE)) +
IF(ISNA(HLOOKUP(G$34,INDIRECT($C$23 &amp; "!D146:G158"),9,FALSE)),0,HLOOKUP(G$34,INDIRECT($C$23 &amp; "!D146:G158"),9,FALSE)) +
IF(ISNA(HLOOKUP(G$34,INDIRECT($C$24 &amp; "!D146:G158"),9,FALSE)),0,HLOOKUP(G$34,INDIRECT($C$24 &amp; "!D146:G158"),9,FALSE)) +
IF(ISNA(HLOOKUP(G$34,INDIRECT($C$25 &amp; "!D146:G158"),9,FALSE)),0,HLOOKUP(G$34,INDIRECT($C$25 &amp; "!D146:G158"),9,FALSE)) +
IF(ISNA(HLOOKUP(G$34,INDIRECT($C$26 &amp; "!D146:G158"),9,FALSE)),0,HLOOKUP(G$34,INDIRECT($C$26 &amp; "!D146:G158"),9,FALSE)) +
IF(ISNA(HLOOKUP(G$34,INDIRECT($C$27 &amp; "!D146:G158"),9,FALSE)),0,HLOOKUP(G$34,INDIRECT($C$27 &amp; "!D146:G158"),9,FALSE))</f>
        <v>0</v>
      </c>
      <c r="H38" s="202">
        <f t="shared" ca="1" si="31"/>
        <v>0</v>
      </c>
      <c r="I38" s="202">
        <f t="shared" ca="1" si="31"/>
        <v>0</v>
      </c>
      <c r="J38" s="202">
        <f t="shared" ca="1" si="29"/>
        <v>0</v>
      </c>
      <c r="V38" s="205"/>
    </row>
    <row r="39" spans="3:22" s="131" customFormat="1" ht="16.5" customHeight="1" x14ac:dyDescent="0.2">
      <c r="C39" s="198" t="str">
        <f>Übersetzungen!C60</f>
        <v>Beantragte Förderbeiträge EnergieSchweiz</v>
      </c>
      <c r="D39" s="198"/>
      <c r="E39" s="144" t="s">
        <v>7</v>
      </c>
      <c r="F39" s="202">
        <f ca="1">IF(ISNA(HLOOKUP(F$34,INDIRECT($C$14 &amp; "!D146:G158"),11,FALSE)),0,HLOOKUP(F$34,INDIRECT($C$14 &amp; "!D146:G158"),11,FALSE)) +
IF(ISNA(HLOOKUP(F$34,INDIRECT($C$15 &amp; "!D146:G158"),11,FALSE)),0,HLOOKUP(F$34,INDIRECT($C$15 &amp; "!D146:G158"),11,FALSE)) +
IF(ISNA(HLOOKUP(F$34,INDIRECT($C$16 &amp; "!D146:G158"),11,FALSE)),0,HLOOKUP(F$34,INDIRECT($C$16 &amp; "!D146:G158"),11,FALSE)) +
IF(ISNA(HLOOKUP(F$34,INDIRECT($C$17 &amp; "!D146:G158"),11,FALSE)),0,HLOOKUP(F$34,INDIRECT($C$17 &amp; "!D146:G158"),11,FALSE)) +
IF(ISNA(HLOOKUP(F$34,INDIRECT($C$18 &amp; "!D146:G158"),11,FALSE)),0,HLOOKUP(F$34,INDIRECT($C$18 &amp; "!D146:G158"),11,FALSE)) +
IF(ISNA(HLOOKUP(F$34,INDIRECT($C$19 &amp; "!D146:G158"),11,FALSE)),0,HLOOKUP(F$34,INDIRECT($C$19 &amp; "!D146:G158"),11,FALSE)) +
IF(ISNA(HLOOKUP(F$34,INDIRECT($C$20 &amp; "!D146:G158"),11,FALSE)),0,HLOOKUP(F$34,INDIRECT($C$20 &amp; "!D146:G158"),11,FALSE)) +
IF(ISNA(HLOOKUP(F$34,INDIRECT($C$21 &amp; "!D146:G158"),11,FALSE)),0,HLOOKUP(F$34,INDIRECT($C$21 &amp; "!D146:G158"),11,FALSE)) +
IF(ISNA(HLOOKUP(F$34,INDIRECT($C$22 &amp; "!D146:G158"),11,FALSE)),0,HLOOKUP(F$34,INDIRECT($C$22 &amp; "!D146:G158"),11,FALSE)) +
IF(ISNA(HLOOKUP(F$34,INDIRECT($C$23 &amp; "!D146:G158"),11,FALSE)),0,HLOOKUP(F$34,INDIRECT($C$23 &amp; "!D146:G158"),11,FALSE)) +
IF(ISNA(HLOOKUP(F$34,INDIRECT($C$24 &amp; "!D146:G158"),11,FALSE)),0,HLOOKUP(F$34,INDIRECT($C$24 &amp; "!D146:G158"),11,FALSE)) +
IF(ISNA(HLOOKUP(F$34,INDIRECT($C$25 &amp; "!D146:G158"),11,FALSE)),0,HLOOKUP(F$34,INDIRECT($C$25 &amp; "!D146:G158"),11,FALSE)) +
IF(ISNA(HLOOKUP(F$34,INDIRECT($C$26 &amp; "!D146:G158"),11,FALSE)),0,HLOOKUP(F$34,INDIRECT($C$26 &amp; "!D146:G158"),11,FALSE)) +
IF(ISNA(HLOOKUP(F$34,INDIRECT($C$27 &amp; "!D146:G158"),11,FALSE)),0,HLOOKUP(F$34,INDIRECT($C$27 &amp; "!D146:G158"),11,FALSE))</f>
        <v>0</v>
      </c>
      <c r="G39" s="202">
        <f t="shared" ref="G39:I39" ca="1" si="32">IF(ISNA(HLOOKUP(G$34,INDIRECT($C$14 &amp; "!D146:G158"),11,FALSE)),0,HLOOKUP(G$34,INDIRECT($C$14 &amp; "!D146:G158"),11,FALSE)) +
IF(ISNA(HLOOKUP(G$34,INDIRECT($C$15 &amp; "!D146:G158"),11,FALSE)),0,HLOOKUP(G$34,INDIRECT($C$15 &amp; "!D146:G158"),11,FALSE)) +
IF(ISNA(HLOOKUP(G$34,INDIRECT($C$16 &amp; "!D146:G158"),11,FALSE)),0,HLOOKUP(G$34,INDIRECT($C$16 &amp; "!D146:G158"),11,FALSE)) +
IF(ISNA(HLOOKUP(G$34,INDIRECT($C$17 &amp; "!D146:G158"),11,FALSE)),0,HLOOKUP(G$34,INDIRECT($C$17 &amp; "!D146:G158"),11,FALSE)) +
IF(ISNA(HLOOKUP(G$34,INDIRECT($C$18 &amp; "!D146:G158"),11,FALSE)),0,HLOOKUP(G$34,INDIRECT($C$18 &amp; "!D146:G158"),11,FALSE)) +
IF(ISNA(HLOOKUP(G$34,INDIRECT($C$19 &amp; "!D146:G158"),11,FALSE)),0,HLOOKUP(G$34,INDIRECT($C$19 &amp; "!D146:G158"),11,FALSE)) +
IF(ISNA(HLOOKUP(G$34,INDIRECT($C$20 &amp; "!D146:G158"),11,FALSE)),0,HLOOKUP(G$34,INDIRECT($C$20 &amp; "!D146:G158"),11,FALSE)) +
IF(ISNA(HLOOKUP(G$34,INDIRECT($C$21 &amp; "!D146:G158"),11,FALSE)),0,HLOOKUP(G$34,INDIRECT($C$21 &amp; "!D146:G158"),11,FALSE)) +
IF(ISNA(HLOOKUP(G$34,INDIRECT($C$22 &amp; "!D146:G158"),11,FALSE)),0,HLOOKUP(G$34,INDIRECT($C$22 &amp; "!D146:G158"),11,FALSE)) +
IF(ISNA(HLOOKUP(G$34,INDIRECT($C$23 &amp; "!D146:G158"),11,FALSE)),0,HLOOKUP(G$34,INDIRECT($C$23 &amp; "!D146:G158"),11,FALSE)) +
IF(ISNA(HLOOKUP(G$34,INDIRECT($C$24 &amp; "!D146:G158"),11,FALSE)),0,HLOOKUP(G$34,INDIRECT($C$24 &amp; "!D146:G158"),11,FALSE)) +
IF(ISNA(HLOOKUP(G$34,INDIRECT($C$25 &amp; "!D146:G158"),11,FALSE)),0,HLOOKUP(G$34,INDIRECT($C$25 &amp; "!D146:G158"),11,FALSE)) +
IF(ISNA(HLOOKUP(G$34,INDIRECT($C$26 &amp; "!D146:G158"),11,FALSE)),0,HLOOKUP(G$34,INDIRECT($C$26 &amp; "!D146:G158"),11,FALSE)) +
IF(ISNA(HLOOKUP(G$34,INDIRECT($C$27 &amp; "!D146:G158"),11,FALSE)),0,HLOOKUP(G$34,INDIRECT($C$27 &amp; "!D146:G158"),11,FALSE))</f>
        <v>0</v>
      </c>
      <c r="H39" s="202">
        <f t="shared" ca="1" si="32"/>
        <v>0</v>
      </c>
      <c r="I39" s="202">
        <f t="shared" ca="1" si="32"/>
        <v>0</v>
      </c>
      <c r="J39" s="202">
        <f t="shared" ca="1" si="29"/>
        <v>0</v>
      </c>
      <c r="V39" s="205"/>
    </row>
    <row r="40" spans="3:22" s="131" customFormat="1" ht="16.5" customHeight="1" x14ac:dyDescent="0.2">
      <c r="C40" s="199" t="str">
        <f>Übersetzungen!C71</f>
        <v>Anteil Förderbeiträge an den Gesamtkosten</v>
      </c>
      <c r="D40" s="199"/>
      <c r="E40" s="145" t="s">
        <v>172</v>
      </c>
      <c r="F40" s="203">
        <f ca="1">IF(F$35&gt;0,1/F$35*F$39,0)</f>
        <v>0</v>
      </c>
      <c r="G40" s="203">
        <f t="shared" ref="G40:I40" ca="1" si="33">IF(G35&gt;0,G39/G35,0)</f>
        <v>0</v>
      </c>
      <c r="H40" s="203">
        <f t="shared" ca="1" si="33"/>
        <v>0</v>
      </c>
      <c r="I40" s="203">
        <f t="shared" ca="1" si="33"/>
        <v>0</v>
      </c>
      <c r="J40" s="203">
        <f t="shared" ref="J40" ca="1" si="34">IF(J35&gt;0,J39/J35,0)</f>
        <v>0</v>
      </c>
      <c r="V40" s="205"/>
    </row>
    <row r="41" spans="3:22" s="131" customFormat="1" ht="16.5" customHeight="1" x14ac:dyDescent="0.2">
      <c r="C41" s="196"/>
      <c r="D41" s="196"/>
      <c r="F41" s="200"/>
      <c r="G41" s="200"/>
      <c r="H41" s="200"/>
      <c r="I41" s="200"/>
      <c r="J41" s="200"/>
      <c r="V41" s="205"/>
    </row>
    <row r="42" spans="3:22" s="63" customFormat="1" ht="15.75" x14ac:dyDescent="0.2">
      <c r="C42" s="165" t="str">
        <f>Übersetzungen!C108</f>
        <v>Übersicht alle Kursstaffeln und Kurse</v>
      </c>
      <c r="D42" s="166"/>
      <c r="E42" s="137"/>
      <c r="F42" s="137"/>
      <c r="G42" s="137"/>
      <c r="H42" s="137"/>
      <c r="I42" s="137"/>
      <c r="J42" s="137"/>
      <c r="K42" s="137"/>
      <c r="L42" s="137"/>
      <c r="M42" s="137"/>
      <c r="N42" s="137"/>
      <c r="O42" s="137"/>
      <c r="P42" s="137"/>
      <c r="Q42" s="137"/>
      <c r="R42" s="137"/>
      <c r="S42" s="137"/>
      <c r="V42" s="206"/>
    </row>
    <row r="43" spans="3:22" ht="8.25" customHeight="1" x14ac:dyDescent="0.2">
      <c r="D43" s="17"/>
    </row>
    <row r="44" spans="3:22" ht="38.450000000000003" customHeight="1" x14ac:dyDescent="0.2">
      <c r="C44" s="345" t="s">
        <v>102</v>
      </c>
      <c r="D44" s="346"/>
      <c r="E44" s="167" t="str">
        <f>Übersetzungen!$C114</f>
        <v>Kursdauer</v>
      </c>
      <c r="F44" s="167" t="str">
        <f>Übersetzungen!$C115</f>
        <v>Anzahl Durchführungen d</v>
      </c>
      <c r="G44" s="167" t="str">
        <f>Übersetzungen!$C116</f>
        <v>Anzahl Durchführungen f</v>
      </c>
      <c r="H44" s="167" t="str">
        <f>Übersetzungen!$C117</f>
        <v>Anzahl Durchführungen i</v>
      </c>
      <c r="I44" s="167" t="str">
        <f>Übersetzungen!$C118</f>
        <v xml:space="preserve">Total Durchführungen </v>
      </c>
      <c r="J44" s="167" t="str">
        <f>Übersetzungen!$C119</f>
        <v>Anzahl TN (alle Durchührungen)</v>
      </c>
      <c r="K44" s="167" t="str">
        <f>Übersetzungen!$C120</f>
        <v>Ø TN pro Kurs</v>
      </c>
      <c r="L44" s="167" t="str">
        <f>Übersetzungen!$C111</f>
        <v>Kosten Entwicklung</v>
      </c>
      <c r="M44" s="167" t="str">
        <f>Übersetzungen!$C112</f>
        <v>Kosten Transfer</v>
      </c>
      <c r="N44" s="167" t="str">
        <f>Übersetzungen!$C113</f>
        <v>Kosten Durchführung</v>
      </c>
      <c r="O44" s="167" t="str">
        <f>Übersetzungen!$C121</f>
        <v>Gesamtkosten</v>
      </c>
      <c r="P44" s="167" t="str">
        <f>Übersetzungen!$C122</f>
        <v>Kurserfolg mit Förderbeitrag ECH</v>
      </c>
      <c r="Q44" s="167" t="str">
        <f>Übersetzungen!$C182</f>
        <v>Total effektiver Förderbeitrag ECH</v>
      </c>
      <c r="R44" s="167" t="str">
        <f>Übersetzungen!$C125</f>
        <v>Förderbeitrag pro TN</v>
      </c>
      <c r="S44" s="167" t="str">
        <f>Übersetzungen!$C126</f>
        <v>Anteil Förderbeitrag</v>
      </c>
    </row>
    <row r="45" spans="3:22" s="131" customFormat="1" ht="16.5" customHeight="1" x14ac:dyDescent="0.2">
      <c r="C45" s="176" t="str">
        <f>HYPERLINK("#" &amp; SheetnameKursstaffel01 &amp; "!D6", SheetnameKursstaffel01)</f>
        <v>Kursstaffel_01</v>
      </c>
      <c r="D45" s="177" t="str">
        <f ca="1">IFERROR(IF(INDIRECT(C45 &amp; "!D$6") &lt;&gt; 0, INDIRECT(C45 &amp; "!D$6"),""),"")</f>
        <v/>
      </c>
      <c r="E45" s="191">
        <f t="shared" ref="E45:E59" ca="1" si="35">IFERROR(IF(INDIRECT($C45 &amp; "!Kursdauer_Staffel") &lt;&gt; 0, INDIRECT($C45 &amp; "!Kursdauer_Staffel"),0),0)</f>
        <v>0</v>
      </c>
      <c r="F45" s="95">
        <f t="shared" ref="F45:F59" ca="1" si="36">IFERROR(IF(INDIRECT($C45 &amp; "!V105") &lt;&gt; 0, INDIRECT($C45 &amp; "!V105"),0),0)</f>
        <v>0</v>
      </c>
      <c r="G45" s="95">
        <f t="shared" ref="G45:G59" ca="1" si="37">IFERROR(IF(INDIRECT($C45 &amp; "!W105") &lt;&gt; 0, INDIRECT($C45 &amp; "!W105"),0),0)</f>
        <v>0</v>
      </c>
      <c r="H45" s="95">
        <f t="shared" ref="H45:H59" ca="1" si="38">IFERROR(IF(INDIRECT($C45 &amp; "!X105") &lt;&gt; 0, INDIRECT($C45 &amp; "!X105"),0),0)</f>
        <v>0</v>
      </c>
      <c r="I45" s="95">
        <f ca="1">SUM($F45:$H45)</f>
        <v>0</v>
      </c>
      <c r="J45" s="95">
        <f t="shared" ref="J45:J59" ca="1" si="39">IFERROR(IF(INDIRECT($C45 &amp; "!P101") &lt;&gt; 0, INDIRECT($C45 &amp; "!P101"),0),0)</f>
        <v>0</v>
      </c>
      <c r="K45" s="95">
        <f ca="1">IF($I45&gt;0,$J45/$I45,0)</f>
        <v>0</v>
      </c>
      <c r="L45" s="95">
        <f ca="1">IFERROR(IF(AND(INDIRECT($C45 &amp; "!P36") &lt;&gt; 0,OR(SUM(INDIRECT($C45 &amp; "!D101:O101"))&gt;0,AND(SUM(INDIRECT($C45 &amp; "!D101:O101"))=0,(COUNTIF(INDIRECT($C45 &amp; "!D103:O103"),"ja")+COUNTIF(INDIRECT($C45 &amp; "!D103:O103"),"oui"))&gt;0))), INDIRECT($C45 &amp; "!P36"),0),0)</f>
        <v>0</v>
      </c>
      <c r="M45" s="95">
        <f ca="1">IFERROR(IF(AND(INDIRECT($C45 &amp; "!P38") &lt;&gt; 0,OR(SUM(INDIRECT($C45 &amp; "!D101:O101"))&gt;0,AND(SUM(INDIRECT($C45 &amp; "!D101:O101"))=0,(COUNTIF(INDIRECT($C45 &amp; "!D103:O103"),"ja")+COUNTIF(INDIRECT($C45 &amp; "!D103:O103"),"oui"))&gt;0))), INDIRECT($C45 &amp; "!P38"),0),0)</f>
        <v>0</v>
      </c>
      <c r="N45" s="95">
        <f t="shared" ref="N45:N59" ca="1" si="40">O45-L45-M45</f>
        <v>0</v>
      </c>
      <c r="O45" s="95">
        <f t="shared" ref="O45:O59" ca="1" si="41">IFERROR(IF(INDIRECT($C45 &amp; "!P125") &lt;&gt; 0, INDIRECT($C45 &amp; "!P125"),0),0)</f>
        <v>0</v>
      </c>
      <c r="P45" s="95">
        <f t="shared" ref="P45:P59" ca="1" si="42">IFERROR(IF(INDIRECT($C45 &amp; "!P127") &lt;&gt; 0, INDIRECT($C45 &amp; "!P127"),0),0)</f>
        <v>0</v>
      </c>
      <c r="Q45" s="95">
        <f t="shared" ref="Q45:Q59" ca="1" si="43">IFERROR(IF(INDIRECT($C45 &amp; "!P121") &lt;&gt; 0, INDIRECT($C45 &amp; "!P121"),0),0)</f>
        <v>0</v>
      </c>
      <c r="R45" s="95">
        <f t="shared" ref="R45:R59" ca="1" si="44">IF($J45&gt;0,$Q45/$J45,0)</f>
        <v>0</v>
      </c>
      <c r="S45" s="155">
        <f t="shared" ref="S45:S59" ca="1" si="45">IFERROR(IF(INDIRECT($C45 &amp; "!H158") &lt;&gt; 0, INDIRECT($C45 &amp; "!H158"),0),0)</f>
        <v>0</v>
      </c>
      <c r="T45" s="149"/>
      <c r="V45" s="205"/>
    </row>
    <row r="46" spans="3:22" s="131" customFormat="1" ht="16.5" customHeight="1" x14ac:dyDescent="0.2">
      <c r="C46" s="178" t="str">
        <f>HYPERLINK("#" &amp; SheetnameKursstaffel02 &amp; "!D6", SheetnameKursstaffel02)</f>
        <v>Kursstaffel_02</v>
      </c>
      <c r="D46" s="179" t="str">
        <f t="shared" ref="D46:D59" ca="1" si="46">IFERROR(IF(INDIRECT(C46 &amp; "!D$6") &lt;&gt; 0, INDIRECT(C46 &amp; "!D$6"),""),"")</f>
        <v/>
      </c>
      <c r="E46" s="192">
        <f t="shared" ca="1" si="35"/>
        <v>0</v>
      </c>
      <c r="F46" s="83">
        <f t="shared" ca="1" si="36"/>
        <v>0</v>
      </c>
      <c r="G46" s="83">
        <f t="shared" ca="1" si="37"/>
        <v>0</v>
      </c>
      <c r="H46" s="83">
        <f t="shared" ca="1" si="38"/>
        <v>0</v>
      </c>
      <c r="I46" s="83">
        <f t="shared" ref="I46:I59" ca="1" si="47">SUM($F46:$H46)</f>
        <v>0</v>
      </c>
      <c r="J46" s="83">
        <f t="shared" ca="1" si="39"/>
        <v>0</v>
      </c>
      <c r="K46" s="83">
        <f t="shared" ref="K46:K59" ca="1" si="48">IF($I46&gt;0,$J46/$I46,0)</f>
        <v>0</v>
      </c>
      <c r="L46" s="83">
        <f t="shared" ref="L46:L59" ca="1" si="49">IFERROR(IF(AND(INDIRECT($C46 &amp; "!P36") &lt;&gt; 0,OR(SUM(INDIRECT($C46 &amp; "!D101:O101"))&gt;0,AND(SUM(INDIRECT($C46 &amp; "!D101:O101"))=0,(COUNTIF(INDIRECT($C46 &amp; "!D103:O103"),"ja")+COUNTIF(INDIRECT($C46 &amp; "!D103:O103"),"oui"))&gt;0))), INDIRECT($C46 &amp; "!P36"),0),0)</f>
        <v>0</v>
      </c>
      <c r="M46" s="83">
        <f t="shared" ref="M46:M59" ca="1" si="50">IFERROR(IF(AND(INDIRECT($C46 &amp; "!P38") &lt;&gt; 0,OR(SUM(INDIRECT($C46 &amp; "!D101:O101"))&gt;0,AND(SUM(INDIRECT($C46 &amp; "!D101:O101"))=0,(COUNTIF(INDIRECT($C46 &amp; "!D103:O103"),"ja")+COUNTIF(INDIRECT($C46 &amp; "!D103:O103"),"oui"))&gt;0))), INDIRECT($C46 &amp; "!P38"),0),0)</f>
        <v>0</v>
      </c>
      <c r="N46" s="83">
        <f t="shared" ca="1" si="40"/>
        <v>0</v>
      </c>
      <c r="O46" s="83">
        <f t="shared" ca="1" si="41"/>
        <v>0</v>
      </c>
      <c r="P46" s="83">
        <f t="shared" ca="1" si="42"/>
        <v>0</v>
      </c>
      <c r="Q46" s="83">
        <f t="shared" ca="1" si="43"/>
        <v>0</v>
      </c>
      <c r="R46" s="83">
        <f t="shared" ca="1" si="44"/>
        <v>0</v>
      </c>
      <c r="S46" s="156">
        <f t="shared" ca="1" si="45"/>
        <v>0</v>
      </c>
      <c r="T46" s="149"/>
      <c r="V46" s="205"/>
    </row>
    <row r="47" spans="3:22" s="131" customFormat="1" ht="16.5" customHeight="1" x14ac:dyDescent="0.2">
      <c r="C47" s="178" t="str">
        <f>HYPERLINK("#" &amp; SheetnameKursstaffel03 &amp; "!D6", SheetnameKursstaffel03)</f>
        <v>Kursstaffel_03</v>
      </c>
      <c r="D47" s="179" t="str">
        <f t="shared" ca="1" si="46"/>
        <v/>
      </c>
      <c r="E47" s="192">
        <f t="shared" ca="1" si="35"/>
        <v>0</v>
      </c>
      <c r="F47" s="83">
        <f t="shared" ca="1" si="36"/>
        <v>0</v>
      </c>
      <c r="G47" s="83">
        <f t="shared" ca="1" si="37"/>
        <v>0</v>
      </c>
      <c r="H47" s="83">
        <f t="shared" ca="1" si="38"/>
        <v>0</v>
      </c>
      <c r="I47" s="83">
        <f t="shared" ca="1" si="47"/>
        <v>0</v>
      </c>
      <c r="J47" s="83">
        <f t="shared" ca="1" si="39"/>
        <v>0</v>
      </c>
      <c r="K47" s="83">
        <f t="shared" ca="1" si="48"/>
        <v>0</v>
      </c>
      <c r="L47" s="83">
        <f t="shared" ca="1" si="49"/>
        <v>0</v>
      </c>
      <c r="M47" s="83">
        <f t="shared" ca="1" si="50"/>
        <v>0</v>
      </c>
      <c r="N47" s="83">
        <f t="shared" ca="1" si="40"/>
        <v>0</v>
      </c>
      <c r="O47" s="83">
        <f t="shared" ca="1" si="41"/>
        <v>0</v>
      </c>
      <c r="P47" s="83">
        <f t="shared" ca="1" si="42"/>
        <v>0</v>
      </c>
      <c r="Q47" s="83">
        <f t="shared" ca="1" si="43"/>
        <v>0</v>
      </c>
      <c r="R47" s="83">
        <f t="shared" ca="1" si="44"/>
        <v>0</v>
      </c>
      <c r="S47" s="156">
        <f t="shared" ca="1" si="45"/>
        <v>0</v>
      </c>
      <c r="T47" s="149"/>
      <c r="V47" s="205"/>
    </row>
    <row r="48" spans="3:22" s="131" customFormat="1" ht="16.5" customHeight="1" x14ac:dyDescent="0.2">
      <c r="C48" s="178" t="str">
        <f>HYPERLINK("#" &amp; SheetnameKursstaffel04 &amp; "!D6", SheetnameKursstaffel04)</f>
        <v>Kursstaffel_04</v>
      </c>
      <c r="D48" s="179" t="str">
        <f t="shared" ca="1" si="46"/>
        <v/>
      </c>
      <c r="E48" s="192">
        <f t="shared" ca="1" si="35"/>
        <v>0</v>
      </c>
      <c r="F48" s="83">
        <f t="shared" ca="1" si="36"/>
        <v>0</v>
      </c>
      <c r="G48" s="83">
        <f t="shared" ca="1" si="37"/>
        <v>0</v>
      </c>
      <c r="H48" s="83">
        <f t="shared" ca="1" si="38"/>
        <v>0</v>
      </c>
      <c r="I48" s="83">
        <f t="shared" ca="1" si="47"/>
        <v>0</v>
      </c>
      <c r="J48" s="83">
        <f t="shared" ca="1" si="39"/>
        <v>0</v>
      </c>
      <c r="K48" s="83">
        <f t="shared" ca="1" si="48"/>
        <v>0</v>
      </c>
      <c r="L48" s="83">
        <f t="shared" ca="1" si="49"/>
        <v>0</v>
      </c>
      <c r="M48" s="83">
        <f t="shared" ca="1" si="50"/>
        <v>0</v>
      </c>
      <c r="N48" s="83">
        <f t="shared" ca="1" si="40"/>
        <v>0</v>
      </c>
      <c r="O48" s="83">
        <f t="shared" ca="1" si="41"/>
        <v>0</v>
      </c>
      <c r="P48" s="83">
        <f t="shared" ca="1" si="42"/>
        <v>0</v>
      </c>
      <c r="Q48" s="83">
        <f t="shared" ca="1" si="43"/>
        <v>0</v>
      </c>
      <c r="R48" s="83">
        <f t="shared" ca="1" si="44"/>
        <v>0</v>
      </c>
      <c r="S48" s="156">
        <f t="shared" ca="1" si="45"/>
        <v>0</v>
      </c>
      <c r="T48" s="149"/>
      <c r="V48" s="205"/>
    </row>
    <row r="49" spans="3:22" s="131" customFormat="1" ht="16.5" customHeight="1" x14ac:dyDescent="0.2">
      <c r="C49" s="178" t="str">
        <f>HYPERLINK("#" &amp; SheetnameKursstaffel05 &amp; "!D6", SheetnameKursstaffel05)</f>
        <v>Kursstaffel_05</v>
      </c>
      <c r="D49" s="179" t="str">
        <f t="shared" ca="1" si="46"/>
        <v/>
      </c>
      <c r="E49" s="192">
        <f t="shared" ca="1" si="35"/>
        <v>0</v>
      </c>
      <c r="F49" s="83">
        <f t="shared" ca="1" si="36"/>
        <v>0</v>
      </c>
      <c r="G49" s="83">
        <f t="shared" ca="1" si="37"/>
        <v>0</v>
      </c>
      <c r="H49" s="83">
        <f t="shared" ca="1" si="38"/>
        <v>0</v>
      </c>
      <c r="I49" s="83">
        <f t="shared" ca="1" si="47"/>
        <v>0</v>
      </c>
      <c r="J49" s="83">
        <f t="shared" ca="1" si="39"/>
        <v>0</v>
      </c>
      <c r="K49" s="83">
        <f t="shared" ca="1" si="48"/>
        <v>0</v>
      </c>
      <c r="L49" s="83">
        <f t="shared" ca="1" si="49"/>
        <v>0</v>
      </c>
      <c r="M49" s="83">
        <f t="shared" ca="1" si="50"/>
        <v>0</v>
      </c>
      <c r="N49" s="83">
        <f t="shared" ca="1" si="40"/>
        <v>0</v>
      </c>
      <c r="O49" s="83">
        <f t="shared" ca="1" si="41"/>
        <v>0</v>
      </c>
      <c r="P49" s="83">
        <f t="shared" ca="1" si="42"/>
        <v>0</v>
      </c>
      <c r="Q49" s="83">
        <f t="shared" ca="1" si="43"/>
        <v>0</v>
      </c>
      <c r="R49" s="83">
        <f t="shared" ca="1" si="44"/>
        <v>0</v>
      </c>
      <c r="S49" s="156">
        <f t="shared" ca="1" si="45"/>
        <v>0</v>
      </c>
      <c r="T49" s="149"/>
      <c r="V49" s="205"/>
    </row>
    <row r="50" spans="3:22" s="131" customFormat="1" ht="16.5" customHeight="1" x14ac:dyDescent="0.2">
      <c r="C50" s="178" t="str">
        <f>HYPERLINK("#" &amp; SheetnameKursstaffel06 &amp; "!D6", SheetnameKursstaffel06)</f>
        <v>Kursstaffel_06</v>
      </c>
      <c r="D50" s="179" t="str">
        <f t="shared" ca="1" si="46"/>
        <v/>
      </c>
      <c r="E50" s="192">
        <f t="shared" ca="1" si="35"/>
        <v>0</v>
      </c>
      <c r="F50" s="83">
        <f t="shared" ca="1" si="36"/>
        <v>0</v>
      </c>
      <c r="G50" s="83">
        <f t="shared" ca="1" si="37"/>
        <v>0</v>
      </c>
      <c r="H50" s="83">
        <f t="shared" ca="1" si="38"/>
        <v>0</v>
      </c>
      <c r="I50" s="83">
        <f t="shared" ca="1" si="47"/>
        <v>0</v>
      </c>
      <c r="J50" s="83">
        <f t="shared" ca="1" si="39"/>
        <v>0</v>
      </c>
      <c r="K50" s="83">
        <f t="shared" ca="1" si="48"/>
        <v>0</v>
      </c>
      <c r="L50" s="83">
        <f t="shared" ca="1" si="49"/>
        <v>0</v>
      </c>
      <c r="M50" s="83">
        <f t="shared" ca="1" si="50"/>
        <v>0</v>
      </c>
      <c r="N50" s="83">
        <f t="shared" ca="1" si="40"/>
        <v>0</v>
      </c>
      <c r="O50" s="83">
        <f t="shared" ca="1" si="41"/>
        <v>0</v>
      </c>
      <c r="P50" s="83">
        <f t="shared" ca="1" si="42"/>
        <v>0</v>
      </c>
      <c r="Q50" s="83">
        <f t="shared" ca="1" si="43"/>
        <v>0</v>
      </c>
      <c r="R50" s="83">
        <f t="shared" ca="1" si="44"/>
        <v>0</v>
      </c>
      <c r="S50" s="156">
        <f t="shared" ca="1" si="45"/>
        <v>0</v>
      </c>
      <c r="T50" s="149"/>
      <c r="V50" s="205"/>
    </row>
    <row r="51" spans="3:22" s="131" customFormat="1" ht="16.5" customHeight="1" x14ac:dyDescent="0.2">
      <c r="C51" s="178" t="str">
        <f>HYPERLINK("#" &amp; SheetnameKursstaffel07 &amp; "!D6", SheetnameKursstaffel07)</f>
        <v>Kursstaffel_07</v>
      </c>
      <c r="D51" s="179" t="str">
        <f t="shared" ca="1" si="46"/>
        <v/>
      </c>
      <c r="E51" s="192">
        <f t="shared" ca="1" si="35"/>
        <v>0</v>
      </c>
      <c r="F51" s="83">
        <f t="shared" ca="1" si="36"/>
        <v>0</v>
      </c>
      <c r="G51" s="83">
        <f t="shared" ca="1" si="37"/>
        <v>0</v>
      </c>
      <c r="H51" s="83">
        <f t="shared" ca="1" si="38"/>
        <v>0</v>
      </c>
      <c r="I51" s="83">
        <f t="shared" ca="1" si="47"/>
        <v>0</v>
      </c>
      <c r="J51" s="83">
        <f t="shared" ca="1" si="39"/>
        <v>0</v>
      </c>
      <c r="K51" s="83">
        <f t="shared" ca="1" si="48"/>
        <v>0</v>
      </c>
      <c r="L51" s="83">
        <f t="shared" ca="1" si="49"/>
        <v>0</v>
      </c>
      <c r="M51" s="83">
        <f t="shared" ca="1" si="50"/>
        <v>0</v>
      </c>
      <c r="N51" s="83">
        <f t="shared" ca="1" si="40"/>
        <v>0</v>
      </c>
      <c r="O51" s="83">
        <f t="shared" ca="1" si="41"/>
        <v>0</v>
      </c>
      <c r="P51" s="83">
        <f t="shared" ca="1" si="42"/>
        <v>0</v>
      </c>
      <c r="Q51" s="83">
        <f t="shared" ca="1" si="43"/>
        <v>0</v>
      </c>
      <c r="R51" s="83">
        <f t="shared" ca="1" si="44"/>
        <v>0</v>
      </c>
      <c r="S51" s="156">
        <f t="shared" ca="1" si="45"/>
        <v>0</v>
      </c>
      <c r="T51" s="149"/>
      <c r="V51" s="205"/>
    </row>
    <row r="52" spans="3:22" s="131" customFormat="1" ht="16.5" customHeight="1" x14ac:dyDescent="0.2">
      <c r="C52" s="178" t="str">
        <f>HYPERLINK("#" &amp; SheetnameKursstaffel08 &amp; "!D6", SheetnameKursstaffel08)</f>
        <v>Kursstaffel_08</v>
      </c>
      <c r="D52" s="179" t="str">
        <f t="shared" ca="1" si="46"/>
        <v/>
      </c>
      <c r="E52" s="192">
        <f t="shared" ca="1" si="35"/>
        <v>0</v>
      </c>
      <c r="F52" s="83">
        <f t="shared" ca="1" si="36"/>
        <v>0</v>
      </c>
      <c r="G52" s="83">
        <f t="shared" ca="1" si="37"/>
        <v>0</v>
      </c>
      <c r="H52" s="83">
        <f t="shared" ca="1" si="38"/>
        <v>0</v>
      </c>
      <c r="I52" s="83">
        <f t="shared" ca="1" si="47"/>
        <v>0</v>
      </c>
      <c r="J52" s="83">
        <f t="shared" ca="1" si="39"/>
        <v>0</v>
      </c>
      <c r="K52" s="83">
        <f t="shared" ca="1" si="48"/>
        <v>0</v>
      </c>
      <c r="L52" s="83">
        <f t="shared" ca="1" si="49"/>
        <v>0</v>
      </c>
      <c r="M52" s="83">
        <f t="shared" ca="1" si="50"/>
        <v>0</v>
      </c>
      <c r="N52" s="83">
        <f t="shared" ca="1" si="40"/>
        <v>0</v>
      </c>
      <c r="O52" s="83">
        <f t="shared" ca="1" si="41"/>
        <v>0</v>
      </c>
      <c r="P52" s="83">
        <f t="shared" ca="1" si="42"/>
        <v>0</v>
      </c>
      <c r="Q52" s="83">
        <f t="shared" ca="1" si="43"/>
        <v>0</v>
      </c>
      <c r="R52" s="83">
        <f t="shared" ca="1" si="44"/>
        <v>0</v>
      </c>
      <c r="S52" s="156">
        <f t="shared" ca="1" si="45"/>
        <v>0</v>
      </c>
      <c r="T52" s="149"/>
      <c r="V52" s="205"/>
    </row>
    <row r="53" spans="3:22" s="131" customFormat="1" ht="16.5" customHeight="1" x14ac:dyDescent="0.2">
      <c r="C53" s="178" t="str">
        <f>HYPERLINK("#" &amp; SheetnameKursstaffel09 &amp; "!D6", SheetnameKursstaffel09)</f>
        <v>Kursstaffel_09</v>
      </c>
      <c r="D53" s="179" t="str">
        <f t="shared" ca="1" si="46"/>
        <v/>
      </c>
      <c r="E53" s="192">
        <f t="shared" ca="1" si="35"/>
        <v>0</v>
      </c>
      <c r="F53" s="83">
        <f t="shared" ca="1" si="36"/>
        <v>0</v>
      </c>
      <c r="G53" s="83">
        <f t="shared" ca="1" si="37"/>
        <v>0</v>
      </c>
      <c r="H53" s="83">
        <f t="shared" ca="1" si="38"/>
        <v>0</v>
      </c>
      <c r="I53" s="83">
        <f t="shared" ca="1" si="47"/>
        <v>0</v>
      </c>
      <c r="J53" s="83">
        <f t="shared" ca="1" si="39"/>
        <v>0</v>
      </c>
      <c r="K53" s="83">
        <f t="shared" ca="1" si="48"/>
        <v>0</v>
      </c>
      <c r="L53" s="83">
        <f t="shared" ca="1" si="49"/>
        <v>0</v>
      </c>
      <c r="M53" s="83">
        <f t="shared" ca="1" si="50"/>
        <v>0</v>
      </c>
      <c r="N53" s="83">
        <f t="shared" ca="1" si="40"/>
        <v>0</v>
      </c>
      <c r="O53" s="83">
        <f t="shared" ca="1" si="41"/>
        <v>0</v>
      </c>
      <c r="P53" s="83">
        <f t="shared" ca="1" si="42"/>
        <v>0</v>
      </c>
      <c r="Q53" s="83">
        <f t="shared" ca="1" si="43"/>
        <v>0</v>
      </c>
      <c r="R53" s="83">
        <f t="shared" ca="1" si="44"/>
        <v>0</v>
      </c>
      <c r="S53" s="156">
        <f t="shared" ca="1" si="45"/>
        <v>0</v>
      </c>
      <c r="T53" s="149"/>
      <c r="V53" s="205"/>
    </row>
    <row r="54" spans="3:22" s="131" customFormat="1" ht="16.5" customHeight="1" x14ac:dyDescent="0.2">
      <c r="C54" s="178" t="str">
        <f>HYPERLINK("#" &amp; SheetnameKursstaffel10 &amp; "!D6", SheetnameKursstaffel10)</f>
        <v>Kursstaffel_10</v>
      </c>
      <c r="D54" s="179" t="str">
        <f t="shared" ca="1" si="46"/>
        <v/>
      </c>
      <c r="E54" s="192">
        <f t="shared" ca="1" si="35"/>
        <v>0</v>
      </c>
      <c r="F54" s="83">
        <f t="shared" ca="1" si="36"/>
        <v>0</v>
      </c>
      <c r="G54" s="83">
        <f t="shared" ca="1" si="37"/>
        <v>0</v>
      </c>
      <c r="H54" s="83">
        <f t="shared" ca="1" si="38"/>
        <v>0</v>
      </c>
      <c r="I54" s="83">
        <f t="shared" ca="1" si="47"/>
        <v>0</v>
      </c>
      <c r="J54" s="83">
        <f t="shared" ca="1" si="39"/>
        <v>0</v>
      </c>
      <c r="K54" s="83">
        <f t="shared" ca="1" si="48"/>
        <v>0</v>
      </c>
      <c r="L54" s="83">
        <f t="shared" ca="1" si="49"/>
        <v>0</v>
      </c>
      <c r="M54" s="83">
        <f t="shared" ca="1" si="50"/>
        <v>0</v>
      </c>
      <c r="N54" s="83">
        <f t="shared" ca="1" si="40"/>
        <v>0</v>
      </c>
      <c r="O54" s="83">
        <f t="shared" ca="1" si="41"/>
        <v>0</v>
      </c>
      <c r="P54" s="83">
        <f t="shared" ca="1" si="42"/>
        <v>0</v>
      </c>
      <c r="Q54" s="83">
        <f t="shared" ca="1" si="43"/>
        <v>0</v>
      </c>
      <c r="R54" s="83">
        <f t="shared" ca="1" si="44"/>
        <v>0</v>
      </c>
      <c r="S54" s="156">
        <f t="shared" ca="1" si="45"/>
        <v>0</v>
      </c>
      <c r="T54" s="149"/>
      <c r="V54" s="205"/>
    </row>
    <row r="55" spans="3:22" s="131" customFormat="1" ht="16.5" customHeight="1" x14ac:dyDescent="0.2">
      <c r="C55" s="178" t="str">
        <f>HYPERLINK("#" &amp; SheetnameKursstaffel11 &amp; "!D6", SheetnameKursstaffel11)</f>
        <v>Kursstaffel_11</v>
      </c>
      <c r="D55" s="179" t="str">
        <f t="shared" ca="1" si="46"/>
        <v/>
      </c>
      <c r="E55" s="192">
        <f t="shared" ca="1" si="35"/>
        <v>0</v>
      </c>
      <c r="F55" s="83">
        <f t="shared" ca="1" si="36"/>
        <v>0</v>
      </c>
      <c r="G55" s="83">
        <f t="shared" ca="1" si="37"/>
        <v>0</v>
      </c>
      <c r="H55" s="83">
        <f t="shared" ca="1" si="38"/>
        <v>0</v>
      </c>
      <c r="I55" s="83">
        <f t="shared" ca="1" si="47"/>
        <v>0</v>
      </c>
      <c r="J55" s="83">
        <f t="shared" ca="1" si="39"/>
        <v>0</v>
      </c>
      <c r="K55" s="83">
        <f t="shared" ca="1" si="48"/>
        <v>0</v>
      </c>
      <c r="L55" s="83">
        <f t="shared" ca="1" si="49"/>
        <v>0</v>
      </c>
      <c r="M55" s="83">
        <f t="shared" ca="1" si="50"/>
        <v>0</v>
      </c>
      <c r="N55" s="83">
        <f t="shared" ca="1" si="40"/>
        <v>0</v>
      </c>
      <c r="O55" s="83">
        <f t="shared" ca="1" si="41"/>
        <v>0</v>
      </c>
      <c r="P55" s="83">
        <f t="shared" ca="1" si="42"/>
        <v>0</v>
      </c>
      <c r="Q55" s="83">
        <f t="shared" ca="1" si="43"/>
        <v>0</v>
      </c>
      <c r="R55" s="83">
        <f t="shared" ca="1" si="44"/>
        <v>0</v>
      </c>
      <c r="S55" s="156">
        <f t="shared" ca="1" si="45"/>
        <v>0</v>
      </c>
      <c r="T55" s="149"/>
      <c r="V55" s="205"/>
    </row>
    <row r="56" spans="3:22" s="131" customFormat="1" ht="16.5" customHeight="1" x14ac:dyDescent="0.2">
      <c r="C56" s="178" t="str">
        <f>HYPERLINK("#" &amp; SheetnameKursstaffel12 &amp; "!D6", SheetnameKursstaffel12)</f>
        <v>Kursstaffel_12</v>
      </c>
      <c r="D56" s="179" t="str">
        <f t="shared" ca="1" si="46"/>
        <v/>
      </c>
      <c r="E56" s="192">
        <f t="shared" ca="1" si="35"/>
        <v>0</v>
      </c>
      <c r="F56" s="83">
        <f t="shared" ca="1" si="36"/>
        <v>0</v>
      </c>
      <c r="G56" s="83">
        <f t="shared" ca="1" si="37"/>
        <v>0</v>
      </c>
      <c r="H56" s="83">
        <f t="shared" ca="1" si="38"/>
        <v>0</v>
      </c>
      <c r="I56" s="83">
        <f t="shared" ca="1" si="47"/>
        <v>0</v>
      </c>
      <c r="J56" s="83">
        <f t="shared" ca="1" si="39"/>
        <v>0</v>
      </c>
      <c r="K56" s="83">
        <f t="shared" ca="1" si="48"/>
        <v>0</v>
      </c>
      <c r="L56" s="83">
        <f t="shared" ca="1" si="49"/>
        <v>0</v>
      </c>
      <c r="M56" s="83">
        <f t="shared" ca="1" si="50"/>
        <v>0</v>
      </c>
      <c r="N56" s="83">
        <f t="shared" ca="1" si="40"/>
        <v>0</v>
      </c>
      <c r="O56" s="83">
        <f t="shared" ca="1" si="41"/>
        <v>0</v>
      </c>
      <c r="P56" s="83">
        <f t="shared" ca="1" si="42"/>
        <v>0</v>
      </c>
      <c r="Q56" s="83">
        <f t="shared" ca="1" si="43"/>
        <v>0</v>
      </c>
      <c r="R56" s="83">
        <f t="shared" ca="1" si="44"/>
        <v>0</v>
      </c>
      <c r="S56" s="156">
        <f t="shared" ca="1" si="45"/>
        <v>0</v>
      </c>
      <c r="T56" s="149"/>
      <c r="V56" s="205"/>
    </row>
    <row r="57" spans="3:22" s="131" customFormat="1" ht="16.5" customHeight="1" x14ac:dyDescent="0.2">
      <c r="C57" s="178" t="str">
        <f>HYPERLINK("#" &amp; SheetnameKursstaffel13&amp; "!D6", SheetnameKursstaffel13)</f>
        <v>Kursstaffel_13</v>
      </c>
      <c r="D57" s="179" t="str">
        <f t="shared" ca="1" si="46"/>
        <v/>
      </c>
      <c r="E57" s="192">
        <f t="shared" ca="1" si="35"/>
        <v>0</v>
      </c>
      <c r="F57" s="83">
        <f t="shared" ca="1" si="36"/>
        <v>0</v>
      </c>
      <c r="G57" s="83">
        <f t="shared" ca="1" si="37"/>
        <v>0</v>
      </c>
      <c r="H57" s="83">
        <f t="shared" ca="1" si="38"/>
        <v>0</v>
      </c>
      <c r="I57" s="83">
        <f t="shared" ca="1" si="47"/>
        <v>0</v>
      </c>
      <c r="J57" s="83">
        <f t="shared" ca="1" si="39"/>
        <v>0</v>
      </c>
      <c r="K57" s="83">
        <f t="shared" ca="1" si="48"/>
        <v>0</v>
      </c>
      <c r="L57" s="83">
        <f t="shared" ca="1" si="49"/>
        <v>0</v>
      </c>
      <c r="M57" s="83">
        <f t="shared" ca="1" si="50"/>
        <v>0</v>
      </c>
      <c r="N57" s="83">
        <f t="shared" ca="1" si="40"/>
        <v>0</v>
      </c>
      <c r="O57" s="83">
        <f t="shared" ca="1" si="41"/>
        <v>0</v>
      </c>
      <c r="P57" s="83">
        <f t="shared" ca="1" si="42"/>
        <v>0</v>
      </c>
      <c r="Q57" s="83">
        <f t="shared" ca="1" si="43"/>
        <v>0</v>
      </c>
      <c r="R57" s="83">
        <f t="shared" ca="1" si="44"/>
        <v>0</v>
      </c>
      <c r="S57" s="156">
        <f t="shared" ca="1" si="45"/>
        <v>0</v>
      </c>
      <c r="T57" s="149"/>
      <c r="V57" s="205"/>
    </row>
    <row r="58" spans="3:22" s="131" customFormat="1" ht="16.5" customHeight="1" x14ac:dyDescent="0.2">
      <c r="C58" s="178" t="str">
        <f>HYPERLINK("#" &amp; SheetnameKursstaffel14 &amp; "!D6", SheetnameKursstaffel14)</f>
        <v>Kursstaffel_14</v>
      </c>
      <c r="D58" s="179" t="str">
        <f t="shared" ca="1" si="46"/>
        <v/>
      </c>
      <c r="E58" s="192">
        <f t="shared" ca="1" si="35"/>
        <v>0</v>
      </c>
      <c r="F58" s="83">
        <f t="shared" ca="1" si="36"/>
        <v>0</v>
      </c>
      <c r="G58" s="83">
        <f t="shared" ca="1" si="37"/>
        <v>0</v>
      </c>
      <c r="H58" s="83">
        <f t="shared" ca="1" si="38"/>
        <v>0</v>
      </c>
      <c r="I58" s="83">
        <f t="shared" ca="1" si="47"/>
        <v>0</v>
      </c>
      <c r="J58" s="83">
        <f t="shared" ca="1" si="39"/>
        <v>0</v>
      </c>
      <c r="K58" s="83">
        <f t="shared" ca="1" si="48"/>
        <v>0</v>
      </c>
      <c r="L58" s="83">
        <f t="shared" ca="1" si="49"/>
        <v>0</v>
      </c>
      <c r="M58" s="83">
        <f t="shared" ca="1" si="50"/>
        <v>0</v>
      </c>
      <c r="N58" s="83">
        <f t="shared" ca="1" si="40"/>
        <v>0</v>
      </c>
      <c r="O58" s="83">
        <f t="shared" ca="1" si="41"/>
        <v>0</v>
      </c>
      <c r="P58" s="83">
        <f t="shared" ca="1" si="42"/>
        <v>0</v>
      </c>
      <c r="Q58" s="83">
        <f t="shared" ca="1" si="43"/>
        <v>0</v>
      </c>
      <c r="R58" s="83">
        <f t="shared" ca="1" si="44"/>
        <v>0</v>
      </c>
      <c r="S58" s="156">
        <f t="shared" ca="1" si="45"/>
        <v>0</v>
      </c>
      <c r="T58" s="149"/>
      <c r="V58" s="205"/>
    </row>
    <row r="59" spans="3:22" s="131" customFormat="1" ht="16.5" customHeight="1" x14ac:dyDescent="0.2">
      <c r="C59" s="180" t="str">
        <f>HYPERLINK("#" &amp; SheetnameKursstaffel15 &amp; "!D6", SheetnameKursstaffel15)</f>
        <v>Kursstaffel_15</v>
      </c>
      <c r="D59" s="181" t="str">
        <f t="shared" ca="1" si="46"/>
        <v/>
      </c>
      <c r="E59" s="193">
        <f t="shared" ca="1" si="35"/>
        <v>0</v>
      </c>
      <c r="F59" s="93">
        <f t="shared" ca="1" si="36"/>
        <v>0</v>
      </c>
      <c r="G59" s="93">
        <f t="shared" ca="1" si="37"/>
        <v>0</v>
      </c>
      <c r="H59" s="93">
        <f t="shared" ca="1" si="38"/>
        <v>0</v>
      </c>
      <c r="I59" s="93">
        <f t="shared" ca="1" si="47"/>
        <v>0</v>
      </c>
      <c r="J59" s="93">
        <f t="shared" ca="1" si="39"/>
        <v>0</v>
      </c>
      <c r="K59" s="93">
        <f t="shared" ca="1" si="48"/>
        <v>0</v>
      </c>
      <c r="L59" s="93">
        <f t="shared" ca="1" si="49"/>
        <v>0</v>
      </c>
      <c r="M59" s="93">
        <f t="shared" ca="1" si="50"/>
        <v>0</v>
      </c>
      <c r="N59" s="93">
        <f t="shared" ca="1" si="40"/>
        <v>0</v>
      </c>
      <c r="O59" s="93">
        <f t="shared" ca="1" si="41"/>
        <v>0</v>
      </c>
      <c r="P59" s="93">
        <f t="shared" ca="1" si="42"/>
        <v>0</v>
      </c>
      <c r="Q59" s="93">
        <f t="shared" ca="1" si="43"/>
        <v>0</v>
      </c>
      <c r="R59" s="93">
        <f t="shared" ca="1" si="44"/>
        <v>0</v>
      </c>
      <c r="S59" s="157">
        <f t="shared" ca="1" si="45"/>
        <v>0</v>
      </c>
      <c r="T59" s="149"/>
      <c r="V59" s="205"/>
    </row>
    <row r="60" spans="3:22" s="138" customFormat="1" ht="15.75" thickBot="1" x14ac:dyDescent="0.25">
      <c r="C60" s="182"/>
      <c r="D60" s="183"/>
      <c r="E60" s="183"/>
      <c r="F60" s="94">
        <f t="shared" ref="F60:Q60" ca="1" si="51">SUM(F45:F59)</f>
        <v>0</v>
      </c>
      <c r="G60" s="94">
        <f t="shared" ca="1" si="51"/>
        <v>0</v>
      </c>
      <c r="H60" s="94">
        <f t="shared" ca="1" si="51"/>
        <v>0</v>
      </c>
      <c r="I60" s="94">
        <f t="shared" ca="1" si="51"/>
        <v>0</v>
      </c>
      <c r="J60" s="94">
        <f t="shared" ca="1" si="51"/>
        <v>0</v>
      </c>
      <c r="K60" s="94">
        <f ca="1">IF(I60&gt;0,J60/I60,0)</f>
        <v>0</v>
      </c>
      <c r="L60" s="94">
        <f ca="1">SUM(L45:L59)</f>
        <v>0</v>
      </c>
      <c r="M60" s="94">
        <f ca="1">SUM(M45:M59)</f>
        <v>0</v>
      </c>
      <c r="N60" s="94">
        <f ca="1">SUM(N45:N59)</f>
        <v>0</v>
      </c>
      <c r="O60" s="94">
        <f t="shared" ca="1" si="51"/>
        <v>0</v>
      </c>
      <c r="P60" s="94">
        <f t="shared" ca="1" si="51"/>
        <v>0</v>
      </c>
      <c r="Q60" s="94">
        <f t="shared" ca="1" si="51"/>
        <v>0</v>
      </c>
      <c r="R60" s="94">
        <f ca="1">IF(J60&gt;0,Q60/J60,0)</f>
        <v>0</v>
      </c>
      <c r="S60" s="158">
        <f ca="1">IF(O60&gt;0,Q60/O60,0)</f>
        <v>0</v>
      </c>
      <c r="T60" s="150"/>
      <c r="V60" s="211"/>
    </row>
    <row r="61" spans="3:22" ht="13.5" thickTop="1" x14ac:dyDescent="0.2"/>
  </sheetData>
  <sheetProtection algorithmName="SHA-512" hashValue="3J4cVLCz3vZboGlNjs/Dq/zS461wlPvmp9/4TpMKw0mn5m5bvBm3jjHmldvYHLQHPwy4NLt4zp/faJoj5yFlAQ==" saltValue="89Hll/rlUJK7V+JIC4VPug==" spinCount="100000" sheet="1" objects="1" scenarios="1"/>
  <mergeCells count="3">
    <mergeCell ref="T12:U12"/>
    <mergeCell ref="C13:D13"/>
    <mergeCell ref="C44:D44"/>
  </mergeCells>
  <phoneticPr fontId="18" type="noConversion"/>
  <conditionalFormatting sqref="E2:O2">
    <cfRule type="expression" dxfId="662" priority="3">
      <formula>($V$29-$U$29)&gt;4</formula>
    </cfRule>
  </conditionalFormatting>
  <conditionalFormatting sqref="F4">
    <cfRule type="expression" dxfId="661" priority="2">
      <formula>$F$4=9999</formula>
    </cfRule>
  </conditionalFormatting>
  <conditionalFormatting sqref="F34">
    <cfRule type="expression" dxfId="660" priority="1">
      <formula>$F$34=9999</formula>
    </cfRule>
  </conditionalFormatting>
  <pageMargins left="0.31496062992125984" right="0.31496062992125984" top="0.78740157480314965" bottom="0.78740157480314965" header="0.31496062992125984" footer="0.31496062992125984"/>
  <pageSetup paperSize="9" scale="46" orientation="landscape" horizontalDpi="90" verticalDpi="90" r:id="rId1"/>
  <headerFooter>
    <oddHeader>&amp;L&amp;11Kursbudget&amp;C&amp;11&amp;A&amp;R&amp;F</oddHeader>
    <oddFooter>&amp;C&amp;11&amp;D &amp;T&amp;R&amp;11&amp;P/&amp;N</oddFooter>
  </headerFooter>
  <customProperties>
    <customPr name="EpmWorksheetKeyString_GUID" r:id="rId2"/>
  </customProperties>
  <ignoredErrors>
    <ignoredError sqref="K29 K60"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5B613-06BE-4F1E-B89C-057F2B7E264D}">
  <sheetPr codeName="Tabelle5">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Berechnung für eine Kursstaffel</v>
      </c>
      <c r="C2" s="226" t="str">
        <f>HYPERLINK("#Abrechnung!A1", Übersetzungen!C131)</f>
        <v>Abrechnung</v>
      </c>
    </row>
    <row r="3" spans="2:23" ht="27" customHeight="1" thickBot="1" x14ac:dyDescent="0.25">
      <c r="B3" s="349" t="str">
        <f>HYPERLINK("#Information!A1", Übersetzungen!C16)</f>
        <v>Hinweise zum Ausfüllen sowie die Umschaltung der Sprache finden sie im Tabellenblatt "Informationen".</v>
      </c>
      <c r="C3" s="349"/>
      <c r="D3" s="349"/>
      <c r="E3" s="349"/>
      <c r="F3" s="349"/>
      <c r="G3" s="349"/>
      <c r="H3" s="349"/>
      <c r="I3" s="349"/>
      <c r="J3" s="50"/>
      <c r="K3" s="50"/>
      <c r="L3" s="50"/>
      <c r="M3" s="50"/>
      <c r="N3" s="50"/>
      <c r="O3" s="50"/>
      <c r="P3" s="50"/>
    </row>
    <row r="4" spans="2:23" s="63" customFormat="1" ht="25.5" customHeight="1" thickBot="1" x14ac:dyDescent="0.25">
      <c r="B4" s="270" t="str">
        <f>Übersetzungen!C17</f>
        <v>Kursdetails</v>
      </c>
      <c r="C4" s="271"/>
      <c r="D4" s="271"/>
      <c r="E4" s="271"/>
      <c r="F4" s="271"/>
      <c r="G4" s="271"/>
      <c r="H4" s="271"/>
      <c r="I4" s="271"/>
      <c r="J4" s="271"/>
      <c r="K4" s="271"/>
      <c r="L4" s="271"/>
      <c r="M4" s="271"/>
      <c r="N4" s="271"/>
      <c r="O4" s="271"/>
      <c r="P4" s="272"/>
      <c r="Q4" s="273" t="str">
        <f>Übersetzungen!C162</f>
        <v>Erläuterungen</v>
      </c>
      <c r="R4" s="64"/>
      <c r="S4" s="64"/>
      <c r="T4" s="64"/>
      <c r="U4" s="64"/>
      <c r="V4" s="64"/>
      <c r="W4" s="64"/>
    </row>
    <row r="5" spans="2:23" ht="4.1500000000000004" customHeight="1" thickBot="1" x14ac:dyDescent="0.25">
      <c r="B5" s="56"/>
      <c r="C5" s="57"/>
      <c r="P5" s="4"/>
    </row>
    <row r="6" spans="2:23" ht="15.75" x14ac:dyDescent="0.2">
      <c r="B6" s="58" t="str">
        <f>Übersetzungen!C18</f>
        <v>Kurstitel</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Kursdauer</v>
      </c>
      <c r="C8" s="58"/>
      <c r="D8" s="109"/>
      <c r="E8" s="18" t="str">
        <f>"  " &amp; Übersetzungen!C86</f>
        <v xml:space="preserve">  min. 0.5 Tage; max. 9 Tage</v>
      </c>
      <c r="Q8" s="325" t="str">
        <f>Übersetzungen!C163</f>
        <v xml:space="preserve">Die Kursdauer muss einem Eintrag der Liste entsprechen. </v>
      </c>
    </row>
    <row r="9" spans="2:23" ht="4.1500000000000004" customHeight="1" thickBot="1" x14ac:dyDescent="0.25">
      <c r="B9" s="56"/>
      <c r="C9" s="57"/>
      <c r="D9" s="98"/>
    </row>
    <row r="10" spans="2:23" x14ac:dyDescent="0.2">
      <c r="B10" s="58" t="str">
        <f>Übersetzungen!C20</f>
        <v>Neuentwicklung: Wird der Kurs neu entwickelt?</v>
      </c>
      <c r="C10" s="58"/>
      <c r="D10" s="109"/>
    </row>
    <row r="11" spans="2:23" ht="4.1500000000000004" customHeight="1" thickBot="1" x14ac:dyDescent="0.25">
      <c r="B11" s="56"/>
      <c r="C11" s="57"/>
      <c r="D11" s="98"/>
    </row>
    <row r="12" spans="2:23" x14ac:dyDescent="0.2">
      <c r="B12" s="58" t="str">
        <f>Übersetzungen!C22</f>
        <v>Transfer: Wird der Kurs in eine andere Sprache transferiert?</v>
      </c>
      <c r="C12" s="58"/>
      <c r="D12" s="96"/>
      <c r="E12" s="75">
        <f>IF(Kurstitel&lt;&gt;"",1,0)+IF(Kursdauer_Staffel&lt;&gt;"",1,0)+IF(Neuentwicklung&lt;&gt;"",1,0)+IF(Transfer&lt;&gt;"",1,0)</f>
        <v>0</v>
      </c>
      <c r="I12" s="107"/>
    </row>
    <row r="13" spans="2:23" ht="13.5" hidden="1" thickBot="1" x14ac:dyDescent="0.25">
      <c r="B13" s="56"/>
      <c r="C13" s="57"/>
      <c r="D13" s="98"/>
    </row>
    <row r="14" spans="2:23" hidden="1" x14ac:dyDescent="0.2">
      <c r="B14" s="58" t="str">
        <f>Übersetzungen!C23</f>
        <v>Wird der Kurs durchgeführt?</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Durchführung</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Kurs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Art der Durchführung</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Beginndatum</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Enddatum</v>
      </c>
      <c r="C24" s="263" t="str">
        <f>Übersetzungen!C166</f>
        <v>DD.MM.YYYY</v>
      </c>
      <c r="D24" s="292"/>
      <c r="E24" s="293"/>
      <c r="F24" s="293"/>
      <c r="G24" s="293"/>
      <c r="H24" s="293"/>
      <c r="I24" s="293"/>
      <c r="J24" s="293"/>
      <c r="K24" s="293"/>
      <c r="L24" s="293"/>
      <c r="M24" s="293"/>
      <c r="N24" s="293"/>
      <c r="O24" s="313"/>
      <c r="P24" s="316">
        <f>COUNTA(D24:O24)</f>
        <v>0</v>
      </c>
      <c r="Q24" s="242" t="str">
        <f>Übersetzungen!C165</f>
        <v>Das Enddatum muss grösser oder gleich dem Beginndatum sein.</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Anzahl Teilnehmende (TN), budgetiert</v>
      </c>
      <c r="C26" s="264" t="str">
        <f>Übersetzungen!C172</f>
        <v>TN-Zahl</v>
      </c>
      <c r="D26" s="294"/>
      <c r="E26" s="295"/>
      <c r="F26" s="295"/>
      <c r="G26" s="295"/>
      <c r="H26" s="295"/>
      <c r="I26" s="295"/>
      <c r="J26" s="295"/>
      <c r="K26" s="295"/>
      <c r="L26" s="295"/>
      <c r="M26" s="295"/>
      <c r="N26" s="295"/>
      <c r="O26" s="314"/>
      <c r="P26" s="316">
        <f>SUM(D26:O26)</f>
        <v>0</v>
      </c>
      <c r="Q26" s="242" t="str">
        <f>Übersetzungen!C83</f>
        <v>Mind. 10 TN</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Gebühr pro TN und pro Kursdurchführung</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Sprache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Maximal 4 Kurse je Sprachregion</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Kostenübersicht pro Kurs</v>
      </c>
      <c r="C34" s="275"/>
      <c r="D34" s="279" t="str">
        <f>IF(OR(Durchführung="nein",Durchführung="non"),Übersetzungen!$C33,IF(D33=47,Übersetzungen!$C32,IF(D33=147,Übersetzungen!$C34,Übersetzungen!$C31)))</f>
        <v>Alle Kursdetails ausfüllen!</v>
      </c>
      <c r="E34" s="279" t="str">
        <f>IF(OR(Durchführung="nein",Durchführung="non"),Übersetzungen!$C33,IF(E33=47,Übersetzungen!$C32,IF(E33=147,Übersetzungen!$C34,Übersetzungen!$C31)))</f>
        <v>Alle Kursdetails ausfüllen!</v>
      </c>
      <c r="F34" s="279" t="str">
        <f>IF(OR(Durchführung="nein",Durchführung="non"),Übersetzungen!$C33,IF(F33=47,Übersetzungen!$C32,IF(F33=147,Übersetzungen!$C34,Übersetzungen!$C31)))</f>
        <v>Alle Kursdetails ausfüllen!</v>
      </c>
      <c r="G34" s="279" t="str">
        <f>IF(OR(Durchführung="nein",Durchführung="non"),Übersetzungen!$C33,IF(G33=47,Übersetzungen!$C32,IF(G33=147,Übersetzungen!$C34,Übersetzungen!$C31)))</f>
        <v>Alle Kursdetails ausfüllen!</v>
      </c>
      <c r="H34" s="279" t="str">
        <f>IF(OR(Durchführung="nein",Durchführung="non"),Übersetzungen!$C33,IF(H33=47,Übersetzungen!$C32,IF(H33=147,Übersetzungen!$C34,Übersetzungen!$C31)))</f>
        <v>Alle Kursdetails ausfüllen!</v>
      </c>
      <c r="I34" s="279" t="str">
        <f>IF(OR(Durchführung="nein",Durchführung="non"),Übersetzungen!$C33,IF(I33=47,Übersetzungen!$C32,IF(I33=147,Übersetzungen!$C34,Übersetzungen!$C31)))</f>
        <v>Alle Kursdetails ausfüllen!</v>
      </c>
      <c r="J34" s="279" t="str">
        <f>IF(OR(Durchführung="nein",Durchführung="non"),Übersetzungen!$C33,IF(J33=47,Übersetzungen!$C32,IF(J33=147,Übersetzungen!$C34,Übersetzungen!$C31)))</f>
        <v>Alle Kursdetails ausfüllen!</v>
      </c>
      <c r="K34" s="279" t="str">
        <f>IF(OR(Durchführung="nein",Durchführung="non"),Übersetzungen!$C33,IF(K33=47,Übersetzungen!$C32,IF(K33=147,Übersetzungen!$C34,Übersetzungen!$C31)))</f>
        <v>Alle Kursdetails ausfüllen!</v>
      </c>
      <c r="L34" s="279" t="str">
        <f>IF(OR(Durchführung="nein",Durchführung="non"),Übersetzungen!$C33,IF(L33=47,Übersetzungen!$C32,IF(L33=147,Übersetzungen!$C34,Übersetzungen!$C31)))</f>
        <v>Alle Kursdetails ausfüllen!</v>
      </c>
      <c r="M34" s="279" t="str">
        <f>IF(OR(Durchführung="nein",Durchführung="non"),Übersetzungen!$C33,IF(M33=47,Übersetzungen!$C32,IF(M33=147,Übersetzungen!$C34,Übersetzungen!$C31)))</f>
        <v>Alle Kursdetails ausfüllen!</v>
      </c>
      <c r="N34" s="279" t="str">
        <f>IF(OR(Durchführung="nein",Durchführung="non"),Übersetzungen!$C33,IF(N33=47,Übersetzungen!$C32,IF(N33=147,Übersetzungen!$C34,Übersetzungen!$C31)))</f>
        <v>Alle Kursdetails ausfüllen!</v>
      </c>
      <c r="O34" s="279" t="str">
        <f>IF(OR(Durchführung="nein",Durchführung="non"),Übersetzungen!$C33,IF(O33=47,Übersetzungen!$C32,IF(O33=147,Übersetzungen!$C34,Übersetzungen!$C31)))</f>
        <v>Alle Kursdetails ausfüllen!</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Kosten Neuentwicklung</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Bitte geben Sie Entwicklungskosten nur in der ersten Spalte an.</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Kosten Sprachtransfer</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Geben Sie die Kosten für den Sprachtransfer nur bei dem Kurs ein, bei dem sie anfallen. </v>
      </c>
      <c r="R38" s="23"/>
      <c r="S38" s="23"/>
      <c r="T38" s="23"/>
      <c r="U38" s="23"/>
      <c r="V38" s="23"/>
      <c r="W38" s="23"/>
    </row>
    <row r="39" spans="2:23" ht="15.6" customHeight="1" thickBot="1" x14ac:dyDescent="0.25">
      <c r="B39" s="249" t="str">
        <f>Übersetzungen!C164</f>
        <v>Kosten Durchführung:</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Honorar Referierende, Dozierende</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Schulungsräume/Infrastruktrur</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Verpflegung</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Schulungsmaterial/Dokumentation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Promotion/Kommunikation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Kursadministration</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Projektmanagement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Kursauswertung</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Gesamtkosten (budgetiert)</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Finanzierung</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Finanzierung pro Kurs (budgetiert)</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Einnahmen aus Kursgebühren (budgetiert)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Weitere Drittmittel (Sponsoren, Kanton usw.)</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Max.Förderbeitrag Neuentwicklung</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Die maximalen Förderbeiträge finden Sie auf dem Merkblatt</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Max. Förderbeitrag Sprachtransfer</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Die maximalen Förderbeiträge finden Sie auf dem Merkblatt</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Max.Förderbeitrag Durchführung</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Die maximalen Förderbeiträge finden Sie auf dem Merkblatt</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Max.möglicher Förderbeitrag ohne Abzüge</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Die maximalen Förderbeiträge finden Sie auf dem Merkblatt</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Kürzung in % der Förderbeiträge</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Kürzung in CHF (&gt; 40% Subvention oder Gewinn &gt; 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Der Beitrag  pro Kurs wird gekürzt, wenn Gewinn &gt;5% erzielt oder sein Anteil 40% der Gesamtkosten überschreitet</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Förderbeitrag beantragt</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Einnahmen</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Gesamtkosten (budgetiert)</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Eigenleistung (-) / Gewinn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Reporting und Finanzierung effektiv pro Kurs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Anzahl Teilnehmende (effektiv)</v>
      </c>
      <c r="C101" s="60" t="str">
        <f>Übersetzungen!C172</f>
        <v>TN-Zahl</v>
      </c>
      <c r="D101" s="294"/>
      <c r="E101" s="295"/>
      <c r="F101" s="295"/>
      <c r="G101" s="295"/>
      <c r="H101" s="295"/>
      <c r="I101" s="295"/>
      <c r="J101" s="295"/>
      <c r="K101" s="295"/>
      <c r="L101" s="295"/>
      <c r="M101" s="295"/>
      <c r="N101" s="295"/>
      <c r="O101" s="295"/>
      <c r="P101" s="287">
        <f>SUM(D101:O101)</f>
        <v>0</v>
      </c>
      <c r="Q101" s="242" t="str">
        <f>Übersetzungen!C170</f>
        <v>Eingabe zwingend für Reporting/Abrechnung</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Wurde eine Entwicklung bzw. ein Transfer realisiert?</v>
      </c>
      <c r="C103" s="238"/>
      <c r="D103" s="305"/>
      <c r="E103" s="305"/>
      <c r="F103" s="305"/>
      <c r="G103" s="305"/>
      <c r="H103" s="305"/>
      <c r="I103" s="305"/>
      <c r="J103" s="305"/>
      <c r="K103" s="305"/>
      <c r="L103" s="305"/>
      <c r="M103" s="305"/>
      <c r="N103" s="305"/>
      <c r="O103" s="305"/>
      <c r="P103" s="20"/>
      <c r="Q103" s="242" t="str">
        <f>Übersetzungen!C171</f>
        <v xml:space="preserve">Eingabe zwingend bei einer Neuentwicklung oder einem Sprachtransfer </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Einnahmen aus Kursgebühren (effektiv)</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Weitere Drittmittel (Sponsoren, Kanton usw.)</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Max. Förderbeitrag Neuentwicklung</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Die maximalen Förderbeiträge finden Sie auf dem Merkblatt</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Max. Förderbeitrag Sprachtransfer</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Die maximalen Förderbeiträge finden Sie auf dem Merkblatt</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 xml:space="preserve">Max. Förderbeitrag Durchführung </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Die maximalen Förderbeiträge finden Sie auf dem Merkblatt</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Max.möglicher Förderbeitrag ohne Abzüge</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Die maximalen Förderbeiträge finden Sie auf dem Merkblatt</v>
      </c>
      <c r="R115" s="223"/>
      <c r="S115" s="223"/>
      <c r="T115" s="223"/>
      <c r="U115" s="223"/>
      <c r="V115" s="223"/>
      <c r="W115" s="223"/>
    </row>
    <row r="116" spans="2:23" ht="4.1500000000000004" customHeight="1" x14ac:dyDescent="0.2">
      <c r="C116" s="232"/>
      <c r="P116" s="5"/>
    </row>
    <row r="117" spans="2:23" hidden="1" x14ac:dyDescent="0.2">
      <c r="B117" s="229" t="str">
        <f>Übersetzungen!C76</f>
        <v>Kürzung in % der Förderbeiträge</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Kürzung in CHF (&gt; 40% Subvention oder Gewinn &gt; 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Der Beitrag  pro Kurs wird gekürzt, wenn Gewinn &gt;5% erzielt oder sein Anteil 40% der Gesamtkosten überschreitet</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Förderbeitrag (effektiv)</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Der effektive Beitrag richtet sich nach der Anzahl Teilnehmenden, die den Kurs besucht haben.</v>
      </c>
    </row>
    <row r="122" spans="2:23" ht="4.1500000000000004" customHeight="1" thickBot="1" x14ac:dyDescent="0.25">
      <c r="B122" s="19"/>
      <c r="C122" s="232"/>
      <c r="P122" s="5"/>
    </row>
    <row r="123" spans="2:23" x14ac:dyDescent="0.2">
      <c r="B123" s="58" t="str">
        <f>Übersetzungen!C92</f>
        <v>Total Einnahmen</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Effektive Gesamtkosten</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Eigenleistung (-) / Gewinn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Zusammenfassung pro Jahr (budgetiert)</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Gesamtkosten (budgetiert)</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Einnahmen aus Kursgebühren (budgetiert)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Weitere Drittmittel (Sponsoren, Kanton usw.)</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Eigenleistung (-) / Gewinn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Beantragte Förderbeiträge EnergieSchweiz</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pro Kurs</v>
      </c>
      <c r="P142" s="5"/>
    </row>
    <row r="143" spans="1:23" s="61" customFormat="1" x14ac:dyDescent="0.2">
      <c r="A143" s="18"/>
      <c r="B143" s="58" t="str">
        <f>Übersetzungen!C71</f>
        <v>Anteil Förderbeiträge an den Gesamtkosten</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Zusammenfassung pro Jahr (effektiv)</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Effektive Gesamtkosten</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Einnahmen aus Kursgebühren (effektiv)</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Weitere Drittmittel (Sponsoren, Kanton usw.)</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Eigenleistung (-) / Gewinn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Effektive Förderbeiträge EnergieSchweiz</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Anteil Förderbeiträge an den Gesamtkosten</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Max.möglicher Förderbeitrag ohne Abzüge</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Q4GSl23FMG+q9iYMw7zvkw1IUkgX3V4k63P2V42P5CLvnONiDtjm3jA3CkbjeBt+K2BipXtx+gpmoUR+xMI35w==" saltValue="qpQnURsRROObwKirFQfVGw==" spinCount="100000" sheet="1" selectLockedCells="1" autoFilter="0"/>
  <mergeCells count="2">
    <mergeCell ref="D6:P6"/>
    <mergeCell ref="B3:I3"/>
  </mergeCells>
  <conditionalFormatting sqref="A36:O36">
    <cfRule type="expression" dxfId="659" priority="11" stopIfTrue="1">
      <formula>OR($D$10="nein",$D$10="",$D$10=0,$D$10="non")</formula>
    </cfRule>
  </conditionalFormatting>
  <conditionalFormatting sqref="A38:O38">
    <cfRule type="expression" dxfId="658" priority="12" stopIfTrue="1">
      <formula>OR($D$12="nein",$D$12="",$D$12=0,$D$12="non")</formula>
    </cfRule>
  </conditionalFormatting>
  <conditionalFormatting sqref="B56 B58 B60 B62 B64">
    <cfRule type="expression" dxfId="657" priority="15">
      <formula>$P$22&gt;0</formula>
    </cfRule>
    <cfRule type="expression" dxfId="656" priority="9">
      <formula>LEN($B56)&gt;0</formula>
    </cfRule>
  </conditionalFormatting>
  <conditionalFormatting sqref="B103">
    <cfRule type="expression" dxfId="655" priority="61">
      <formula>OR(D10="ja",D12="ja",D10="oui",D12="oui")</formula>
    </cfRule>
  </conditionalFormatting>
  <conditionalFormatting sqref="B99:Q99">
    <cfRule type="expression" dxfId="654" priority="64">
      <formula>OR(Durchführung="nein",Durchführung="non")</formula>
    </cfRule>
  </conditionalFormatting>
  <conditionalFormatting sqref="C56 C58 C60 C62 C64">
    <cfRule type="expression" dxfId="653" priority="70" stopIfTrue="1">
      <formula>$P$22=0</formula>
    </cfRule>
  </conditionalFormatting>
  <conditionalFormatting sqref="D38 D36 D24 D26 D30 D32 D40 D42 D44 D46 D48 D50 D52 D54 D56 D58 D60 D62 D64 D75 D101">
    <cfRule type="expression" dxfId="652" priority="16">
      <formula>$D$22&gt;0</formula>
    </cfRule>
  </conditionalFormatting>
  <conditionalFormatting sqref="D109 O109">
    <cfRule type="expression" dxfId="651" priority="55">
      <formula>AND(D109&gt;0,D111&gt;0)</formula>
    </cfRule>
  </conditionalFormatting>
  <conditionalFormatting sqref="D24:O24">
    <cfRule type="expression" dxfId="650" priority="3">
      <formula>AND(D$22="",D$24&lt;&gt;"")</formula>
    </cfRule>
  </conditionalFormatting>
  <conditionalFormatting sqref="D32:O32">
    <cfRule type="expression" dxfId="649" priority="2">
      <formula>OR(AND(D$32 = $V$30, $V$32 &gt; 4),AND(D$32 = $W$30, $W$32 &gt; 4),AND(D$32 = $X$30, $X$32 &gt; 4))</formula>
    </cfRule>
  </conditionalFormatting>
  <conditionalFormatting sqref="D34:O34">
    <cfRule type="expression" dxfId="648" priority="66" stopIfTrue="1">
      <formula>D$33&gt;=147</formula>
    </cfRule>
    <cfRule type="expression" dxfId="647" priority="69" stopIfTrue="1">
      <formula>AND(D33&gt;0,D33&lt;&gt;40)</formula>
    </cfRule>
    <cfRule type="expression" dxfId="646" priority="65" stopIfTrue="1">
      <formula>OR(D33=47,AND(D33&gt;0,D33&lt;&gt;40,Durchführung="nein",Durchführung="non"))</formula>
    </cfRule>
  </conditionalFormatting>
  <conditionalFormatting sqref="D56:O56">
    <cfRule type="expression" dxfId="645" priority="1">
      <formula>AND(D$56&lt;&gt; "", $B$56="")</formula>
    </cfRule>
  </conditionalFormatting>
  <conditionalFormatting sqref="D58:O58">
    <cfRule type="expression" dxfId="644" priority="4">
      <formula>AND(D$58&lt;&gt; "", $B$58="")</formula>
    </cfRule>
  </conditionalFormatting>
  <conditionalFormatting sqref="D60:O60">
    <cfRule type="expression" dxfId="643" priority="5">
      <formula>AND(D$60&lt;&gt; "", $B$60="")</formula>
    </cfRule>
  </conditionalFormatting>
  <conditionalFormatting sqref="D62:O62">
    <cfRule type="expression" dxfId="642"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641" priority="10">
      <formula>D6&lt;&gt;""</formula>
    </cfRule>
  </conditionalFormatting>
  <conditionalFormatting sqref="D64:O64">
    <cfRule type="expression" dxfId="640" priority="7">
      <formula>AND(D$64&lt;&gt; "", $B$64="")</formula>
    </cfRule>
  </conditionalFormatting>
  <conditionalFormatting sqref="D77:O77">
    <cfRule type="expression" dxfId="639" priority="57">
      <formula>AND(D77&gt;0,D79&gt;0)</formula>
    </cfRule>
  </conditionalFormatting>
  <conditionalFormatting sqref="D79:O79">
    <cfRule type="expression" dxfId="638" priority="53">
      <formula>COUNTIF($D79:$O79,"&gt;0")&gt;2</formula>
    </cfRule>
    <cfRule type="expression" dxfId="637" priority="60">
      <formula>AND(D77&gt;0,D79&gt;0)</formula>
    </cfRule>
  </conditionalFormatting>
  <conditionalFormatting sqref="D103:O103">
    <cfRule type="expression" dxfId="636" priority="8">
      <formula>LEN(D$103)&gt;0</formula>
    </cfRule>
    <cfRule type="expression" dxfId="635" priority="13">
      <formula>AND(D$22&gt;0,OR($D$10="ja",$D$12="ja",$D$10="oui",$D$12="oui"))</formula>
    </cfRule>
    <cfRule type="expression" dxfId="634" priority="14">
      <formula>OR(AND($D$10&lt;&gt;"ja",$D$12&lt;&gt;"ja"),AND($D$10&lt;&gt;"oui",$D$12&lt;&gt;"oui"))</formula>
    </cfRule>
  </conditionalFormatting>
  <conditionalFormatting sqref="D110:O110">
    <cfRule type="cellIs" dxfId="633" priority="63" operator="greaterThan">
      <formula>0</formula>
    </cfRule>
  </conditionalFormatting>
  <conditionalFormatting sqref="D111:O111">
    <cfRule type="expression" dxfId="632" priority="56">
      <formula>AND(D109&gt;0,D111&gt;0)</formula>
    </cfRule>
    <cfRule type="expression" dxfId="631" priority="35">
      <formula>COUNTIF($D111:$O111,"&gt;0")&gt;2</formula>
    </cfRule>
  </conditionalFormatting>
  <conditionalFormatting sqref="D95:P95 D127:O127">
    <cfRule type="cellIs" dxfId="630" priority="62" operator="greaterThan">
      <formula>0</formula>
    </cfRule>
  </conditionalFormatting>
  <conditionalFormatting sqref="D170:P171">
    <cfRule type="cellIs" dxfId="629" priority="72" operator="lessThan">
      <formula>0</formula>
    </cfRule>
  </conditionalFormatting>
  <conditionalFormatting sqref="D172:P172">
    <cfRule type="cellIs" dxfId="628" priority="73" operator="greaterThan">
      <formula>0.4</formula>
    </cfRule>
    <cfRule type="cellIs" dxfId="627" priority="74" operator="greaterThan">
      <formula>40</formula>
    </cfRule>
  </conditionalFormatting>
  <conditionalFormatting sqref="E38 E36 E24 E26 E30 E32 E40 E42 E44 E46 E48 E50 E52 E54 E56 E58 E60 E62 E64 E75 E101">
    <cfRule type="expression" dxfId="626" priority="17">
      <formula>$E$22&gt;0</formula>
    </cfRule>
  </conditionalFormatting>
  <conditionalFormatting sqref="F38 F36 F24 F26 F30 F32 F40 F42 F44 F46 F48 F50 F52 F54 F56 F58 F60 F62 F64 F75 F101">
    <cfRule type="expression" dxfId="625" priority="20">
      <formula>$F$22&gt;0</formula>
    </cfRule>
  </conditionalFormatting>
  <conditionalFormatting sqref="G38 G36 G24 G26 G30 G32 G40 G42 G44 G46 G48 G50 G52 G54 G56 G58 G60 G62 G64 G75 G101">
    <cfRule type="expression" dxfId="624" priority="21">
      <formula>$G$22&gt;0</formula>
    </cfRule>
  </conditionalFormatting>
  <conditionalFormatting sqref="H38 H36 H24 H26 H30 H32 H40 H42 H44 H46 H48 H50 H52 H54 H56 H58 H60 H62 H64 H75 H101">
    <cfRule type="expression" dxfId="623" priority="22">
      <formula>$H$22&gt;0</formula>
    </cfRule>
  </conditionalFormatting>
  <conditionalFormatting sqref="I38 I36 I24 I26 I30 I32 I40 I42 I44 I46 I48 I50 I52 I54 I56 I58 I60 I62 I64 I75 I101">
    <cfRule type="expression" dxfId="622" priority="24">
      <formula>$I$22&gt;0</formula>
    </cfRule>
  </conditionalFormatting>
  <conditionalFormatting sqref="J38 J36 J24 J26 J30 J32 J40 J42 J44 J46 J48 J50 J52 J54 J56 J58 J60 J62 J64 J75 J101">
    <cfRule type="expression" dxfId="621" priority="25">
      <formula>$J$22&gt;0</formula>
    </cfRule>
  </conditionalFormatting>
  <conditionalFormatting sqref="K38 K36 K24 K26 K30 K32 K40 K42 K44 K46 K48 K50 K52 K54 K56 K58 K60 K62 K64 K75 K101">
    <cfRule type="expression" dxfId="620" priority="28">
      <formula>$K$22&gt;0</formula>
    </cfRule>
  </conditionalFormatting>
  <conditionalFormatting sqref="L38 L36 L24 L26 L30 L32 L40 L42 L44 L46 L48 L50 L52 L54 L56 L58 L60 L62 L64 L75 L101">
    <cfRule type="expression" dxfId="619" priority="30">
      <formula>$L$22&gt;0</formula>
    </cfRule>
  </conditionalFormatting>
  <conditionalFormatting sqref="M38 M36 M24 M26 M30 M32 M40 M42 M44 M46 M48 M50 M52 M54 M56 M58 M60 M62 M64 M75 M101">
    <cfRule type="expression" dxfId="618" priority="32">
      <formula>$M$22&gt;0</formula>
    </cfRule>
  </conditionalFormatting>
  <conditionalFormatting sqref="N38 N36 N24 N26 N30 N32 N40 N42 N44 N46 N48 N50 N52 N54 N56 N58 N60 N62 N64 N75 N101">
    <cfRule type="expression" dxfId="617" priority="33">
      <formula>$N$22&gt;0</formula>
    </cfRule>
  </conditionalFormatting>
  <conditionalFormatting sqref="O38 O36 O24 O26 O30 O32 O40 O42 O44 O46 O48 O50 O52 O54 O56 O58 O60 O62 O64 O75 O101">
    <cfRule type="expression" dxfId="616" priority="34">
      <formula>$O$22&gt;0</formula>
    </cfRule>
  </conditionalFormatting>
  <dataValidations disablePrompts="1" xWindow="538" yWindow="531" count="19">
    <dataValidation operator="greaterThanOrEqual" allowBlank="1" showInputMessage="1" showErrorMessage="1" sqref="C164:C166 P163 D164:D165 E164:P166" xr:uid="{584A08D8-86F5-457E-B442-63CADA1FB3BC}"/>
    <dataValidation type="whole" operator="greaterThanOrEqual" allowBlank="1" showInputMessage="1" showErrorMessage="1" sqref="E27:O27 E102:O102 E104:O104" xr:uid="{1908D5A2-B953-4809-A9B2-BC597C0C9A57}">
      <formula1>10</formula1>
    </dataValidation>
    <dataValidation type="whole" operator="greaterThanOrEqual" allowBlank="1" showInputMessage="1" showErrorMessage="1" sqref="D27 D102 D104" xr:uid="{4A7F00F1-CAC7-46BB-8407-BE40C62700F7}">
      <formula1>8</formula1>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2C2E98DA-F975-4EB7-A2B1-64E3927CD32E}">
      <formula1>0</formula1>
      <formula2>999999</formula2>
    </dataValidation>
    <dataValidation type="date" allowBlank="1" showInputMessage="1" showErrorMessage="1" error="Bitte ein gültiges Datum eingeben_x000a__x000a_(f) Bitte ein gültiges Datum eingeben" sqref="D22:O22" xr:uid="{EC261A24-EDBE-4167-B36B-DA45F452DF5D}">
      <formula1>43831</formula1>
      <formula2>49674</formula2>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5888CF43-1594-4280-909B-FBD64B2BBAAD}">
      <formula1>D22</formula1>
    </dataValidation>
    <dataValidation type="whole" operator="greaterThanOrEqual" allowBlank="1" showInputMessage="1" showErrorMessage="1" error="Die Anzahl der Teilnehmer muss mindestens 10 sein._x000a__x000a_(f) Die Anzahl der Teilnehmer muss mindestens 10 sein." sqref="D26:O26" xr:uid="{8EC85150-1BEF-4FEF-A54A-52718E61326D}">
      <formula1>10</formula1>
    </dataValidation>
    <dataValidation type="decimal" operator="greaterThan" allowBlank="1" showInputMessage="1" showErrorMessage="1" error="Bitte eine gültige Zahl grösser als 0 eingeben._x000a__x000a_(f) Bitte eine gültige Zahl grösser als 0 eingeben." sqref="D30:O30" xr:uid="{2C8D2821-B882-4C99-A803-63E5303A378E}">
      <formula1>0</formula1>
    </dataValidation>
    <dataValidation type="list" allowBlank="1" showInputMessage="1" showErrorMessage="1" errorTitle="Durchführung" error="Der Wert muss einem Eintrag der Liste entsprechen._x000a_(f) Der Wert muss einem Eintrag der Liste entsprechen." sqref="D20:O20" xr:uid="{A39F836E-DE3A-4985-8EC0-6860707B2D8A}">
      <formula1>Durchführungsort</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58017935-1D36-497C-B674-D75516BA6BDA}">
      <formula1>Kursdauer</formula1>
    </dataValidation>
    <dataValidation type="list" allowBlank="1" showInputMessage="1" showErrorMessage="1" errorTitle="Neuentwicklung" error="Der Wert muss einem Eintrag der Liste entsprechen._x000a_(f) Der Wert muss einem Eintrag der Liste entsprechen." sqref="D10" xr:uid="{3825FF9E-74C4-4F72-88D4-D1E1E64C1323}">
      <formula1>JaNein</formula1>
    </dataValidation>
    <dataValidation type="list" allowBlank="1" showInputMessage="1" showErrorMessage="1" errorTitle="Transfer" error="Der Wert muss einem Eintrag der Liste entsprechen._x000a_(f) Der Wert muss einem Eintrag der Liste entsprechen." sqref="D12" xr:uid="{957E4138-CEE6-4BB2-B875-614C2E2020D8}">
      <formula1>JaNein</formula1>
    </dataValidation>
    <dataValidation type="list" allowBlank="1" showInputMessage="1" showErrorMessage="1" errorTitle="Durchführung" error="Der Wert muss einem Eintrag der Liste entsprechen._x000a_(f) Der Wert muss einem Eintrag der Liste entsprechen." sqref="D14" xr:uid="{A7D46846-6629-4204-82E3-B82B2C96096C}">
      <formula1>JaNein</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7A1014A2-F7CE-4BC5-A02A-6394A51FF618}">
      <formula1>Sprachen</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09B0AFFE-46B5-4064-8605-2AE87130573D}">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D5F68C21-1655-4EDA-81E7-7C7A29011B50}">
      <formula1>0</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EB62899C-F5E6-4CCD-9799-FF9812220146}">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52F74CCE-20CE-4ADA-9CDC-BDE976551C4A}">
      <formula1>JaNein</formula1>
    </dataValidation>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D7FC0EC3-E259-46BE-BE5E-4660B1A2E1E9}">
      <formula1>0</formula1>
    </dataValidation>
  </dataValidations>
  <hyperlinks>
    <hyperlink ref="C2" location="Abrechnung!A1" display="Abrechnung" xr:uid="{1B889F82-381E-4F99-A34F-59C936AEE935}"/>
    <hyperlink ref="B3" location="Information!A1" display="Information!A1" xr:uid="{8A9EF860-1EC8-431B-BA38-6987D7E6ACE7}"/>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customProperties>
    <customPr name="EpmWorksheetKeyString_GUID" r:id="rId2"/>
  </customProperties>
  <extLst>
    <ext xmlns:x14="http://schemas.microsoft.com/office/spreadsheetml/2009/9/main" uri="{CCE6A557-97BC-4b89-ADB6-D9C93CAAB3DF}">
      <x14:dataValidations xmlns:xm="http://schemas.microsoft.com/office/excel/2006/main" disablePrompts="1" xWindow="538" yWindow="531" count="2">
        <x14:dataValidation type="list" allowBlank="1" showInputMessage="1" showErrorMessage="1" xr:uid="{7ABDBBB6-303F-486D-86DF-E9252E819321}">
          <x14:formula1>
            <xm:f>Auswahlfelder!$O$2:$O$3</xm:f>
          </x14:formula1>
          <xm:sqref>D11 D13</xm:sqref>
        </x14:dataValidation>
        <x14:dataValidation type="list" allowBlank="1" showInputMessage="1" showErrorMessage="1" xr:uid="{8F381254-258C-49F6-9CC9-E7662487173A}">
          <x14:formula1>
            <xm:f>Auswahlfelder!$M$2:$M$7</xm:f>
          </x14:formula1>
          <xm:sqref>D9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F77CB-3C55-4464-ABEB-C87B173B1A42}">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Berechnung für eine Kursstaffel</v>
      </c>
      <c r="C2" s="226" t="str">
        <f>HYPERLINK("#Abrechnung!A1", Übersetzungen!C131)</f>
        <v>Abrechnung</v>
      </c>
    </row>
    <row r="3" spans="2:23" ht="27" customHeight="1" thickBot="1" x14ac:dyDescent="0.25">
      <c r="B3" s="349" t="str">
        <f>HYPERLINK("#Information!A1", Übersetzungen!C16)</f>
        <v>Hinweise zum Ausfüllen sowie die Umschaltung der Sprache finden sie im Tabellenblatt "Informationen".</v>
      </c>
      <c r="C3" s="349"/>
      <c r="D3" s="349"/>
      <c r="E3" s="349"/>
      <c r="F3" s="349"/>
      <c r="G3" s="349"/>
      <c r="H3" s="349"/>
      <c r="I3" s="349"/>
      <c r="J3" s="50"/>
      <c r="K3" s="50"/>
      <c r="L3" s="50"/>
      <c r="M3" s="50"/>
      <c r="N3" s="50"/>
      <c r="O3" s="50"/>
      <c r="P3" s="50"/>
    </row>
    <row r="4" spans="2:23" s="63" customFormat="1" ht="25.5" customHeight="1" thickBot="1" x14ac:dyDescent="0.25">
      <c r="B4" s="270" t="str">
        <f>Übersetzungen!C17</f>
        <v>Kursdetails</v>
      </c>
      <c r="C4" s="271"/>
      <c r="D4" s="271"/>
      <c r="E4" s="271"/>
      <c r="F4" s="271"/>
      <c r="G4" s="271"/>
      <c r="H4" s="271"/>
      <c r="I4" s="271"/>
      <c r="J4" s="271"/>
      <c r="K4" s="271"/>
      <c r="L4" s="271"/>
      <c r="M4" s="271"/>
      <c r="N4" s="271"/>
      <c r="O4" s="271"/>
      <c r="P4" s="272"/>
      <c r="Q4" s="273" t="str">
        <f>Übersetzungen!C162</f>
        <v>Erläuterungen</v>
      </c>
      <c r="R4" s="64"/>
      <c r="S4" s="64"/>
      <c r="T4" s="64"/>
      <c r="U4" s="64"/>
      <c r="V4" s="64"/>
      <c r="W4" s="64"/>
    </row>
    <row r="5" spans="2:23" ht="4.1500000000000004" customHeight="1" thickBot="1" x14ac:dyDescent="0.25">
      <c r="B5" s="56"/>
      <c r="C5" s="57"/>
      <c r="P5" s="4"/>
    </row>
    <row r="6" spans="2:23" ht="15.75" x14ac:dyDescent="0.2">
      <c r="B6" s="58" t="str">
        <f>Übersetzungen!C18</f>
        <v>Kurstitel</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Kursdauer</v>
      </c>
      <c r="C8" s="58"/>
      <c r="D8" s="109"/>
      <c r="E8" s="18" t="str">
        <f>"  " &amp; Übersetzungen!C86</f>
        <v xml:space="preserve">  min. 0.5 Tage; max. 9 Tage</v>
      </c>
      <c r="Q8" s="325" t="str">
        <f>Übersetzungen!C163</f>
        <v xml:space="preserve">Die Kursdauer muss einem Eintrag der Liste entsprechen. </v>
      </c>
    </row>
    <row r="9" spans="2:23" ht="4.1500000000000004" customHeight="1" thickBot="1" x14ac:dyDescent="0.25">
      <c r="B9" s="56"/>
      <c r="C9" s="57"/>
      <c r="D9" s="98"/>
    </row>
    <row r="10" spans="2:23" x14ac:dyDescent="0.2">
      <c r="B10" s="58" t="str">
        <f>Übersetzungen!C20</f>
        <v>Neuentwicklung: Wird der Kurs neu entwickelt?</v>
      </c>
      <c r="C10" s="58"/>
      <c r="D10" s="109"/>
    </row>
    <row r="11" spans="2:23" ht="4.1500000000000004" customHeight="1" thickBot="1" x14ac:dyDescent="0.25">
      <c r="B11" s="56"/>
      <c r="C11" s="57"/>
      <c r="D11" s="98"/>
    </row>
    <row r="12" spans="2:23" x14ac:dyDescent="0.2">
      <c r="B12" s="58" t="str">
        <f>Übersetzungen!C22</f>
        <v>Transfer: Wird der Kurs in eine andere Sprache transferiert?</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Wird der Kurs durchgeführt?</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Durchführung</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Kurs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Art der Durchführung</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Beginndatum</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Enddatum</v>
      </c>
      <c r="C24" s="263" t="str">
        <f>Übersetzungen!C166</f>
        <v>DD.MM.YYYY</v>
      </c>
      <c r="D24" s="292"/>
      <c r="E24" s="293"/>
      <c r="F24" s="293"/>
      <c r="G24" s="293"/>
      <c r="H24" s="293"/>
      <c r="I24" s="293"/>
      <c r="J24" s="293"/>
      <c r="K24" s="293"/>
      <c r="L24" s="293"/>
      <c r="M24" s="293"/>
      <c r="N24" s="293"/>
      <c r="O24" s="313"/>
      <c r="P24" s="316">
        <f>COUNTA(D24:O24)</f>
        <v>0</v>
      </c>
      <c r="Q24" s="242" t="str">
        <f>Übersetzungen!C165</f>
        <v>Das Enddatum muss grösser oder gleich dem Beginndatum sein.</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Anzahl Teilnehmende (TN), budgetiert</v>
      </c>
      <c r="C26" s="264" t="str">
        <f>Übersetzungen!C172</f>
        <v>TN-Zahl</v>
      </c>
      <c r="D26" s="294"/>
      <c r="E26" s="295"/>
      <c r="F26" s="295"/>
      <c r="G26" s="295"/>
      <c r="H26" s="295"/>
      <c r="I26" s="295"/>
      <c r="J26" s="295"/>
      <c r="K26" s="295"/>
      <c r="L26" s="295"/>
      <c r="M26" s="295"/>
      <c r="N26" s="295"/>
      <c r="O26" s="314"/>
      <c r="P26" s="316">
        <f>SUM(D26:O26)</f>
        <v>0</v>
      </c>
      <c r="Q26" s="242" t="str">
        <f>Übersetzungen!C83</f>
        <v>Mind. 10 TN</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Gebühr pro TN und pro Kursdurchführung</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Sprache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Maximal 4 Kurse je Sprachregion</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Kostenübersicht pro Kurs</v>
      </c>
      <c r="C34" s="275"/>
      <c r="D34" s="279" t="str">
        <f>IF(OR(Durchführung="nein",Durchführung="non"),Übersetzungen!$C33,IF(D33=47,Übersetzungen!$C32,IF(D33=147,Übersetzungen!$C34,Übersetzungen!$C31)))</f>
        <v>Alle Kursdetails ausfüllen!</v>
      </c>
      <c r="E34" s="279" t="str">
        <f>IF(OR(Durchführung="nein",Durchführung="non"),Übersetzungen!$C33,IF(E33=47,Übersetzungen!$C32,IF(E33=147,Übersetzungen!$C34,Übersetzungen!$C31)))</f>
        <v>Alle Kursdetails ausfüllen!</v>
      </c>
      <c r="F34" s="279" t="str">
        <f>IF(OR(Durchführung="nein",Durchführung="non"),Übersetzungen!$C33,IF(F33=47,Übersetzungen!$C32,IF(F33=147,Übersetzungen!$C34,Übersetzungen!$C31)))</f>
        <v>Alle Kursdetails ausfüllen!</v>
      </c>
      <c r="G34" s="279" t="str">
        <f>IF(OR(Durchführung="nein",Durchführung="non"),Übersetzungen!$C33,IF(G33=47,Übersetzungen!$C32,IF(G33=147,Übersetzungen!$C34,Übersetzungen!$C31)))</f>
        <v>Alle Kursdetails ausfüllen!</v>
      </c>
      <c r="H34" s="279" t="str">
        <f>IF(OR(Durchführung="nein",Durchführung="non"),Übersetzungen!$C33,IF(H33=47,Übersetzungen!$C32,IF(H33=147,Übersetzungen!$C34,Übersetzungen!$C31)))</f>
        <v>Alle Kursdetails ausfüllen!</v>
      </c>
      <c r="I34" s="279" t="str">
        <f>IF(OR(Durchführung="nein",Durchführung="non"),Übersetzungen!$C33,IF(I33=47,Übersetzungen!$C32,IF(I33=147,Übersetzungen!$C34,Übersetzungen!$C31)))</f>
        <v>Alle Kursdetails ausfüllen!</v>
      </c>
      <c r="J34" s="279" t="str">
        <f>IF(OR(Durchführung="nein",Durchführung="non"),Übersetzungen!$C33,IF(J33=47,Übersetzungen!$C32,IF(J33=147,Übersetzungen!$C34,Übersetzungen!$C31)))</f>
        <v>Alle Kursdetails ausfüllen!</v>
      </c>
      <c r="K34" s="279" t="str">
        <f>IF(OR(Durchführung="nein",Durchführung="non"),Übersetzungen!$C33,IF(K33=47,Übersetzungen!$C32,IF(K33=147,Übersetzungen!$C34,Übersetzungen!$C31)))</f>
        <v>Alle Kursdetails ausfüllen!</v>
      </c>
      <c r="L34" s="279" t="str">
        <f>IF(OR(Durchführung="nein",Durchführung="non"),Übersetzungen!$C33,IF(L33=47,Übersetzungen!$C32,IF(L33=147,Übersetzungen!$C34,Übersetzungen!$C31)))</f>
        <v>Alle Kursdetails ausfüllen!</v>
      </c>
      <c r="M34" s="279" t="str">
        <f>IF(OR(Durchführung="nein",Durchführung="non"),Übersetzungen!$C33,IF(M33=47,Übersetzungen!$C32,IF(M33=147,Übersetzungen!$C34,Übersetzungen!$C31)))</f>
        <v>Alle Kursdetails ausfüllen!</v>
      </c>
      <c r="N34" s="279" t="str">
        <f>IF(OR(Durchführung="nein",Durchführung="non"),Übersetzungen!$C33,IF(N33=47,Übersetzungen!$C32,IF(N33=147,Übersetzungen!$C34,Übersetzungen!$C31)))</f>
        <v>Alle Kursdetails ausfüllen!</v>
      </c>
      <c r="O34" s="279" t="str">
        <f>IF(OR(Durchführung="nein",Durchführung="non"),Übersetzungen!$C33,IF(O33=47,Übersetzungen!$C32,IF(O33=147,Übersetzungen!$C34,Übersetzungen!$C31)))</f>
        <v>Alle Kursdetails ausfüllen!</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Kosten Neuentwicklung</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Bitte geben Sie Entwicklungskosten nur in der ersten Spalte an.</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Kosten Sprachtransfer</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Geben Sie die Kosten für den Sprachtransfer nur bei dem Kurs ein, bei dem sie anfallen. </v>
      </c>
      <c r="R38" s="23"/>
      <c r="S38" s="23"/>
      <c r="T38" s="23"/>
      <c r="U38" s="23"/>
      <c r="V38" s="23"/>
      <c r="W38" s="23"/>
    </row>
    <row r="39" spans="2:23" ht="15.6" customHeight="1" thickBot="1" x14ac:dyDescent="0.25">
      <c r="B39" s="249" t="str">
        <f>Übersetzungen!C164</f>
        <v>Kosten Durchführung:</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Honorar Referierende, Dozierende</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Schulungsräume/Infrastruktrur</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Verpflegung</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Schulungsmaterial/Dokumentation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Promotion/Kommunikation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Kursadministration</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Projektmanagement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Kursauswertung</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Gesamtkosten (budgetiert)</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Finanzierung</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Finanzierung pro Kurs (budgetiert)</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Einnahmen aus Kursgebühren (budgetiert)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Weitere Drittmittel (Sponsoren, Kanton usw.)</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Max.Förderbeitrag Neuentwicklung</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Die maximalen Förderbeiträge finden Sie auf dem Merkblatt</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Max. Förderbeitrag Sprachtransfer</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Die maximalen Förderbeiträge finden Sie auf dem Merkblatt</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Max.Förderbeitrag Durchführung</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Die maximalen Förderbeiträge finden Sie auf dem Merkblatt</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Max.möglicher Förderbeitrag ohne Abzüge</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Die maximalen Förderbeiträge finden Sie auf dem Merkblatt</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Kürzung in % der Förderbeiträge</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Kürzung in CHF (&gt; 40% Subvention oder Gewinn &gt; 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Der Beitrag  pro Kurs wird gekürzt, wenn Gewinn &gt;5% erzielt oder sein Anteil 40% der Gesamtkosten überschreitet</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Förderbeitrag beantragt</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Einnahmen</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Gesamtkosten (budgetiert)</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Eigenleistung (-) / Gewinn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Reporting und Finanzierung effektiv pro Kurs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Anzahl Teilnehmende (effektiv)</v>
      </c>
      <c r="C101" s="60" t="str">
        <f>Übersetzungen!C172</f>
        <v>TN-Zahl</v>
      </c>
      <c r="D101" s="294"/>
      <c r="E101" s="295"/>
      <c r="F101" s="295"/>
      <c r="G101" s="295"/>
      <c r="H101" s="295"/>
      <c r="I101" s="295"/>
      <c r="J101" s="295"/>
      <c r="K101" s="295"/>
      <c r="L101" s="295"/>
      <c r="M101" s="295"/>
      <c r="N101" s="295"/>
      <c r="O101" s="295"/>
      <c r="P101" s="287">
        <f>SUM(D101:O101)</f>
        <v>0</v>
      </c>
      <c r="Q101" s="242" t="str">
        <f>Übersetzungen!C170</f>
        <v>Eingabe zwingend für Reporting/Abrechnung</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Wurde eine Entwicklung bzw. ein Transfer realisiert?</v>
      </c>
      <c r="C103" s="238"/>
      <c r="D103" s="305"/>
      <c r="E103" s="305"/>
      <c r="F103" s="305"/>
      <c r="G103" s="305"/>
      <c r="H103" s="305"/>
      <c r="I103" s="305"/>
      <c r="J103" s="305"/>
      <c r="K103" s="305"/>
      <c r="L103" s="305"/>
      <c r="M103" s="305"/>
      <c r="N103" s="305"/>
      <c r="O103" s="305"/>
      <c r="P103" s="20"/>
      <c r="Q103" s="242" t="str">
        <f>Übersetzungen!C171</f>
        <v xml:space="preserve">Eingabe zwingend bei einer Neuentwicklung oder einem Sprachtransfer </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Einnahmen aus Kursgebühren (effektiv)</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Weitere Drittmittel (Sponsoren, Kanton usw.)</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Max. Förderbeitrag Neuentwicklung</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Die maximalen Förderbeiträge finden Sie auf dem Merkblatt</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Max. Förderbeitrag Sprachtransfer</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Die maximalen Förderbeiträge finden Sie auf dem Merkblatt</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 xml:space="preserve">Max. Förderbeitrag Durchführung </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Die maximalen Förderbeiträge finden Sie auf dem Merkblatt</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Max.möglicher Förderbeitrag ohne Abzüge</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Die maximalen Förderbeiträge finden Sie auf dem Merkblatt</v>
      </c>
      <c r="R115" s="223"/>
      <c r="S115" s="223"/>
      <c r="T115" s="223"/>
      <c r="U115" s="223"/>
      <c r="V115" s="223"/>
      <c r="W115" s="223"/>
    </row>
    <row r="116" spans="2:23" ht="4.1500000000000004" customHeight="1" x14ac:dyDescent="0.2">
      <c r="C116" s="232"/>
      <c r="P116" s="5"/>
    </row>
    <row r="117" spans="2:23" hidden="1" x14ac:dyDescent="0.2">
      <c r="B117" s="229" t="str">
        <f>Übersetzungen!C76</f>
        <v>Kürzung in % der Förderbeiträge</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Kürzung in CHF (&gt; 40% Subvention oder Gewinn &gt; 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Der Beitrag  pro Kurs wird gekürzt, wenn Gewinn &gt;5% erzielt oder sein Anteil 40% der Gesamtkosten überschreitet</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Förderbeitrag (effektiv)</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Der effektive Beitrag richtet sich nach der Anzahl Teilnehmenden, die den Kurs besucht haben.</v>
      </c>
    </row>
    <row r="122" spans="2:23" ht="4.1500000000000004" customHeight="1" thickBot="1" x14ac:dyDescent="0.25">
      <c r="B122" s="19"/>
      <c r="C122" s="232"/>
      <c r="P122" s="5"/>
    </row>
    <row r="123" spans="2:23" x14ac:dyDescent="0.2">
      <c r="B123" s="58" t="str">
        <f>Übersetzungen!C92</f>
        <v>Total Einnahmen</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Effektive Gesamtkosten</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Eigenleistung (-) / Gewinn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Zusammenfassung pro Jahr (budgetiert)</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Gesamtkosten (budgetiert)</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Einnahmen aus Kursgebühren (budgetiert)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Weitere Drittmittel (Sponsoren, Kanton usw.)</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Eigenleistung (-) / Gewinn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Beantragte Förderbeiträge EnergieSchweiz</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pro Kurs</v>
      </c>
      <c r="P142" s="5"/>
    </row>
    <row r="143" spans="1:23" s="61" customFormat="1" x14ac:dyDescent="0.2">
      <c r="A143" s="18"/>
      <c r="B143" s="58" t="str">
        <f>Übersetzungen!C71</f>
        <v>Anteil Förderbeiträge an den Gesamtkosten</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Zusammenfassung pro Jahr (effektiv)</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Effektive Gesamtkosten</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Einnahmen aus Kursgebühren (effektiv)</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Weitere Drittmittel (Sponsoren, Kanton usw.)</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Eigenleistung (-) / Gewinn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Effektive Förderbeiträge EnergieSchweiz</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Anteil Förderbeiträge an den Gesamtkosten</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Max.möglicher Förderbeitrag ohne Abzüge</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YimGglAIqZWB0al25JKYm3aZmBX6MNMgOiEm4bMlLz/862oxDedFN4jUnnat1sg15FMghdsaoJ4jDFXUuxbLmQ==" saltValue="Y7+tO6aeCUizgQ0qyzG0/A==" spinCount="100000" sheet="1" selectLockedCells="1" autoFilter="0"/>
  <mergeCells count="2">
    <mergeCell ref="B3:I3"/>
    <mergeCell ref="D6:P6"/>
  </mergeCells>
  <conditionalFormatting sqref="A36:O36">
    <cfRule type="expression" dxfId="615" priority="11" stopIfTrue="1">
      <formula>OR($D$10="nein",$D$10="",$D$10=0,$D$10="non")</formula>
    </cfRule>
  </conditionalFormatting>
  <conditionalFormatting sqref="A38:O38">
    <cfRule type="expression" dxfId="614" priority="12" stopIfTrue="1">
      <formula>OR($D$12="nein",$D$12="",$D$12=0,$D$12="non")</formula>
    </cfRule>
  </conditionalFormatting>
  <conditionalFormatting sqref="B56 B58 B60 B62 B64">
    <cfRule type="expression" dxfId="613" priority="15">
      <formula>$P$22&gt;0</formula>
    </cfRule>
    <cfRule type="expression" dxfId="612" priority="9">
      <formula>LEN($B56)&gt;0</formula>
    </cfRule>
  </conditionalFormatting>
  <conditionalFormatting sqref="B103">
    <cfRule type="expression" dxfId="611" priority="34">
      <formula>OR(D10="ja",D12="ja",D10="oui",D12="oui")</formula>
    </cfRule>
  </conditionalFormatting>
  <conditionalFormatting sqref="B99:Q99">
    <cfRule type="expression" dxfId="610" priority="37">
      <formula>OR(Durchführung="nein",Durchführung="non")</formula>
    </cfRule>
  </conditionalFormatting>
  <conditionalFormatting sqref="C56 C58 C60 C62 C64">
    <cfRule type="expression" dxfId="609" priority="41" stopIfTrue="1">
      <formula>$P$22=0</formula>
    </cfRule>
  </conditionalFormatting>
  <conditionalFormatting sqref="D38 D36 D24 D26 D30 D32 D40 D42 D44 D46 D48 D50 D52 D54 D56 D58 D60 D62 D64 D75 D101">
    <cfRule type="expression" dxfId="608" priority="16">
      <formula>$D$22&gt;0</formula>
    </cfRule>
  </conditionalFormatting>
  <conditionalFormatting sqref="D109 O109">
    <cfRule type="expression" dxfId="607" priority="30">
      <formula>AND(D109&gt;0,D111&gt;0)</formula>
    </cfRule>
  </conditionalFormatting>
  <conditionalFormatting sqref="D24:O24">
    <cfRule type="expression" dxfId="606" priority="3">
      <formula>AND(D$22="",D$24&lt;&gt;"")</formula>
    </cfRule>
  </conditionalFormatting>
  <conditionalFormatting sqref="D32:O32">
    <cfRule type="expression" dxfId="605" priority="2">
      <formula>OR(AND(D$32 = $V$30, $V$32 &gt; 4),AND(D$32 = $W$30, $W$32 &gt; 4),AND(D$32 = $X$30, $X$32 &gt; 4))</formula>
    </cfRule>
  </conditionalFormatting>
  <conditionalFormatting sqref="D34:O34">
    <cfRule type="expression" dxfId="604" priority="39" stopIfTrue="1">
      <formula>D$33&gt;=147</formula>
    </cfRule>
    <cfRule type="expression" dxfId="603" priority="40" stopIfTrue="1">
      <formula>AND(D33&gt;0,D33&lt;&gt;40)</formula>
    </cfRule>
    <cfRule type="expression" dxfId="602" priority="38" stopIfTrue="1">
      <formula>OR(D33=47,AND(D33&gt;0,D33&lt;&gt;40,Durchführung="nein",Durchführung="non"))</formula>
    </cfRule>
  </conditionalFormatting>
  <conditionalFormatting sqref="D56:O56">
    <cfRule type="expression" dxfId="601" priority="1">
      <formula>AND(D$56&lt;&gt; "", $B$56="")</formula>
    </cfRule>
  </conditionalFormatting>
  <conditionalFormatting sqref="D58:O58">
    <cfRule type="expression" dxfId="600" priority="4">
      <formula>AND(D$58&lt;&gt; "", $B$58="")</formula>
    </cfRule>
  </conditionalFormatting>
  <conditionalFormatting sqref="D60:O60">
    <cfRule type="expression" dxfId="599" priority="5">
      <formula>AND(D$60&lt;&gt; "", $B$60="")</formula>
    </cfRule>
  </conditionalFormatting>
  <conditionalFormatting sqref="D62:O62">
    <cfRule type="expression" dxfId="598"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597" priority="10">
      <formula>D6&lt;&gt;""</formula>
    </cfRule>
  </conditionalFormatting>
  <conditionalFormatting sqref="D64:O64">
    <cfRule type="expression" dxfId="596" priority="7">
      <formula>AND(D$64&lt;&gt; "", $B$64="")</formula>
    </cfRule>
  </conditionalFormatting>
  <conditionalFormatting sqref="D77:O77">
    <cfRule type="expression" dxfId="595" priority="32">
      <formula>AND(D77&gt;0,D79&gt;0)</formula>
    </cfRule>
  </conditionalFormatting>
  <conditionalFormatting sqref="D79:O79">
    <cfRule type="expression" dxfId="594" priority="29">
      <formula>COUNTIF($D79:$O79,"&gt;0")&gt;2</formula>
    </cfRule>
    <cfRule type="expression" dxfId="593" priority="33">
      <formula>AND(D77&gt;0,D79&gt;0)</formula>
    </cfRule>
  </conditionalFormatting>
  <conditionalFormatting sqref="D103:O103">
    <cfRule type="expression" dxfId="592" priority="8">
      <formula>LEN(D$103)&gt;0</formula>
    </cfRule>
    <cfRule type="expression" dxfId="591" priority="13">
      <formula>AND(D$22&gt;0,OR($D$10="ja",$D$12="ja",$D$10="oui",$D$12="oui"))</formula>
    </cfRule>
    <cfRule type="expression" dxfId="590" priority="14">
      <formula>OR(AND($D$10&lt;&gt;"ja",$D$12&lt;&gt;"ja"),AND($D$10&lt;&gt;"oui",$D$12&lt;&gt;"oui"))</formula>
    </cfRule>
  </conditionalFormatting>
  <conditionalFormatting sqref="D110:O110">
    <cfRule type="cellIs" dxfId="589" priority="36" operator="greaterThan">
      <formula>0</formula>
    </cfRule>
  </conditionalFormatting>
  <conditionalFormatting sqref="D111:O111">
    <cfRule type="expression" dxfId="588" priority="31">
      <formula>AND(D109&gt;0,D111&gt;0)</formula>
    </cfRule>
    <cfRule type="expression" dxfId="587" priority="28">
      <formula>COUNTIF($D111:$O111,"&gt;0")&gt;2</formula>
    </cfRule>
  </conditionalFormatting>
  <conditionalFormatting sqref="D95:P95 D127:O127">
    <cfRule type="cellIs" dxfId="586" priority="35" operator="greaterThan">
      <formula>0</formula>
    </cfRule>
  </conditionalFormatting>
  <conditionalFormatting sqref="D170:P171">
    <cfRule type="cellIs" dxfId="585" priority="42" operator="lessThan">
      <formula>0</formula>
    </cfRule>
  </conditionalFormatting>
  <conditionalFormatting sqref="D172:P172">
    <cfRule type="cellIs" dxfId="584" priority="43" operator="greaterThan">
      <formula>0.4</formula>
    </cfRule>
    <cfRule type="cellIs" dxfId="583" priority="44" operator="greaterThan">
      <formula>40</formula>
    </cfRule>
  </conditionalFormatting>
  <conditionalFormatting sqref="E38 E36 E24 E26 E30 E32 E40 E42 E44 E46 E48 E50 E52 E54 E56 E58 E60 E62 E64 E75 E101">
    <cfRule type="expression" dxfId="582" priority="17">
      <formula>$E$22&gt;0</formula>
    </cfRule>
  </conditionalFormatting>
  <conditionalFormatting sqref="F38 F36 F24 F26 F30 F32 F40 F42 F44 F46 F48 F50 F52 F54 F56 F58 F60 F62 F64 F75 F101">
    <cfRule type="expression" dxfId="581" priority="18">
      <formula>$F$22&gt;0</formula>
    </cfRule>
  </conditionalFormatting>
  <conditionalFormatting sqref="G38 G36 G24 G26 G30 G32 G40 G42 G44 G46 G48 G50 G52 G54 G56 G58 G60 G62 G64 G75 G101">
    <cfRule type="expression" dxfId="580" priority="19">
      <formula>$G$22&gt;0</formula>
    </cfRule>
  </conditionalFormatting>
  <conditionalFormatting sqref="H38 H36 H24 H26 H30 H32 H40 H42 H44 H46 H48 H50 H52 H54 H56 H58 H60 H62 H64 H75 H101">
    <cfRule type="expression" dxfId="579" priority="20">
      <formula>$H$22&gt;0</formula>
    </cfRule>
  </conditionalFormatting>
  <conditionalFormatting sqref="I38 I36 I24 I26 I30 I32 I40 I42 I44 I46 I48 I50 I52 I54 I56 I58 I60 I62 I64 I75 I101">
    <cfRule type="expression" dxfId="578" priority="21">
      <formula>$I$22&gt;0</formula>
    </cfRule>
  </conditionalFormatting>
  <conditionalFormatting sqref="J38 J36 J24 J26 J30 J32 J40 J42 J44 J46 J48 J50 J52 J54 J56 J58 J60 J62 J64 J75 J101">
    <cfRule type="expression" dxfId="577" priority="22">
      <formula>$J$22&gt;0</formula>
    </cfRule>
  </conditionalFormatting>
  <conditionalFormatting sqref="K38 K36 K24 K26 K30 K32 K40 K42 K44 K46 K48 K50 K52 K54 K56 K58 K60 K62 K64 K75 K101">
    <cfRule type="expression" dxfId="576" priority="23">
      <formula>$K$22&gt;0</formula>
    </cfRule>
  </conditionalFormatting>
  <conditionalFormatting sqref="L38 L36 L24 L26 L30 L32 L40 L42 L44 L46 L48 L50 L52 L54 L56 L58 L60 L62 L64 L75 L101">
    <cfRule type="expression" dxfId="575" priority="24">
      <formula>$L$22&gt;0</formula>
    </cfRule>
  </conditionalFormatting>
  <conditionalFormatting sqref="M38 M36 M24 M26 M30 M32 M40 M42 M44 M46 M48 M50 M52 M54 M56 M58 M60 M62 M64 M75 M101">
    <cfRule type="expression" dxfId="574" priority="25">
      <formula>$M$22&gt;0</formula>
    </cfRule>
  </conditionalFormatting>
  <conditionalFormatting sqref="N38 N36 N24 N26 N30 N32 N40 N42 N44 N46 N48 N50 N52 N54 N56 N58 N60 N62 N64 N75 N101">
    <cfRule type="expression" dxfId="573" priority="26">
      <formula>$N$22&gt;0</formula>
    </cfRule>
  </conditionalFormatting>
  <conditionalFormatting sqref="O38 O36 O24 O26 O30 O32 O40 O42 O44 O46 O48 O50 O52 O54 O56 O58 O60 O62 O64 O75 O101">
    <cfRule type="expression" dxfId="572" priority="27">
      <formula>$O$22&gt;0</formula>
    </cfRule>
  </conditionalFormatting>
  <dataValidations count="19">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81561706-EF8F-456F-9961-18ABD141D2F8}">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4E62D2A6-E3BB-4005-9924-8546E09B4E7D}">
      <formula1>JaNein</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70DEE758-1647-44C3-B88A-CDAA8EA8DB2E}">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CA4DA9E5-0574-4DE7-974D-99B3B39B2269}">
      <formula1>0</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F7050C7D-B79D-47DF-B1C3-80C754CB2C98}">
      <formula1>0</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94F91A6E-4AE7-40DE-B3EA-DDB8B9354DDA}">
      <formula1>Sprachen</formula1>
    </dataValidation>
    <dataValidation type="list" allowBlank="1" showInputMessage="1" showErrorMessage="1" errorTitle="Durchführung" error="Der Wert muss einem Eintrag der Liste entsprechen._x000a_(f) Der Wert muss einem Eintrag der Liste entsprechen." sqref="D14" xr:uid="{2FE99DE3-0548-4738-A202-021915EAF479}">
      <formula1>JaNein</formula1>
    </dataValidation>
    <dataValidation type="list" allowBlank="1" showInputMessage="1" showErrorMessage="1" errorTitle="Transfer" error="Der Wert muss einem Eintrag der Liste entsprechen._x000a_(f) Der Wert muss einem Eintrag der Liste entsprechen." sqref="D12" xr:uid="{5932FF28-0A24-419D-B34C-CA4CBD2F5C44}">
      <formula1>JaNein</formula1>
    </dataValidation>
    <dataValidation type="list" allowBlank="1" showInputMessage="1" showErrorMessage="1" errorTitle="Neuentwicklung" error="Der Wert muss einem Eintrag der Liste entsprechen._x000a_(f) Der Wert muss einem Eintrag der Liste entsprechen." sqref="D10" xr:uid="{5EF74C32-0F3C-497E-BDB9-19B356393B35}">
      <formula1>JaNein</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D867D382-86D0-4CDF-B540-7C7D6BC72278}">
      <formula1>Kursdauer</formula1>
    </dataValidation>
    <dataValidation type="list" allowBlank="1" showInputMessage="1" showErrorMessage="1" errorTitle="Durchführung" error="Der Wert muss einem Eintrag der Liste entsprechen._x000a_(f) Der Wert muss einem Eintrag der Liste entsprechen." sqref="D20:O20" xr:uid="{0F10F967-2CB3-490E-B974-F366290159B4}">
      <formula1>Durchführungsort</formula1>
    </dataValidation>
    <dataValidation type="decimal" operator="greaterThan" allowBlank="1" showInputMessage="1" showErrorMessage="1" error="Bitte eine gültige Zahl grösser als 0 eingeben._x000a__x000a_(f) Bitte eine gültige Zahl grösser als 0 eingeben." sqref="D30:O30" xr:uid="{49C3E81D-A85E-488F-AC6D-6B96DCEBBA2F}">
      <formula1>0</formula1>
    </dataValidation>
    <dataValidation type="whole" operator="greaterThanOrEqual" allowBlank="1" showInputMessage="1" showErrorMessage="1" error="Die Anzahl der Teilnehmer muss mindestens 10 sein._x000a__x000a_(f) Die Anzahl der Teilnehmer muss mindestens 10 sein." sqref="D26:O26" xr:uid="{948BC2B3-CF09-4A41-B8BA-7A391C1C2BA9}">
      <formula1>10</formula1>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8C227D4F-AA36-44EF-8385-D0B73683B842}">
      <formula1>D22</formula1>
    </dataValidation>
    <dataValidation type="date" allowBlank="1" showInputMessage="1" showErrorMessage="1" error="Bitte ein gültiges Datum eingeben_x000a__x000a_(f) Bitte ein gültiges Datum eingeben" sqref="D22:O22" xr:uid="{E6762F50-CC4A-4C4A-B378-13F3F66CE8B4}">
      <formula1>43831</formula1>
      <formula2>49674</formula2>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BADFD54B-472A-4EE4-B9DA-453096B56898}">
      <formula1>0</formula1>
      <formula2>999999</formula2>
    </dataValidation>
    <dataValidation type="whole" operator="greaterThanOrEqual" allowBlank="1" showInputMessage="1" showErrorMessage="1" sqref="D27 D102 D104" xr:uid="{5E7D1CD8-64CE-4DE4-B927-0773158837C1}">
      <formula1>8</formula1>
    </dataValidation>
    <dataValidation type="whole" operator="greaterThanOrEqual" allowBlank="1" showInputMessage="1" showErrorMessage="1" sqref="E27:O27 E102:O102 E104:O104" xr:uid="{23A7F672-F07D-438C-9A6A-419E782741B7}">
      <formula1>10</formula1>
    </dataValidation>
    <dataValidation operator="greaterThanOrEqual" allowBlank="1" showInputMessage="1" showErrorMessage="1" sqref="C164:C166 P163 D164:D165 E164:P166" xr:uid="{0289D71F-0258-4A90-A9C3-723B895D62E1}"/>
  </dataValidations>
  <hyperlinks>
    <hyperlink ref="C2" location="Abrechnung!A1" display="Abrechnung" xr:uid="{25C2DA7C-8D65-4C14-8F39-562A1AD6B1CC}"/>
    <hyperlink ref="B3" location="Information!A1" display="Information!A1" xr:uid="{773AA265-F8F4-40EA-9DB3-579AD1ADAEBF}"/>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customProperties>
    <customPr name="EpmWorksheetKeyString_GUID" r:id="rId2"/>
  </customProperties>
  <extLst>
    <ext xmlns:x14="http://schemas.microsoft.com/office/spreadsheetml/2009/9/main" uri="{CCE6A557-97BC-4b89-ADB6-D9C93CAAB3DF}">
      <x14:dataValidations xmlns:xm="http://schemas.microsoft.com/office/excel/2006/main" count="2">
        <x14:dataValidation type="list" allowBlank="1" showInputMessage="1" showErrorMessage="1" xr:uid="{5BE65931-9DB4-4026-A44E-046ABECE4051}">
          <x14:formula1>
            <xm:f>Auswahlfelder!$M$2:$M$7</xm:f>
          </x14:formula1>
          <xm:sqref>D9</xm:sqref>
        </x14:dataValidation>
        <x14:dataValidation type="list" allowBlank="1" showInputMessage="1" showErrorMessage="1" xr:uid="{72A6CA6A-FE59-45D5-B850-0ACF2EAC4130}">
          <x14:formula1>
            <xm:f>Auswahlfelder!$O$2:$O$3</xm:f>
          </x14:formula1>
          <xm:sqref>D11 D13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FE1B6-6C5E-44F8-B367-57AE74F87945}">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Berechnung für eine Kursstaffel</v>
      </c>
      <c r="C2" s="226" t="str">
        <f>HYPERLINK("#Abrechnung!A1", Übersetzungen!C131)</f>
        <v>Abrechnung</v>
      </c>
    </row>
    <row r="3" spans="2:23" ht="27" customHeight="1" thickBot="1" x14ac:dyDescent="0.25">
      <c r="B3" s="349" t="str">
        <f>HYPERLINK("#Information!A1", Übersetzungen!C16)</f>
        <v>Hinweise zum Ausfüllen sowie die Umschaltung der Sprache finden sie im Tabellenblatt "Informationen".</v>
      </c>
      <c r="C3" s="349"/>
      <c r="D3" s="349"/>
      <c r="E3" s="349"/>
      <c r="F3" s="349"/>
      <c r="G3" s="349"/>
      <c r="H3" s="349"/>
      <c r="I3" s="349"/>
      <c r="J3" s="50"/>
      <c r="K3" s="50"/>
      <c r="L3" s="50"/>
      <c r="M3" s="50"/>
      <c r="N3" s="50"/>
      <c r="O3" s="50"/>
      <c r="P3" s="50"/>
    </row>
    <row r="4" spans="2:23" s="63" customFormat="1" ht="25.5" customHeight="1" thickBot="1" x14ac:dyDescent="0.25">
      <c r="B4" s="270" t="str">
        <f>Übersetzungen!C17</f>
        <v>Kursdetails</v>
      </c>
      <c r="C4" s="271"/>
      <c r="D4" s="271"/>
      <c r="E4" s="271"/>
      <c r="F4" s="271"/>
      <c r="G4" s="271"/>
      <c r="H4" s="271"/>
      <c r="I4" s="271"/>
      <c r="J4" s="271"/>
      <c r="K4" s="271"/>
      <c r="L4" s="271"/>
      <c r="M4" s="271"/>
      <c r="N4" s="271"/>
      <c r="O4" s="271"/>
      <c r="P4" s="272"/>
      <c r="Q4" s="273" t="str">
        <f>Übersetzungen!C162</f>
        <v>Erläuterungen</v>
      </c>
      <c r="R4" s="64"/>
      <c r="S4" s="64"/>
      <c r="T4" s="64"/>
      <c r="U4" s="64"/>
      <c r="V4" s="64"/>
      <c r="W4" s="64"/>
    </row>
    <row r="5" spans="2:23" ht="4.1500000000000004" customHeight="1" thickBot="1" x14ac:dyDescent="0.25">
      <c r="B5" s="56"/>
      <c r="C5" s="57"/>
      <c r="P5" s="4"/>
    </row>
    <row r="6" spans="2:23" ht="15.75" x14ac:dyDescent="0.2">
      <c r="B6" s="58" t="str">
        <f>Übersetzungen!C18</f>
        <v>Kurstitel</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Kursdauer</v>
      </c>
      <c r="C8" s="58"/>
      <c r="D8" s="109"/>
      <c r="E8" s="18" t="str">
        <f>"  " &amp; Übersetzungen!C86</f>
        <v xml:space="preserve">  min. 0.5 Tage; max. 9 Tage</v>
      </c>
      <c r="Q8" s="325" t="str">
        <f>Übersetzungen!C163</f>
        <v xml:space="preserve">Die Kursdauer muss einem Eintrag der Liste entsprechen. </v>
      </c>
    </row>
    <row r="9" spans="2:23" ht="4.1500000000000004" customHeight="1" thickBot="1" x14ac:dyDescent="0.25">
      <c r="B9" s="56"/>
      <c r="C9" s="57"/>
      <c r="D9" s="98"/>
    </row>
    <row r="10" spans="2:23" x14ac:dyDescent="0.2">
      <c r="B10" s="58" t="str">
        <f>Übersetzungen!C20</f>
        <v>Neuentwicklung: Wird der Kurs neu entwickelt?</v>
      </c>
      <c r="C10" s="58"/>
      <c r="D10" s="109"/>
    </row>
    <row r="11" spans="2:23" ht="4.1500000000000004" customHeight="1" thickBot="1" x14ac:dyDescent="0.25">
      <c r="B11" s="56"/>
      <c r="C11" s="57"/>
      <c r="D11" s="98"/>
    </row>
    <row r="12" spans="2:23" x14ac:dyDescent="0.2">
      <c r="B12" s="58" t="str">
        <f>Übersetzungen!C22</f>
        <v>Transfer: Wird der Kurs in eine andere Sprache transferiert?</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Wird der Kurs durchgeführt?</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Durchführung</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Kurs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Art der Durchführung</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Beginndatum</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Enddatum</v>
      </c>
      <c r="C24" s="263" t="str">
        <f>Übersetzungen!C166</f>
        <v>DD.MM.YYYY</v>
      </c>
      <c r="D24" s="292"/>
      <c r="E24" s="293"/>
      <c r="F24" s="293"/>
      <c r="G24" s="293"/>
      <c r="H24" s="293"/>
      <c r="I24" s="293"/>
      <c r="J24" s="293"/>
      <c r="K24" s="293"/>
      <c r="L24" s="293"/>
      <c r="M24" s="293"/>
      <c r="N24" s="293"/>
      <c r="O24" s="313"/>
      <c r="P24" s="316">
        <f>COUNTA(D24:O24)</f>
        <v>0</v>
      </c>
      <c r="Q24" s="242" t="str">
        <f>Übersetzungen!C165</f>
        <v>Das Enddatum muss grösser oder gleich dem Beginndatum sein.</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Anzahl Teilnehmende (TN), budgetiert</v>
      </c>
      <c r="C26" s="264" t="str">
        <f>Übersetzungen!C172</f>
        <v>TN-Zahl</v>
      </c>
      <c r="D26" s="294"/>
      <c r="E26" s="295"/>
      <c r="F26" s="295"/>
      <c r="G26" s="295"/>
      <c r="H26" s="295"/>
      <c r="I26" s="295"/>
      <c r="J26" s="295"/>
      <c r="K26" s="295"/>
      <c r="L26" s="295"/>
      <c r="M26" s="295"/>
      <c r="N26" s="295"/>
      <c r="O26" s="314"/>
      <c r="P26" s="316">
        <f>SUM(D26:O26)</f>
        <v>0</v>
      </c>
      <c r="Q26" s="242" t="str">
        <f>Übersetzungen!C83</f>
        <v>Mind. 10 TN</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Gebühr pro TN und pro Kursdurchführung</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Sprache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Maximal 4 Kurse je Sprachregion</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Kostenübersicht pro Kurs</v>
      </c>
      <c r="C34" s="275"/>
      <c r="D34" s="279" t="str">
        <f>IF(OR(Durchführung="nein",Durchführung="non"),Übersetzungen!$C33,IF(D33=47,Übersetzungen!$C32,IF(D33=147,Übersetzungen!$C34,Übersetzungen!$C31)))</f>
        <v>Alle Kursdetails ausfüllen!</v>
      </c>
      <c r="E34" s="279" t="str">
        <f>IF(OR(Durchführung="nein",Durchführung="non"),Übersetzungen!$C33,IF(E33=47,Übersetzungen!$C32,IF(E33=147,Übersetzungen!$C34,Übersetzungen!$C31)))</f>
        <v>Alle Kursdetails ausfüllen!</v>
      </c>
      <c r="F34" s="279" t="str">
        <f>IF(OR(Durchführung="nein",Durchführung="non"),Übersetzungen!$C33,IF(F33=47,Übersetzungen!$C32,IF(F33=147,Übersetzungen!$C34,Übersetzungen!$C31)))</f>
        <v>Alle Kursdetails ausfüllen!</v>
      </c>
      <c r="G34" s="279" t="str">
        <f>IF(OR(Durchführung="nein",Durchführung="non"),Übersetzungen!$C33,IF(G33=47,Übersetzungen!$C32,IF(G33=147,Übersetzungen!$C34,Übersetzungen!$C31)))</f>
        <v>Alle Kursdetails ausfüllen!</v>
      </c>
      <c r="H34" s="279" t="str">
        <f>IF(OR(Durchführung="nein",Durchführung="non"),Übersetzungen!$C33,IF(H33=47,Übersetzungen!$C32,IF(H33=147,Übersetzungen!$C34,Übersetzungen!$C31)))</f>
        <v>Alle Kursdetails ausfüllen!</v>
      </c>
      <c r="I34" s="279" t="str">
        <f>IF(OR(Durchführung="nein",Durchführung="non"),Übersetzungen!$C33,IF(I33=47,Übersetzungen!$C32,IF(I33=147,Übersetzungen!$C34,Übersetzungen!$C31)))</f>
        <v>Alle Kursdetails ausfüllen!</v>
      </c>
      <c r="J34" s="279" t="str">
        <f>IF(OR(Durchführung="nein",Durchführung="non"),Übersetzungen!$C33,IF(J33=47,Übersetzungen!$C32,IF(J33=147,Übersetzungen!$C34,Übersetzungen!$C31)))</f>
        <v>Alle Kursdetails ausfüllen!</v>
      </c>
      <c r="K34" s="279" t="str">
        <f>IF(OR(Durchführung="nein",Durchführung="non"),Übersetzungen!$C33,IF(K33=47,Übersetzungen!$C32,IF(K33=147,Übersetzungen!$C34,Übersetzungen!$C31)))</f>
        <v>Alle Kursdetails ausfüllen!</v>
      </c>
      <c r="L34" s="279" t="str">
        <f>IF(OR(Durchführung="nein",Durchführung="non"),Übersetzungen!$C33,IF(L33=47,Übersetzungen!$C32,IF(L33=147,Übersetzungen!$C34,Übersetzungen!$C31)))</f>
        <v>Alle Kursdetails ausfüllen!</v>
      </c>
      <c r="M34" s="279" t="str">
        <f>IF(OR(Durchführung="nein",Durchführung="non"),Übersetzungen!$C33,IF(M33=47,Übersetzungen!$C32,IF(M33=147,Übersetzungen!$C34,Übersetzungen!$C31)))</f>
        <v>Alle Kursdetails ausfüllen!</v>
      </c>
      <c r="N34" s="279" t="str">
        <f>IF(OR(Durchführung="nein",Durchführung="non"),Übersetzungen!$C33,IF(N33=47,Übersetzungen!$C32,IF(N33=147,Übersetzungen!$C34,Übersetzungen!$C31)))</f>
        <v>Alle Kursdetails ausfüllen!</v>
      </c>
      <c r="O34" s="279" t="str">
        <f>IF(OR(Durchführung="nein",Durchführung="non"),Übersetzungen!$C33,IF(O33=47,Übersetzungen!$C32,IF(O33=147,Übersetzungen!$C34,Übersetzungen!$C31)))</f>
        <v>Alle Kursdetails ausfüllen!</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Kosten Neuentwicklung</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Bitte geben Sie Entwicklungskosten nur in der ersten Spalte an.</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Kosten Sprachtransfer</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Geben Sie die Kosten für den Sprachtransfer nur bei dem Kurs ein, bei dem sie anfallen. </v>
      </c>
      <c r="R38" s="23"/>
      <c r="S38" s="23"/>
      <c r="T38" s="23"/>
      <c r="U38" s="23"/>
      <c r="V38" s="23"/>
      <c r="W38" s="23"/>
    </row>
    <row r="39" spans="2:23" ht="15.6" customHeight="1" thickBot="1" x14ac:dyDescent="0.25">
      <c r="B39" s="249" t="str">
        <f>Übersetzungen!C164</f>
        <v>Kosten Durchführung:</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Honorar Referierende, Dozierende</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Schulungsräume/Infrastruktrur</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Verpflegung</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Schulungsmaterial/Dokumentation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Promotion/Kommunikation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Kursadministration</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Projektmanagement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Kursauswertung</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Gesamtkosten (budgetiert)</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Finanzierung</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Finanzierung pro Kurs (budgetiert)</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Einnahmen aus Kursgebühren (budgetiert)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Weitere Drittmittel (Sponsoren, Kanton usw.)</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Max.Förderbeitrag Neuentwicklung</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Die maximalen Förderbeiträge finden Sie auf dem Merkblatt</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Max. Förderbeitrag Sprachtransfer</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Die maximalen Förderbeiträge finden Sie auf dem Merkblatt</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Max.Förderbeitrag Durchführung</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Die maximalen Förderbeiträge finden Sie auf dem Merkblatt</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Max.möglicher Förderbeitrag ohne Abzüge</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Die maximalen Förderbeiträge finden Sie auf dem Merkblatt</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Kürzung in % der Förderbeiträge</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Kürzung in CHF (&gt; 40% Subvention oder Gewinn &gt; 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Der Beitrag  pro Kurs wird gekürzt, wenn Gewinn &gt;5% erzielt oder sein Anteil 40% der Gesamtkosten überschreitet</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Förderbeitrag beantragt</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Einnahmen</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Gesamtkosten (budgetiert)</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Eigenleistung (-) / Gewinn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Reporting und Finanzierung effektiv pro Kurs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Anzahl Teilnehmende (effektiv)</v>
      </c>
      <c r="C101" s="60" t="str">
        <f>Übersetzungen!C172</f>
        <v>TN-Zahl</v>
      </c>
      <c r="D101" s="294"/>
      <c r="E101" s="295"/>
      <c r="F101" s="295"/>
      <c r="G101" s="295"/>
      <c r="H101" s="295"/>
      <c r="I101" s="295"/>
      <c r="J101" s="295"/>
      <c r="K101" s="295"/>
      <c r="L101" s="295"/>
      <c r="M101" s="295"/>
      <c r="N101" s="295"/>
      <c r="O101" s="295"/>
      <c r="P101" s="287">
        <f>SUM(D101:O101)</f>
        <v>0</v>
      </c>
      <c r="Q101" s="242" t="str">
        <f>Übersetzungen!C170</f>
        <v>Eingabe zwingend für Reporting/Abrechnung</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Wurde eine Entwicklung bzw. ein Transfer realisiert?</v>
      </c>
      <c r="C103" s="238"/>
      <c r="D103" s="305"/>
      <c r="E103" s="305"/>
      <c r="F103" s="305"/>
      <c r="G103" s="305"/>
      <c r="H103" s="305"/>
      <c r="I103" s="305"/>
      <c r="J103" s="305"/>
      <c r="K103" s="305"/>
      <c r="L103" s="305"/>
      <c r="M103" s="305"/>
      <c r="N103" s="305"/>
      <c r="O103" s="305"/>
      <c r="P103" s="20"/>
      <c r="Q103" s="242" t="str">
        <f>Übersetzungen!C171</f>
        <v xml:space="preserve">Eingabe zwingend bei einer Neuentwicklung oder einem Sprachtransfer </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Einnahmen aus Kursgebühren (effektiv)</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Weitere Drittmittel (Sponsoren, Kanton usw.)</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Max. Förderbeitrag Neuentwicklung</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Die maximalen Förderbeiträge finden Sie auf dem Merkblatt</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Max. Förderbeitrag Sprachtransfer</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Die maximalen Förderbeiträge finden Sie auf dem Merkblatt</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 xml:space="preserve">Max. Förderbeitrag Durchführung </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Die maximalen Förderbeiträge finden Sie auf dem Merkblatt</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Max.möglicher Förderbeitrag ohne Abzüge</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Die maximalen Förderbeiträge finden Sie auf dem Merkblatt</v>
      </c>
      <c r="R115" s="223"/>
      <c r="S115" s="223"/>
      <c r="T115" s="223"/>
      <c r="U115" s="223"/>
      <c r="V115" s="223"/>
      <c r="W115" s="223"/>
    </row>
    <row r="116" spans="2:23" ht="4.1500000000000004" customHeight="1" x14ac:dyDescent="0.2">
      <c r="C116" s="232"/>
      <c r="P116" s="5"/>
    </row>
    <row r="117" spans="2:23" hidden="1" x14ac:dyDescent="0.2">
      <c r="B117" s="229" t="str">
        <f>Übersetzungen!C76</f>
        <v>Kürzung in % der Förderbeiträge</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Kürzung in CHF (&gt; 40% Subvention oder Gewinn &gt; 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Der Beitrag  pro Kurs wird gekürzt, wenn Gewinn &gt;5% erzielt oder sein Anteil 40% der Gesamtkosten überschreitet</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Förderbeitrag (effektiv)</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Der effektive Beitrag richtet sich nach der Anzahl Teilnehmenden, die den Kurs besucht haben.</v>
      </c>
    </row>
    <row r="122" spans="2:23" ht="4.1500000000000004" customHeight="1" thickBot="1" x14ac:dyDescent="0.25">
      <c r="B122" s="19"/>
      <c r="C122" s="232"/>
      <c r="P122" s="5"/>
    </row>
    <row r="123" spans="2:23" x14ac:dyDescent="0.2">
      <c r="B123" s="58" t="str">
        <f>Übersetzungen!C92</f>
        <v>Total Einnahmen</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Effektive Gesamtkosten</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Eigenleistung (-) / Gewinn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Zusammenfassung pro Jahr (budgetiert)</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Gesamtkosten (budgetiert)</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Einnahmen aus Kursgebühren (budgetiert)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Weitere Drittmittel (Sponsoren, Kanton usw.)</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Eigenleistung (-) / Gewinn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Beantragte Förderbeiträge EnergieSchweiz</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pro Kurs</v>
      </c>
      <c r="P142" s="5"/>
    </row>
    <row r="143" spans="1:23" s="61" customFormat="1" x14ac:dyDescent="0.2">
      <c r="A143" s="18"/>
      <c r="B143" s="58" t="str">
        <f>Übersetzungen!C71</f>
        <v>Anteil Förderbeiträge an den Gesamtkosten</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Zusammenfassung pro Jahr (effektiv)</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Effektive Gesamtkosten</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Einnahmen aus Kursgebühren (effektiv)</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Weitere Drittmittel (Sponsoren, Kanton usw.)</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Eigenleistung (-) / Gewinn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Effektive Förderbeiträge EnergieSchweiz</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Anteil Förderbeiträge an den Gesamtkosten</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Max.möglicher Förderbeitrag ohne Abzüge</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cdZ3/M/NYh726zQHz9uCtflQ6VpnQNdrahzrKXgFOOq68hY3lJy1kdSLozsEjFwEdQihrhaXquWUhXi64GZA0g==" saltValue="meGQYHeFVT2UQCwBjP/UlA==" spinCount="100000" sheet="1" selectLockedCells="1" autoFilter="0"/>
  <mergeCells count="2">
    <mergeCell ref="B3:I3"/>
    <mergeCell ref="D6:P6"/>
  </mergeCells>
  <conditionalFormatting sqref="A36:O36">
    <cfRule type="expression" dxfId="571" priority="11" stopIfTrue="1">
      <formula>OR($D$10="nein",$D$10="",$D$10=0,$D$10="non")</formula>
    </cfRule>
  </conditionalFormatting>
  <conditionalFormatting sqref="A38:O38">
    <cfRule type="expression" dxfId="570" priority="12" stopIfTrue="1">
      <formula>OR($D$12="nein",$D$12="",$D$12=0,$D$12="non")</formula>
    </cfRule>
  </conditionalFormatting>
  <conditionalFormatting sqref="B56 B58 B60 B62 B64">
    <cfRule type="expression" dxfId="569" priority="15">
      <formula>$P$22&gt;0</formula>
    </cfRule>
    <cfRule type="expression" dxfId="568" priority="9">
      <formula>LEN($B56)&gt;0</formula>
    </cfRule>
  </conditionalFormatting>
  <conditionalFormatting sqref="B103">
    <cfRule type="expression" dxfId="567" priority="34">
      <formula>OR(D10="ja",D12="ja",D10="oui",D12="oui")</formula>
    </cfRule>
  </conditionalFormatting>
  <conditionalFormatting sqref="B99:Q99">
    <cfRule type="expression" dxfId="566" priority="37">
      <formula>OR(Durchführung="nein",Durchführung="non")</formula>
    </cfRule>
  </conditionalFormatting>
  <conditionalFormatting sqref="C56 C58 C60 C62 C64">
    <cfRule type="expression" dxfId="565" priority="41" stopIfTrue="1">
      <formula>$P$22=0</formula>
    </cfRule>
  </conditionalFormatting>
  <conditionalFormatting sqref="D38 D36 D24 D26 D30 D32 D40 D42 D44 D46 D48 D50 D52 D54 D56 D58 D60 D62 D64 D75 D101">
    <cfRule type="expression" dxfId="564" priority="16">
      <formula>$D$22&gt;0</formula>
    </cfRule>
  </conditionalFormatting>
  <conditionalFormatting sqref="D109 O109">
    <cfRule type="expression" dxfId="563" priority="30">
      <formula>AND(D109&gt;0,D111&gt;0)</formula>
    </cfRule>
  </conditionalFormatting>
  <conditionalFormatting sqref="D24:O24">
    <cfRule type="expression" dxfId="562" priority="3">
      <formula>AND(D$22="",D$24&lt;&gt;"")</formula>
    </cfRule>
  </conditionalFormatting>
  <conditionalFormatting sqref="D32:O32">
    <cfRule type="expression" dxfId="561" priority="2">
      <formula>OR(AND(D$32 = $V$30, $V$32 &gt; 4),AND(D$32 = $W$30, $W$32 &gt; 4),AND(D$32 = $X$30, $X$32 &gt; 4))</formula>
    </cfRule>
  </conditionalFormatting>
  <conditionalFormatting sqref="D34:O34">
    <cfRule type="expression" dxfId="560" priority="39" stopIfTrue="1">
      <formula>D$33&gt;=147</formula>
    </cfRule>
    <cfRule type="expression" dxfId="559" priority="40" stopIfTrue="1">
      <formula>AND(D33&gt;0,D33&lt;&gt;40)</formula>
    </cfRule>
    <cfRule type="expression" dxfId="558" priority="38" stopIfTrue="1">
      <formula>OR(D33=47,AND(D33&gt;0,D33&lt;&gt;40,Durchführung="nein",Durchführung="non"))</formula>
    </cfRule>
  </conditionalFormatting>
  <conditionalFormatting sqref="D56:O56">
    <cfRule type="expression" dxfId="557" priority="1">
      <formula>AND(D$56&lt;&gt; "", $B$56="")</formula>
    </cfRule>
  </conditionalFormatting>
  <conditionalFormatting sqref="D58:O58">
    <cfRule type="expression" dxfId="556" priority="4">
      <formula>AND(D$58&lt;&gt; "", $B$58="")</formula>
    </cfRule>
  </conditionalFormatting>
  <conditionalFormatting sqref="D60:O60">
    <cfRule type="expression" dxfId="555" priority="5">
      <formula>AND(D$60&lt;&gt; "", $B$60="")</formula>
    </cfRule>
  </conditionalFormatting>
  <conditionalFormatting sqref="D62:O62">
    <cfRule type="expression" dxfId="554"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553" priority="10">
      <formula>D6&lt;&gt;""</formula>
    </cfRule>
  </conditionalFormatting>
  <conditionalFormatting sqref="D64:O64">
    <cfRule type="expression" dxfId="552" priority="7">
      <formula>AND(D$64&lt;&gt; "", $B$64="")</formula>
    </cfRule>
  </conditionalFormatting>
  <conditionalFormatting sqref="D77:O77">
    <cfRule type="expression" dxfId="551" priority="32">
      <formula>AND(D77&gt;0,D79&gt;0)</formula>
    </cfRule>
  </conditionalFormatting>
  <conditionalFormatting sqref="D79:O79">
    <cfRule type="expression" dxfId="550" priority="29">
      <formula>COUNTIF($D79:$O79,"&gt;0")&gt;2</formula>
    </cfRule>
    <cfRule type="expression" dxfId="549" priority="33">
      <formula>AND(D77&gt;0,D79&gt;0)</formula>
    </cfRule>
  </conditionalFormatting>
  <conditionalFormatting sqref="D103:O103">
    <cfRule type="expression" dxfId="548" priority="8">
      <formula>LEN(D$103)&gt;0</formula>
    </cfRule>
    <cfRule type="expression" dxfId="547" priority="13">
      <formula>AND(D$22&gt;0,OR($D$10="ja",$D$12="ja",$D$10="oui",$D$12="oui"))</formula>
    </cfRule>
    <cfRule type="expression" dxfId="546" priority="14">
      <formula>OR(AND($D$10&lt;&gt;"ja",$D$12&lt;&gt;"ja"),AND($D$10&lt;&gt;"oui",$D$12&lt;&gt;"oui"))</formula>
    </cfRule>
  </conditionalFormatting>
  <conditionalFormatting sqref="D110:O110">
    <cfRule type="cellIs" dxfId="545" priority="36" operator="greaterThan">
      <formula>0</formula>
    </cfRule>
  </conditionalFormatting>
  <conditionalFormatting sqref="D111:O111">
    <cfRule type="expression" dxfId="544" priority="31">
      <formula>AND(D109&gt;0,D111&gt;0)</formula>
    </cfRule>
    <cfRule type="expression" dxfId="543" priority="28">
      <formula>COUNTIF($D111:$O111,"&gt;0")&gt;2</formula>
    </cfRule>
  </conditionalFormatting>
  <conditionalFormatting sqref="D95:P95 D127:O127">
    <cfRule type="cellIs" dxfId="542" priority="35" operator="greaterThan">
      <formula>0</formula>
    </cfRule>
  </conditionalFormatting>
  <conditionalFormatting sqref="D170:P171">
    <cfRule type="cellIs" dxfId="541" priority="42" operator="lessThan">
      <formula>0</formula>
    </cfRule>
  </conditionalFormatting>
  <conditionalFormatting sqref="D172:P172">
    <cfRule type="cellIs" dxfId="540" priority="43" operator="greaterThan">
      <formula>0.4</formula>
    </cfRule>
    <cfRule type="cellIs" dxfId="539" priority="44" operator="greaterThan">
      <formula>40</formula>
    </cfRule>
  </conditionalFormatting>
  <conditionalFormatting sqref="E38 E36 E24 E26 E30 E32 E40 E42 E44 E46 E48 E50 E52 E54 E56 E58 E60 E62 E64 E75 E101">
    <cfRule type="expression" dxfId="538" priority="17">
      <formula>$E$22&gt;0</formula>
    </cfRule>
  </conditionalFormatting>
  <conditionalFormatting sqref="F38 F36 F24 F26 F30 F32 F40 F42 F44 F46 F48 F50 F52 F54 F56 F58 F60 F62 F64 F75 F101">
    <cfRule type="expression" dxfId="537" priority="18">
      <formula>$F$22&gt;0</formula>
    </cfRule>
  </conditionalFormatting>
  <conditionalFormatting sqref="G38 G36 G24 G26 G30 G32 G40 G42 G44 G46 G48 G50 G52 G54 G56 G58 G60 G62 G64 G75 G101">
    <cfRule type="expression" dxfId="536" priority="19">
      <formula>$G$22&gt;0</formula>
    </cfRule>
  </conditionalFormatting>
  <conditionalFormatting sqref="H38 H36 H24 H26 H30 H32 H40 H42 H44 H46 H48 H50 H52 H54 H56 H58 H60 H62 H64 H75 H101">
    <cfRule type="expression" dxfId="535" priority="20">
      <formula>$H$22&gt;0</formula>
    </cfRule>
  </conditionalFormatting>
  <conditionalFormatting sqref="I38 I36 I24 I26 I30 I32 I40 I42 I44 I46 I48 I50 I52 I54 I56 I58 I60 I62 I64 I75 I101">
    <cfRule type="expression" dxfId="534" priority="21">
      <formula>$I$22&gt;0</formula>
    </cfRule>
  </conditionalFormatting>
  <conditionalFormatting sqref="J38 J36 J24 J26 J30 J32 J40 J42 J44 J46 J48 J50 J52 J54 J56 J58 J60 J62 J64 J75 J101">
    <cfRule type="expression" dxfId="533" priority="22">
      <formula>$J$22&gt;0</formula>
    </cfRule>
  </conditionalFormatting>
  <conditionalFormatting sqref="K38 K36 K24 K26 K30 K32 K40 K42 K44 K46 K48 K50 K52 K54 K56 K58 K60 K62 K64 K75 K101">
    <cfRule type="expression" dxfId="532" priority="23">
      <formula>$K$22&gt;0</formula>
    </cfRule>
  </conditionalFormatting>
  <conditionalFormatting sqref="L38 L36 L24 L26 L30 L32 L40 L42 L44 L46 L48 L50 L52 L54 L56 L58 L60 L62 L64 L75 L101">
    <cfRule type="expression" dxfId="531" priority="24">
      <formula>$L$22&gt;0</formula>
    </cfRule>
  </conditionalFormatting>
  <conditionalFormatting sqref="M38 M36 M24 M26 M30 M32 M40 M42 M44 M46 M48 M50 M52 M54 M56 M58 M60 M62 M64 M75 M101">
    <cfRule type="expression" dxfId="530" priority="25">
      <formula>$M$22&gt;0</formula>
    </cfRule>
  </conditionalFormatting>
  <conditionalFormatting sqref="N38 N36 N24 N26 N30 N32 N40 N42 N44 N46 N48 N50 N52 N54 N56 N58 N60 N62 N64 N75 N101">
    <cfRule type="expression" dxfId="529" priority="26">
      <formula>$N$22&gt;0</formula>
    </cfRule>
  </conditionalFormatting>
  <conditionalFormatting sqref="O38 O36 O24 O26 O30 O32 O40 O42 O44 O46 O48 O50 O52 O54 O56 O58 O60 O62 O64 O75 O101">
    <cfRule type="expression" dxfId="528" priority="27">
      <formula>$O$22&gt;0</formula>
    </cfRule>
  </conditionalFormatting>
  <dataValidations count="19">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BE325835-3819-4A51-8608-8E2609B27A88}">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D9B404A3-E1D3-4F8F-A730-E1A35354D43D}">
      <formula1>JaNein</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498F15EA-6382-433D-8E0A-99BF29651582}">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23D89523-8B54-4E8C-8834-EEA3C2A75A33}">
      <formula1>0</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17134DEF-D5E3-4B0E-9650-214DB52D929C}">
      <formula1>0</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8CE84ED2-D7A1-4A73-BA72-DED665C81F6C}">
      <formula1>Sprachen</formula1>
    </dataValidation>
    <dataValidation type="list" allowBlank="1" showInputMessage="1" showErrorMessage="1" errorTitle="Durchführung" error="Der Wert muss einem Eintrag der Liste entsprechen._x000a_(f) Der Wert muss einem Eintrag der Liste entsprechen." sqref="D14" xr:uid="{26C9A93D-1D27-4914-8564-5019D13CFFF6}">
      <formula1>JaNein</formula1>
    </dataValidation>
    <dataValidation type="list" allowBlank="1" showInputMessage="1" showErrorMessage="1" errorTitle="Transfer" error="Der Wert muss einem Eintrag der Liste entsprechen._x000a_(f) Der Wert muss einem Eintrag der Liste entsprechen." sqref="D12" xr:uid="{33155C6C-7312-4E88-B91D-0C367053373C}">
      <formula1>JaNein</formula1>
    </dataValidation>
    <dataValidation type="list" allowBlank="1" showInputMessage="1" showErrorMessage="1" errorTitle="Neuentwicklung" error="Der Wert muss einem Eintrag der Liste entsprechen._x000a_(f) Der Wert muss einem Eintrag der Liste entsprechen." sqref="D10" xr:uid="{1256F296-2823-43BE-AC89-3B111FFCCA53}">
      <formula1>JaNein</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197B916D-6DEB-4156-95C4-05D9CC14550F}">
      <formula1>Kursdauer</formula1>
    </dataValidation>
    <dataValidation type="list" allowBlank="1" showInputMessage="1" showErrorMessage="1" errorTitle="Durchführung" error="Der Wert muss einem Eintrag der Liste entsprechen._x000a_(f) Der Wert muss einem Eintrag der Liste entsprechen." sqref="D20:O20" xr:uid="{FA5D1FCE-8703-4597-8393-E47C602D9816}">
      <formula1>Durchführungsort</formula1>
    </dataValidation>
    <dataValidation type="decimal" operator="greaterThan" allowBlank="1" showInputMessage="1" showErrorMessage="1" error="Bitte eine gültige Zahl grösser als 0 eingeben._x000a__x000a_(f) Bitte eine gültige Zahl grösser als 0 eingeben." sqref="D30:O30" xr:uid="{027AF05A-C93F-413A-9AF5-384F34F15A3F}">
      <formula1>0</formula1>
    </dataValidation>
    <dataValidation type="whole" operator="greaterThanOrEqual" allowBlank="1" showInputMessage="1" showErrorMessage="1" error="Die Anzahl der Teilnehmer muss mindestens 10 sein._x000a__x000a_(f) Die Anzahl der Teilnehmer muss mindestens 10 sein." sqref="D26:O26" xr:uid="{03E555EC-0AF2-4853-BD69-ED0A1A8C10AD}">
      <formula1>10</formula1>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2E35E5A1-603F-475B-91AE-668E5EABFE52}">
      <formula1>D22</formula1>
    </dataValidation>
    <dataValidation type="date" allowBlank="1" showInputMessage="1" showErrorMessage="1" error="Bitte ein gültiges Datum eingeben_x000a__x000a_(f) Bitte ein gültiges Datum eingeben" sqref="D22:O22" xr:uid="{9B3BAC02-B3E9-4AFC-B2D1-7F78DF2167E6}">
      <formula1>43831</formula1>
      <formula2>49674</formula2>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70341810-AFC0-401B-B4E7-9A326D701D9C}">
      <formula1>0</formula1>
      <formula2>999999</formula2>
    </dataValidation>
    <dataValidation type="whole" operator="greaterThanOrEqual" allowBlank="1" showInputMessage="1" showErrorMessage="1" sqref="D27 D102 D104" xr:uid="{E63A66E3-0B6C-411D-AA4E-5F466E7D1288}">
      <formula1>8</formula1>
    </dataValidation>
    <dataValidation type="whole" operator="greaterThanOrEqual" allowBlank="1" showInputMessage="1" showErrorMessage="1" sqref="E27:O27 E102:O102 E104:O104" xr:uid="{FB3F74D2-F7BF-4BE8-B723-48087A1E047C}">
      <formula1>10</formula1>
    </dataValidation>
    <dataValidation operator="greaterThanOrEqual" allowBlank="1" showInputMessage="1" showErrorMessage="1" sqref="C164:C166 P163 D164:D165 E164:P166" xr:uid="{C1500BD8-84E6-4869-8CA3-475354EF4FD3}"/>
  </dataValidations>
  <hyperlinks>
    <hyperlink ref="C2" location="Abrechnung!A1" display="Abrechnung" xr:uid="{8E3615A0-B4CA-48EB-B3C0-F2AEF91DAC2C}"/>
    <hyperlink ref="B3" location="Information!A1" display="Information!A1" xr:uid="{3BE25190-3A00-4DAB-9D53-52BB0B592371}"/>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customProperties>
    <customPr name="EpmWorksheetKeyString_GUID" r:id="rId2"/>
  </customProperties>
  <extLst>
    <ext xmlns:x14="http://schemas.microsoft.com/office/spreadsheetml/2009/9/main" uri="{CCE6A557-97BC-4b89-ADB6-D9C93CAAB3DF}">
      <x14:dataValidations xmlns:xm="http://schemas.microsoft.com/office/excel/2006/main" count="2">
        <x14:dataValidation type="list" allowBlank="1" showInputMessage="1" showErrorMessage="1" xr:uid="{AB4E95BD-4F4F-44E0-9F5D-DDA67DC95F8F}">
          <x14:formula1>
            <xm:f>Auswahlfelder!$M$2:$M$7</xm:f>
          </x14:formula1>
          <xm:sqref>D9</xm:sqref>
        </x14:dataValidation>
        <x14:dataValidation type="list" allowBlank="1" showInputMessage="1" showErrorMessage="1" xr:uid="{1034F980-3B31-40BC-A6AB-54E8586FA9D5}">
          <x14:formula1>
            <xm:f>Auswahlfelder!$O$2:$O$3</xm:f>
          </x14:formula1>
          <xm:sqref>D11 D13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892D0-6D32-4746-A8C9-7A9501955080}">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Berechnung für eine Kursstaffel</v>
      </c>
      <c r="C2" s="226" t="str">
        <f>HYPERLINK("#Abrechnung!A1", Übersetzungen!C131)</f>
        <v>Abrechnung</v>
      </c>
    </row>
    <row r="3" spans="2:23" ht="27" customHeight="1" thickBot="1" x14ac:dyDescent="0.25">
      <c r="B3" s="349" t="str">
        <f>HYPERLINK("#Information!A1", Übersetzungen!C16)</f>
        <v>Hinweise zum Ausfüllen sowie die Umschaltung der Sprache finden sie im Tabellenblatt "Informationen".</v>
      </c>
      <c r="C3" s="349"/>
      <c r="D3" s="349"/>
      <c r="E3" s="349"/>
      <c r="F3" s="349"/>
      <c r="G3" s="349"/>
      <c r="H3" s="349"/>
      <c r="I3" s="349"/>
      <c r="J3" s="50"/>
      <c r="K3" s="50"/>
      <c r="L3" s="50"/>
      <c r="M3" s="50"/>
      <c r="N3" s="50"/>
      <c r="O3" s="50"/>
      <c r="P3" s="50"/>
    </row>
    <row r="4" spans="2:23" s="63" customFormat="1" ht="25.5" customHeight="1" thickBot="1" x14ac:dyDescent="0.25">
      <c r="B4" s="270" t="str">
        <f>Übersetzungen!C17</f>
        <v>Kursdetails</v>
      </c>
      <c r="C4" s="271"/>
      <c r="D4" s="271"/>
      <c r="E4" s="271"/>
      <c r="F4" s="271"/>
      <c r="G4" s="271"/>
      <c r="H4" s="271"/>
      <c r="I4" s="271"/>
      <c r="J4" s="271"/>
      <c r="K4" s="271"/>
      <c r="L4" s="271"/>
      <c r="M4" s="271"/>
      <c r="N4" s="271"/>
      <c r="O4" s="271"/>
      <c r="P4" s="272"/>
      <c r="Q4" s="273" t="str">
        <f>Übersetzungen!C162</f>
        <v>Erläuterungen</v>
      </c>
      <c r="R4" s="64"/>
      <c r="S4" s="64"/>
      <c r="T4" s="64"/>
      <c r="U4" s="64"/>
      <c r="V4" s="64"/>
      <c r="W4" s="64"/>
    </row>
    <row r="5" spans="2:23" ht="4.1500000000000004" customHeight="1" thickBot="1" x14ac:dyDescent="0.25">
      <c r="B5" s="56"/>
      <c r="C5" s="57"/>
      <c r="P5" s="4"/>
    </row>
    <row r="6" spans="2:23" ht="15.75" x14ac:dyDescent="0.2">
      <c r="B6" s="58" t="str">
        <f>Übersetzungen!C18</f>
        <v>Kurstitel</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Kursdauer</v>
      </c>
      <c r="C8" s="58"/>
      <c r="D8" s="109"/>
      <c r="E8" s="18" t="str">
        <f>"  " &amp; Übersetzungen!C86</f>
        <v xml:space="preserve">  min. 0.5 Tage; max. 9 Tage</v>
      </c>
      <c r="Q8" s="325" t="str">
        <f>Übersetzungen!C163</f>
        <v xml:space="preserve">Die Kursdauer muss einem Eintrag der Liste entsprechen. </v>
      </c>
    </row>
    <row r="9" spans="2:23" ht="4.1500000000000004" customHeight="1" thickBot="1" x14ac:dyDescent="0.25">
      <c r="B9" s="56"/>
      <c r="C9" s="57"/>
      <c r="D9" s="98"/>
    </row>
    <row r="10" spans="2:23" x14ac:dyDescent="0.2">
      <c r="B10" s="58" t="str">
        <f>Übersetzungen!C20</f>
        <v>Neuentwicklung: Wird der Kurs neu entwickelt?</v>
      </c>
      <c r="C10" s="58"/>
      <c r="D10" s="109"/>
    </row>
    <row r="11" spans="2:23" ht="4.1500000000000004" customHeight="1" thickBot="1" x14ac:dyDescent="0.25">
      <c r="B11" s="56"/>
      <c r="C11" s="57"/>
      <c r="D11" s="98"/>
    </row>
    <row r="12" spans="2:23" x14ac:dyDescent="0.2">
      <c r="B12" s="58" t="str">
        <f>Übersetzungen!C22</f>
        <v>Transfer: Wird der Kurs in eine andere Sprache transferiert?</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Wird der Kurs durchgeführt?</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Durchführung</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Kurs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Art der Durchführung</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Beginndatum</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Enddatum</v>
      </c>
      <c r="C24" s="263" t="str">
        <f>Übersetzungen!C166</f>
        <v>DD.MM.YYYY</v>
      </c>
      <c r="D24" s="292"/>
      <c r="E24" s="293"/>
      <c r="F24" s="293"/>
      <c r="G24" s="293"/>
      <c r="H24" s="293"/>
      <c r="I24" s="293"/>
      <c r="J24" s="293"/>
      <c r="K24" s="293"/>
      <c r="L24" s="293"/>
      <c r="M24" s="293"/>
      <c r="N24" s="293"/>
      <c r="O24" s="313"/>
      <c r="P24" s="316">
        <f>COUNTA(D24:O24)</f>
        <v>0</v>
      </c>
      <c r="Q24" s="242" t="str">
        <f>Übersetzungen!C165</f>
        <v>Das Enddatum muss grösser oder gleich dem Beginndatum sein.</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Anzahl Teilnehmende (TN), budgetiert</v>
      </c>
      <c r="C26" s="264" t="str">
        <f>Übersetzungen!C172</f>
        <v>TN-Zahl</v>
      </c>
      <c r="D26" s="294"/>
      <c r="E26" s="295"/>
      <c r="F26" s="295"/>
      <c r="G26" s="295"/>
      <c r="H26" s="295"/>
      <c r="I26" s="295"/>
      <c r="J26" s="295"/>
      <c r="K26" s="295"/>
      <c r="L26" s="295"/>
      <c r="M26" s="295"/>
      <c r="N26" s="295"/>
      <c r="O26" s="314"/>
      <c r="P26" s="316">
        <f>SUM(D26:O26)</f>
        <v>0</v>
      </c>
      <c r="Q26" s="242" t="str">
        <f>Übersetzungen!C83</f>
        <v>Mind. 10 TN</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Gebühr pro TN und pro Kursdurchführung</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Sprache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Maximal 4 Kurse je Sprachregion</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Kostenübersicht pro Kurs</v>
      </c>
      <c r="C34" s="275"/>
      <c r="D34" s="279" t="str">
        <f>IF(OR(Durchführung="nein",Durchführung="non"),Übersetzungen!$C33,IF(D33=47,Übersetzungen!$C32,IF(D33=147,Übersetzungen!$C34,Übersetzungen!$C31)))</f>
        <v>Alle Kursdetails ausfüllen!</v>
      </c>
      <c r="E34" s="279" t="str">
        <f>IF(OR(Durchführung="nein",Durchführung="non"),Übersetzungen!$C33,IF(E33=47,Übersetzungen!$C32,IF(E33=147,Übersetzungen!$C34,Übersetzungen!$C31)))</f>
        <v>Alle Kursdetails ausfüllen!</v>
      </c>
      <c r="F34" s="279" t="str">
        <f>IF(OR(Durchführung="nein",Durchführung="non"),Übersetzungen!$C33,IF(F33=47,Übersetzungen!$C32,IF(F33=147,Übersetzungen!$C34,Übersetzungen!$C31)))</f>
        <v>Alle Kursdetails ausfüllen!</v>
      </c>
      <c r="G34" s="279" t="str">
        <f>IF(OR(Durchführung="nein",Durchführung="non"),Übersetzungen!$C33,IF(G33=47,Übersetzungen!$C32,IF(G33=147,Übersetzungen!$C34,Übersetzungen!$C31)))</f>
        <v>Alle Kursdetails ausfüllen!</v>
      </c>
      <c r="H34" s="279" t="str">
        <f>IF(OR(Durchführung="nein",Durchführung="non"),Übersetzungen!$C33,IF(H33=47,Übersetzungen!$C32,IF(H33=147,Übersetzungen!$C34,Übersetzungen!$C31)))</f>
        <v>Alle Kursdetails ausfüllen!</v>
      </c>
      <c r="I34" s="279" t="str">
        <f>IF(OR(Durchführung="nein",Durchführung="non"),Übersetzungen!$C33,IF(I33=47,Übersetzungen!$C32,IF(I33=147,Übersetzungen!$C34,Übersetzungen!$C31)))</f>
        <v>Alle Kursdetails ausfüllen!</v>
      </c>
      <c r="J34" s="279" t="str">
        <f>IF(OR(Durchführung="nein",Durchführung="non"),Übersetzungen!$C33,IF(J33=47,Übersetzungen!$C32,IF(J33=147,Übersetzungen!$C34,Übersetzungen!$C31)))</f>
        <v>Alle Kursdetails ausfüllen!</v>
      </c>
      <c r="K34" s="279" t="str">
        <f>IF(OR(Durchführung="nein",Durchführung="non"),Übersetzungen!$C33,IF(K33=47,Übersetzungen!$C32,IF(K33=147,Übersetzungen!$C34,Übersetzungen!$C31)))</f>
        <v>Alle Kursdetails ausfüllen!</v>
      </c>
      <c r="L34" s="279" t="str">
        <f>IF(OR(Durchführung="nein",Durchführung="non"),Übersetzungen!$C33,IF(L33=47,Übersetzungen!$C32,IF(L33=147,Übersetzungen!$C34,Übersetzungen!$C31)))</f>
        <v>Alle Kursdetails ausfüllen!</v>
      </c>
      <c r="M34" s="279" t="str">
        <f>IF(OR(Durchführung="nein",Durchführung="non"),Übersetzungen!$C33,IF(M33=47,Übersetzungen!$C32,IF(M33=147,Übersetzungen!$C34,Übersetzungen!$C31)))</f>
        <v>Alle Kursdetails ausfüllen!</v>
      </c>
      <c r="N34" s="279" t="str">
        <f>IF(OR(Durchführung="nein",Durchführung="non"),Übersetzungen!$C33,IF(N33=47,Übersetzungen!$C32,IF(N33=147,Übersetzungen!$C34,Übersetzungen!$C31)))</f>
        <v>Alle Kursdetails ausfüllen!</v>
      </c>
      <c r="O34" s="279" t="str">
        <f>IF(OR(Durchführung="nein",Durchführung="non"),Übersetzungen!$C33,IF(O33=47,Übersetzungen!$C32,IF(O33=147,Übersetzungen!$C34,Übersetzungen!$C31)))</f>
        <v>Alle Kursdetails ausfüllen!</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Kosten Neuentwicklung</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Bitte geben Sie Entwicklungskosten nur in der ersten Spalte an.</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Kosten Sprachtransfer</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Geben Sie die Kosten für den Sprachtransfer nur bei dem Kurs ein, bei dem sie anfallen. </v>
      </c>
      <c r="R38" s="23"/>
      <c r="S38" s="23"/>
      <c r="T38" s="23"/>
      <c r="U38" s="23"/>
      <c r="V38" s="23"/>
      <c r="W38" s="23"/>
    </row>
    <row r="39" spans="2:23" ht="15.6" customHeight="1" thickBot="1" x14ac:dyDescent="0.25">
      <c r="B39" s="249" t="str">
        <f>Übersetzungen!C164</f>
        <v>Kosten Durchführung:</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Honorar Referierende, Dozierende</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Schulungsräume/Infrastruktrur</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Verpflegung</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Schulungsmaterial/Dokumentation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Promotion/Kommunikation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Kursadministration</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Projektmanagement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Kursauswertung</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Gesamtkosten (budgetiert)</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Finanzierung</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Finanzierung pro Kurs (budgetiert)</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Einnahmen aus Kursgebühren (budgetiert)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Weitere Drittmittel (Sponsoren, Kanton usw.)</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Max.Förderbeitrag Neuentwicklung</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Die maximalen Förderbeiträge finden Sie auf dem Merkblatt</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Max. Förderbeitrag Sprachtransfer</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Die maximalen Förderbeiträge finden Sie auf dem Merkblatt</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Max.Förderbeitrag Durchführung</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Die maximalen Förderbeiträge finden Sie auf dem Merkblatt</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Max.möglicher Förderbeitrag ohne Abzüge</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Die maximalen Förderbeiträge finden Sie auf dem Merkblatt</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Kürzung in % der Förderbeiträge</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Kürzung in CHF (&gt; 40% Subvention oder Gewinn &gt; 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Der Beitrag  pro Kurs wird gekürzt, wenn Gewinn &gt;5% erzielt oder sein Anteil 40% der Gesamtkosten überschreitet</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Förderbeitrag beantragt</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Einnahmen</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Gesamtkosten (budgetiert)</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Eigenleistung (-) / Gewinn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Reporting und Finanzierung effektiv pro Kurs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Anzahl Teilnehmende (effektiv)</v>
      </c>
      <c r="C101" s="60" t="str">
        <f>Übersetzungen!C172</f>
        <v>TN-Zahl</v>
      </c>
      <c r="D101" s="294"/>
      <c r="E101" s="295"/>
      <c r="F101" s="295"/>
      <c r="G101" s="295"/>
      <c r="H101" s="295"/>
      <c r="I101" s="295"/>
      <c r="J101" s="295"/>
      <c r="K101" s="295"/>
      <c r="L101" s="295"/>
      <c r="M101" s="295"/>
      <c r="N101" s="295"/>
      <c r="O101" s="295"/>
      <c r="P101" s="287">
        <f>SUM(D101:O101)</f>
        <v>0</v>
      </c>
      <c r="Q101" s="242" t="str">
        <f>Übersetzungen!C170</f>
        <v>Eingabe zwingend für Reporting/Abrechnung</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Wurde eine Entwicklung bzw. ein Transfer realisiert?</v>
      </c>
      <c r="C103" s="238"/>
      <c r="D103" s="305"/>
      <c r="E103" s="305"/>
      <c r="F103" s="305"/>
      <c r="G103" s="305"/>
      <c r="H103" s="305"/>
      <c r="I103" s="305"/>
      <c r="J103" s="305"/>
      <c r="K103" s="305"/>
      <c r="L103" s="305"/>
      <c r="M103" s="305"/>
      <c r="N103" s="305"/>
      <c r="O103" s="305"/>
      <c r="P103" s="20"/>
      <c r="Q103" s="242" t="str">
        <f>Übersetzungen!C171</f>
        <v xml:space="preserve">Eingabe zwingend bei einer Neuentwicklung oder einem Sprachtransfer </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Einnahmen aus Kursgebühren (effektiv)</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Weitere Drittmittel (Sponsoren, Kanton usw.)</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Max. Förderbeitrag Neuentwicklung</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Die maximalen Förderbeiträge finden Sie auf dem Merkblatt</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Max. Förderbeitrag Sprachtransfer</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Die maximalen Förderbeiträge finden Sie auf dem Merkblatt</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 xml:space="preserve">Max. Förderbeitrag Durchführung </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Die maximalen Förderbeiträge finden Sie auf dem Merkblatt</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Max.möglicher Förderbeitrag ohne Abzüge</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Die maximalen Förderbeiträge finden Sie auf dem Merkblatt</v>
      </c>
      <c r="R115" s="223"/>
      <c r="S115" s="223"/>
      <c r="T115" s="223"/>
      <c r="U115" s="223"/>
      <c r="V115" s="223"/>
      <c r="W115" s="223"/>
    </row>
    <row r="116" spans="2:23" ht="4.1500000000000004" customHeight="1" x14ac:dyDescent="0.2">
      <c r="C116" s="232"/>
      <c r="P116" s="5"/>
    </row>
    <row r="117" spans="2:23" hidden="1" x14ac:dyDescent="0.2">
      <c r="B117" s="229" t="str">
        <f>Übersetzungen!C76</f>
        <v>Kürzung in % der Förderbeiträge</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Kürzung in CHF (&gt; 40% Subvention oder Gewinn &gt; 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Der Beitrag  pro Kurs wird gekürzt, wenn Gewinn &gt;5% erzielt oder sein Anteil 40% der Gesamtkosten überschreitet</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Förderbeitrag (effektiv)</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Der effektive Beitrag richtet sich nach der Anzahl Teilnehmenden, die den Kurs besucht haben.</v>
      </c>
    </row>
    <row r="122" spans="2:23" ht="4.1500000000000004" customHeight="1" thickBot="1" x14ac:dyDescent="0.25">
      <c r="B122" s="19"/>
      <c r="C122" s="232"/>
      <c r="P122" s="5"/>
    </row>
    <row r="123" spans="2:23" x14ac:dyDescent="0.2">
      <c r="B123" s="58" t="str">
        <f>Übersetzungen!C92</f>
        <v>Total Einnahmen</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Effektive Gesamtkosten</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Eigenleistung (-) / Gewinn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Zusammenfassung pro Jahr (budgetiert)</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Gesamtkosten (budgetiert)</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Einnahmen aus Kursgebühren (budgetiert)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Weitere Drittmittel (Sponsoren, Kanton usw.)</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Eigenleistung (-) / Gewinn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Beantragte Förderbeiträge EnergieSchweiz</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pro Kurs</v>
      </c>
      <c r="P142" s="5"/>
    </row>
    <row r="143" spans="1:23" s="61" customFormat="1" x14ac:dyDescent="0.2">
      <c r="A143" s="18"/>
      <c r="B143" s="58" t="str">
        <f>Übersetzungen!C71</f>
        <v>Anteil Förderbeiträge an den Gesamtkosten</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Zusammenfassung pro Jahr (effektiv)</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Effektive Gesamtkosten</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Einnahmen aus Kursgebühren (effektiv)</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Weitere Drittmittel (Sponsoren, Kanton usw.)</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Eigenleistung (-) / Gewinn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Effektive Förderbeiträge EnergieSchweiz</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Anteil Förderbeiträge an den Gesamtkosten</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Max.möglicher Förderbeitrag ohne Abzüge</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pHlx5FIl3IECcjwTB86yycfaNxc8kV2Ub1zXdnEZ+uE6AGQak6gUGOsVNcAgK7XGFPsPHeOZXMmH1yBVmpa6zA==" saltValue="csOZp3A3XjPvmnIrqysqdA==" spinCount="100000" sheet="1" selectLockedCells="1" autoFilter="0"/>
  <mergeCells count="2">
    <mergeCell ref="B3:I3"/>
    <mergeCell ref="D6:P6"/>
  </mergeCells>
  <conditionalFormatting sqref="A36:O36">
    <cfRule type="expression" dxfId="527" priority="11" stopIfTrue="1">
      <formula>OR($D$10="nein",$D$10="",$D$10=0,$D$10="non")</formula>
    </cfRule>
  </conditionalFormatting>
  <conditionalFormatting sqref="A38:O38">
    <cfRule type="expression" dxfId="526" priority="12" stopIfTrue="1">
      <formula>OR($D$12="nein",$D$12="",$D$12=0,$D$12="non")</formula>
    </cfRule>
  </conditionalFormatting>
  <conditionalFormatting sqref="B56 B58 B60 B62 B64">
    <cfRule type="expression" dxfId="525" priority="15">
      <formula>$P$22&gt;0</formula>
    </cfRule>
    <cfRule type="expression" dxfId="524" priority="9">
      <formula>LEN($B56)&gt;0</formula>
    </cfRule>
  </conditionalFormatting>
  <conditionalFormatting sqref="B103">
    <cfRule type="expression" dxfId="523" priority="34">
      <formula>OR(D10="ja",D12="ja",D10="oui",D12="oui")</formula>
    </cfRule>
  </conditionalFormatting>
  <conditionalFormatting sqref="B99:Q99">
    <cfRule type="expression" dxfId="522" priority="37">
      <formula>OR(Durchführung="nein",Durchführung="non")</formula>
    </cfRule>
  </conditionalFormatting>
  <conditionalFormatting sqref="C56 C58 C60 C62 C64">
    <cfRule type="expression" dxfId="521" priority="41" stopIfTrue="1">
      <formula>$P$22=0</formula>
    </cfRule>
  </conditionalFormatting>
  <conditionalFormatting sqref="D38 D36 D24 D26 D30 D32 D40 D42 D44 D46 D48 D50 D52 D54 D56 D58 D60 D62 D64 D75 D101">
    <cfRule type="expression" dxfId="520" priority="16">
      <formula>$D$22&gt;0</formula>
    </cfRule>
  </conditionalFormatting>
  <conditionalFormatting sqref="D109 O109">
    <cfRule type="expression" dxfId="519" priority="30">
      <formula>AND(D109&gt;0,D111&gt;0)</formula>
    </cfRule>
  </conditionalFormatting>
  <conditionalFormatting sqref="D24:O24">
    <cfRule type="expression" dxfId="518" priority="3">
      <formula>AND(D$22="",D$24&lt;&gt;"")</formula>
    </cfRule>
  </conditionalFormatting>
  <conditionalFormatting sqref="D32:O32">
    <cfRule type="expression" dxfId="517" priority="2">
      <formula>OR(AND(D$32 = $V$30, $V$32 &gt; 4),AND(D$32 = $W$30, $W$32 &gt; 4),AND(D$32 = $X$30, $X$32 &gt; 4))</formula>
    </cfRule>
  </conditionalFormatting>
  <conditionalFormatting sqref="D34:O34">
    <cfRule type="expression" dxfId="516" priority="39" stopIfTrue="1">
      <formula>D$33&gt;=147</formula>
    </cfRule>
    <cfRule type="expression" dxfId="515" priority="40" stopIfTrue="1">
      <formula>AND(D33&gt;0,D33&lt;&gt;40)</formula>
    </cfRule>
    <cfRule type="expression" dxfId="514" priority="38" stopIfTrue="1">
      <formula>OR(D33=47,AND(D33&gt;0,D33&lt;&gt;40,Durchführung="nein",Durchführung="non"))</formula>
    </cfRule>
  </conditionalFormatting>
  <conditionalFormatting sqref="D56:O56">
    <cfRule type="expression" dxfId="513" priority="1">
      <formula>AND(D$56&lt;&gt; "", $B$56="")</formula>
    </cfRule>
  </conditionalFormatting>
  <conditionalFormatting sqref="D58:O58">
    <cfRule type="expression" dxfId="512" priority="4">
      <formula>AND(D$58&lt;&gt; "", $B$58="")</formula>
    </cfRule>
  </conditionalFormatting>
  <conditionalFormatting sqref="D60:O60">
    <cfRule type="expression" dxfId="511" priority="5">
      <formula>AND(D$60&lt;&gt; "", $B$60="")</formula>
    </cfRule>
  </conditionalFormatting>
  <conditionalFormatting sqref="D62:O62">
    <cfRule type="expression" dxfId="510"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509" priority="10">
      <formula>D6&lt;&gt;""</formula>
    </cfRule>
  </conditionalFormatting>
  <conditionalFormatting sqref="D64:O64">
    <cfRule type="expression" dxfId="508" priority="7">
      <formula>AND(D$64&lt;&gt; "", $B$64="")</formula>
    </cfRule>
  </conditionalFormatting>
  <conditionalFormatting sqref="D77:O77">
    <cfRule type="expression" dxfId="507" priority="32">
      <formula>AND(D77&gt;0,D79&gt;0)</formula>
    </cfRule>
  </conditionalFormatting>
  <conditionalFormatting sqref="D79:O79">
    <cfRule type="expression" dxfId="506" priority="29">
      <formula>COUNTIF($D79:$O79,"&gt;0")&gt;2</formula>
    </cfRule>
    <cfRule type="expression" dxfId="505" priority="33">
      <formula>AND(D77&gt;0,D79&gt;0)</formula>
    </cfRule>
  </conditionalFormatting>
  <conditionalFormatting sqref="D103:O103">
    <cfRule type="expression" dxfId="504" priority="8">
      <formula>LEN(D$103)&gt;0</formula>
    </cfRule>
    <cfRule type="expression" dxfId="503" priority="13">
      <formula>AND(D$22&gt;0,OR($D$10="ja",$D$12="ja",$D$10="oui",$D$12="oui"))</formula>
    </cfRule>
    <cfRule type="expression" dxfId="502" priority="14">
      <formula>OR(AND($D$10&lt;&gt;"ja",$D$12&lt;&gt;"ja"),AND($D$10&lt;&gt;"oui",$D$12&lt;&gt;"oui"))</formula>
    </cfRule>
  </conditionalFormatting>
  <conditionalFormatting sqref="D110:O110">
    <cfRule type="cellIs" dxfId="501" priority="36" operator="greaterThan">
      <formula>0</formula>
    </cfRule>
  </conditionalFormatting>
  <conditionalFormatting sqref="D111:O111">
    <cfRule type="expression" dxfId="500" priority="31">
      <formula>AND(D109&gt;0,D111&gt;0)</formula>
    </cfRule>
    <cfRule type="expression" dxfId="499" priority="28">
      <formula>COUNTIF($D111:$O111,"&gt;0")&gt;2</formula>
    </cfRule>
  </conditionalFormatting>
  <conditionalFormatting sqref="D95:P95 D127:O127">
    <cfRule type="cellIs" dxfId="498" priority="35" operator="greaterThan">
      <formula>0</formula>
    </cfRule>
  </conditionalFormatting>
  <conditionalFormatting sqref="D170:P171">
    <cfRule type="cellIs" dxfId="497" priority="42" operator="lessThan">
      <formula>0</formula>
    </cfRule>
  </conditionalFormatting>
  <conditionalFormatting sqref="D172:P172">
    <cfRule type="cellIs" dxfId="496" priority="43" operator="greaterThan">
      <formula>0.4</formula>
    </cfRule>
    <cfRule type="cellIs" dxfId="495" priority="44" operator="greaterThan">
      <formula>40</formula>
    </cfRule>
  </conditionalFormatting>
  <conditionalFormatting sqref="E38 E36 E24 E26 E30 E32 E40 E42 E44 E46 E48 E50 E52 E54 E56 E58 E60 E62 E64 E75 E101">
    <cfRule type="expression" dxfId="494" priority="17">
      <formula>$E$22&gt;0</formula>
    </cfRule>
  </conditionalFormatting>
  <conditionalFormatting sqref="F38 F36 F24 F26 F30 F32 F40 F42 F44 F46 F48 F50 F52 F54 F56 F58 F60 F62 F64 F75 F101">
    <cfRule type="expression" dxfId="493" priority="18">
      <formula>$F$22&gt;0</formula>
    </cfRule>
  </conditionalFormatting>
  <conditionalFormatting sqref="G38 G36 G24 G26 G30 G32 G40 G42 G44 G46 G48 G50 G52 G54 G56 G58 G60 G62 G64 G75 G101">
    <cfRule type="expression" dxfId="492" priority="19">
      <formula>$G$22&gt;0</formula>
    </cfRule>
  </conditionalFormatting>
  <conditionalFormatting sqref="H38 H36 H24 H26 H30 H32 H40 H42 H44 H46 H48 H50 H52 H54 H56 H58 H60 H62 H64 H75 H101">
    <cfRule type="expression" dxfId="491" priority="20">
      <formula>$H$22&gt;0</formula>
    </cfRule>
  </conditionalFormatting>
  <conditionalFormatting sqref="I38 I36 I24 I26 I30 I32 I40 I42 I44 I46 I48 I50 I52 I54 I56 I58 I60 I62 I64 I75 I101">
    <cfRule type="expression" dxfId="490" priority="21">
      <formula>$I$22&gt;0</formula>
    </cfRule>
  </conditionalFormatting>
  <conditionalFormatting sqref="J38 J36 J24 J26 J30 J32 J40 J42 J44 J46 J48 J50 J52 J54 J56 J58 J60 J62 J64 J75 J101">
    <cfRule type="expression" dxfId="489" priority="22">
      <formula>$J$22&gt;0</formula>
    </cfRule>
  </conditionalFormatting>
  <conditionalFormatting sqref="K38 K36 K24 K26 K30 K32 K40 K42 K44 K46 K48 K50 K52 K54 K56 K58 K60 K62 K64 K75 K101">
    <cfRule type="expression" dxfId="488" priority="23">
      <formula>$K$22&gt;0</formula>
    </cfRule>
  </conditionalFormatting>
  <conditionalFormatting sqref="L38 L36 L24 L26 L30 L32 L40 L42 L44 L46 L48 L50 L52 L54 L56 L58 L60 L62 L64 L75 L101">
    <cfRule type="expression" dxfId="487" priority="24">
      <formula>$L$22&gt;0</formula>
    </cfRule>
  </conditionalFormatting>
  <conditionalFormatting sqref="M38 M36 M24 M26 M30 M32 M40 M42 M44 M46 M48 M50 M52 M54 M56 M58 M60 M62 M64 M75 M101">
    <cfRule type="expression" dxfId="486" priority="25">
      <formula>$M$22&gt;0</formula>
    </cfRule>
  </conditionalFormatting>
  <conditionalFormatting sqref="N38 N36 N24 N26 N30 N32 N40 N42 N44 N46 N48 N50 N52 N54 N56 N58 N60 N62 N64 N75 N101">
    <cfRule type="expression" dxfId="485" priority="26">
      <formula>$N$22&gt;0</formula>
    </cfRule>
  </conditionalFormatting>
  <conditionalFormatting sqref="O38 O36 O24 O26 O30 O32 O40 O42 O44 O46 O48 O50 O52 O54 O56 O58 O60 O62 O64 O75 O101">
    <cfRule type="expression" dxfId="484" priority="27">
      <formula>$O$22&gt;0</formula>
    </cfRule>
  </conditionalFormatting>
  <dataValidations count="19">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14356E27-06A6-4A66-AABD-ADC0B4A63984}">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6CC8599D-5157-4F11-B114-D7493B3B3C7F}">
      <formula1>JaNein</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5FC3E817-8C2A-4852-B4FC-25572B6BA51F}">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6BFB22DE-B3FB-43E1-BE01-A73C093F25DA}">
      <formula1>0</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5A1A17F9-4D56-4C2E-A341-7FB257987793}">
      <formula1>0</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4B2AC418-5D5C-4EAC-97CC-AA068B1A1DCF}">
      <formula1>Sprachen</formula1>
    </dataValidation>
    <dataValidation type="list" allowBlank="1" showInputMessage="1" showErrorMessage="1" errorTitle="Durchführung" error="Der Wert muss einem Eintrag der Liste entsprechen._x000a_(f) Der Wert muss einem Eintrag der Liste entsprechen." sqref="D14" xr:uid="{808725FB-A47F-4CB5-8F1F-6E984DFFA1B9}">
      <formula1>JaNein</formula1>
    </dataValidation>
    <dataValidation type="list" allowBlank="1" showInputMessage="1" showErrorMessage="1" errorTitle="Transfer" error="Der Wert muss einem Eintrag der Liste entsprechen._x000a_(f) Der Wert muss einem Eintrag der Liste entsprechen." sqref="D12" xr:uid="{44E20365-341B-4490-916D-72C14AACCB76}">
      <formula1>JaNein</formula1>
    </dataValidation>
    <dataValidation type="list" allowBlank="1" showInputMessage="1" showErrorMessage="1" errorTitle="Neuentwicklung" error="Der Wert muss einem Eintrag der Liste entsprechen._x000a_(f) Der Wert muss einem Eintrag der Liste entsprechen." sqref="D10" xr:uid="{EA527B6C-6332-451F-B6BE-846AD5984A05}">
      <formula1>JaNein</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AE360004-1A93-4705-9706-768899386FE9}">
      <formula1>Kursdauer</formula1>
    </dataValidation>
    <dataValidation type="list" allowBlank="1" showInputMessage="1" showErrorMessage="1" errorTitle="Durchführung" error="Der Wert muss einem Eintrag der Liste entsprechen._x000a_(f) Der Wert muss einem Eintrag der Liste entsprechen." sqref="D20:O20" xr:uid="{85E92131-8EA6-4B98-B6E9-EB72BF569494}">
      <formula1>Durchführungsort</formula1>
    </dataValidation>
    <dataValidation type="decimal" operator="greaterThan" allowBlank="1" showInputMessage="1" showErrorMessage="1" error="Bitte eine gültige Zahl grösser als 0 eingeben._x000a__x000a_(f) Bitte eine gültige Zahl grösser als 0 eingeben." sqref="D30:O30" xr:uid="{F8264352-BF5B-42C7-B295-4F82D8A97AD8}">
      <formula1>0</formula1>
    </dataValidation>
    <dataValidation type="whole" operator="greaterThanOrEqual" allowBlank="1" showInputMessage="1" showErrorMessage="1" error="Die Anzahl der Teilnehmer muss mindestens 10 sein._x000a__x000a_(f) Die Anzahl der Teilnehmer muss mindestens 10 sein." sqref="D26:O26" xr:uid="{D5EC7D9A-CD1B-43DB-92C6-C7E879C01687}">
      <formula1>10</formula1>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75AD1F38-3779-4467-8E62-8B1184889A14}">
      <formula1>D22</formula1>
    </dataValidation>
    <dataValidation type="date" allowBlank="1" showInputMessage="1" showErrorMessage="1" error="Bitte ein gültiges Datum eingeben_x000a__x000a_(f) Bitte ein gültiges Datum eingeben" sqref="D22:O22" xr:uid="{A5CA6E76-70E9-4B14-8E02-0217DC1CCA75}">
      <formula1>43831</formula1>
      <formula2>49674</formula2>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F210C5FA-1912-4367-828C-0E885F956EBA}">
      <formula1>0</formula1>
      <formula2>999999</formula2>
    </dataValidation>
    <dataValidation type="whole" operator="greaterThanOrEqual" allowBlank="1" showInputMessage="1" showErrorMessage="1" sqref="D27 D102 D104" xr:uid="{82376B14-B747-4A85-8362-D9F38E32A01F}">
      <formula1>8</formula1>
    </dataValidation>
    <dataValidation type="whole" operator="greaterThanOrEqual" allowBlank="1" showInputMessage="1" showErrorMessage="1" sqref="E27:O27 E102:O102 E104:O104" xr:uid="{4EE99B1B-F208-4F1F-93D1-C811B381FA6B}">
      <formula1>10</formula1>
    </dataValidation>
    <dataValidation operator="greaterThanOrEqual" allowBlank="1" showInputMessage="1" showErrorMessage="1" sqref="C164:C166 P163 D164:D165 E164:P166" xr:uid="{4C4B3E76-D69B-49E4-BF8A-673B2F8AC1D8}"/>
  </dataValidations>
  <hyperlinks>
    <hyperlink ref="C2" location="Abrechnung!A1" display="Abrechnung" xr:uid="{1A56375C-221C-4B82-9584-9469D0EC825D}"/>
    <hyperlink ref="B3" location="Information!A1" display="Information!A1" xr:uid="{C33021DE-E05B-4463-AC2C-9A57C34D077F}"/>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customProperties>
    <customPr name="EpmWorksheetKeyString_GUID" r:id="rId2"/>
  </customProperties>
  <extLst>
    <ext xmlns:x14="http://schemas.microsoft.com/office/spreadsheetml/2009/9/main" uri="{CCE6A557-97BC-4b89-ADB6-D9C93CAAB3DF}">
      <x14:dataValidations xmlns:xm="http://schemas.microsoft.com/office/excel/2006/main" count="2">
        <x14:dataValidation type="list" allowBlank="1" showInputMessage="1" showErrorMessage="1" xr:uid="{EE4CDD69-CC2D-45BA-8355-BA360A40FD64}">
          <x14:formula1>
            <xm:f>Auswahlfelder!$M$2:$M$7</xm:f>
          </x14:formula1>
          <xm:sqref>D9</xm:sqref>
        </x14:dataValidation>
        <x14:dataValidation type="list" allowBlank="1" showInputMessage="1" showErrorMessage="1" xr:uid="{481463DA-822F-47BF-862E-43A1D719AFD4}">
          <x14:formula1>
            <xm:f>Auswahlfelder!$O$2:$O$3</xm:f>
          </x14:formula1>
          <xm:sqref>D11 D13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4A873-7A22-4147-BF5B-7D03C1E9D987}">
  <sheetPr>
    <outlinePr applyStyles="1"/>
    <pageSetUpPr fitToPage="1"/>
  </sheetPr>
  <dimension ref="A1:Z173"/>
  <sheetViews>
    <sheetView defaultGridColor="0" colorId="9" zoomScale="85" zoomScaleNormal="85" workbookViewId="0">
      <selection activeCell="D6" sqref="D6:P6"/>
    </sheetView>
  </sheetViews>
  <sheetFormatPr baseColWidth="10" defaultColWidth="11.28515625" defaultRowHeight="12.75" outlineLevelRow="1" outlineLevelCol="1" x14ac:dyDescent="0.2"/>
  <cols>
    <col min="1" max="1" width="1.140625" style="18" customWidth="1"/>
    <col min="2" max="2" width="52.5703125" style="18" customWidth="1"/>
    <col min="3" max="3" width="12.5703125" style="18" customWidth="1"/>
    <col min="4" max="15" width="13" style="18" customWidth="1"/>
    <col min="16" max="16" width="11.7109375" style="19" customWidth="1"/>
    <col min="17" max="17" width="92.7109375" style="242" customWidth="1"/>
    <col min="18" max="18" width="10" style="23" hidden="1" customWidth="1" outlineLevel="1"/>
    <col min="19" max="21" width="6.7109375" style="23" hidden="1" customWidth="1" outlineLevel="1"/>
    <col min="22" max="23" width="8.28515625" style="23" hidden="1" customWidth="1" outlineLevel="1"/>
    <col min="24" max="24" width="8.28515625" style="18" hidden="1" customWidth="1" outlineLevel="1"/>
    <col min="25" max="25" width="11.28515625" style="18" hidden="1" customWidth="1" outlineLevel="1"/>
    <col min="26" max="26" width="11.28515625" style="18" collapsed="1"/>
    <col min="27" max="16384" width="11.28515625" style="18"/>
  </cols>
  <sheetData>
    <row r="1" spans="2:23" ht="4.5" customHeight="1" x14ac:dyDescent="0.2"/>
    <row r="2" spans="2:23" ht="20.25" x14ac:dyDescent="0.3">
      <c r="B2" s="55" t="str">
        <f>Übersetzungen!C15</f>
        <v>Berechnung für eine Kursstaffel</v>
      </c>
      <c r="C2" s="226" t="str">
        <f>HYPERLINK("#Abrechnung!A1", Übersetzungen!C131)</f>
        <v>Abrechnung</v>
      </c>
    </row>
    <row r="3" spans="2:23" ht="27" customHeight="1" thickBot="1" x14ac:dyDescent="0.25">
      <c r="B3" s="349" t="str">
        <f>HYPERLINK("#Information!A1", Übersetzungen!C16)</f>
        <v>Hinweise zum Ausfüllen sowie die Umschaltung der Sprache finden sie im Tabellenblatt "Informationen".</v>
      </c>
      <c r="C3" s="349"/>
      <c r="D3" s="349"/>
      <c r="E3" s="349"/>
      <c r="F3" s="349"/>
      <c r="G3" s="349"/>
      <c r="H3" s="349"/>
      <c r="I3" s="349"/>
      <c r="J3" s="50"/>
      <c r="K3" s="50"/>
      <c r="L3" s="50"/>
      <c r="M3" s="50"/>
      <c r="N3" s="50"/>
      <c r="O3" s="50"/>
      <c r="P3" s="50"/>
    </row>
    <row r="4" spans="2:23" s="63" customFormat="1" ht="25.5" customHeight="1" thickBot="1" x14ac:dyDescent="0.25">
      <c r="B4" s="270" t="str">
        <f>Übersetzungen!C17</f>
        <v>Kursdetails</v>
      </c>
      <c r="C4" s="271"/>
      <c r="D4" s="271"/>
      <c r="E4" s="271"/>
      <c r="F4" s="271"/>
      <c r="G4" s="271"/>
      <c r="H4" s="271"/>
      <c r="I4" s="271"/>
      <c r="J4" s="271"/>
      <c r="K4" s="271"/>
      <c r="L4" s="271"/>
      <c r="M4" s="271"/>
      <c r="N4" s="271"/>
      <c r="O4" s="271"/>
      <c r="P4" s="272"/>
      <c r="Q4" s="273" t="str">
        <f>Übersetzungen!C162</f>
        <v>Erläuterungen</v>
      </c>
      <c r="R4" s="64"/>
      <c r="S4" s="64"/>
      <c r="T4" s="64"/>
      <c r="U4" s="64"/>
      <c r="V4" s="64"/>
      <c r="W4" s="64"/>
    </row>
    <row r="5" spans="2:23" ht="4.1500000000000004" customHeight="1" thickBot="1" x14ac:dyDescent="0.25">
      <c r="B5" s="56"/>
      <c r="C5" s="57"/>
      <c r="P5" s="4"/>
    </row>
    <row r="6" spans="2:23" ht="15.75" x14ac:dyDescent="0.2">
      <c r="B6" s="58" t="str">
        <f>Übersetzungen!C18</f>
        <v>Kurstitel</v>
      </c>
      <c r="C6" s="58"/>
      <c r="D6" s="347"/>
      <c r="E6" s="347"/>
      <c r="F6" s="347"/>
      <c r="G6" s="347"/>
      <c r="H6" s="347"/>
      <c r="I6" s="347"/>
      <c r="J6" s="347"/>
      <c r="K6" s="347"/>
      <c r="L6" s="347"/>
      <c r="M6" s="347"/>
      <c r="N6" s="347"/>
      <c r="O6" s="347"/>
      <c r="P6" s="348"/>
    </row>
    <row r="7" spans="2:23" ht="4.1500000000000004" customHeight="1" thickBot="1" x14ac:dyDescent="0.25">
      <c r="B7" s="56"/>
      <c r="C7" s="57"/>
    </row>
    <row r="8" spans="2:23" x14ac:dyDescent="0.2">
      <c r="B8" s="58" t="str">
        <f>Übersetzungen!C19</f>
        <v>Kursdauer</v>
      </c>
      <c r="C8" s="58"/>
      <c r="D8" s="109"/>
      <c r="E8" s="18" t="str">
        <f>"  " &amp; Übersetzungen!C86</f>
        <v xml:space="preserve">  min. 0.5 Tage; max. 9 Tage</v>
      </c>
      <c r="Q8" s="325" t="str">
        <f>Übersetzungen!C163</f>
        <v xml:space="preserve">Die Kursdauer muss einem Eintrag der Liste entsprechen. </v>
      </c>
    </row>
    <row r="9" spans="2:23" ht="4.1500000000000004" customHeight="1" thickBot="1" x14ac:dyDescent="0.25">
      <c r="B9" s="56"/>
      <c r="C9" s="57"/>
      <c r="D9" s="98"/>
    </row>
    <row r="10" spans="2:23" x14ac:dyDescent="0.2">
      <c r="B10" s="58" t="str">
        <f>Übersetzungen!C20</f>
        <v>Neuentwicklung: Wird der Kurs neu entwickelt?</v>
      </c>
      <c r="C10" s="58"/>
      <c r="D10" s="109"/>
    </row>
    <row r="11" spans="2:23" ht="4.1500000000000004" customHeight="1" thickBot="1" x14ac:dyDescent="0.25">
      <c r="B11" s="56"/>
      <c r="C11" s="57"/>
      <c r="D11" s="98"/>
    </row>
    <row r="12" spans="2:23" x14ac:dyDescent="0.2">
      <c r="B12" s="58" t="str">
        <f>Übersetzungen!C22</f>
        <v>Transfer: Wird der Kurs in eine andere Sprache transferiert?</v>
      </c>
      <c r="C12" s="58"/>
      <c r="D12" s="96"/>
      <c r="E12" s="75">
        <f>IF(Kurstitel&lt;&gt;"",1,0)+IF(Kursdauer_Staffel&lt;&gt;"",1,0)+IF(Neuentwicklung&lt;&gt;"",1,0)+IF(Transfer&lt;&gt;"",1,0)</f>
        <v>0</v>
      </c>
      <c r="I12" s="107"/>
    </row>
    <row r="13" spans="2:23" hidden="1" x14ac:dyDescent="0.2">
      <c r="B13" s="56"/>
      <c r="C13" s="57"/>
      <c r="D13" s="98"/>
    </row>
    <row r="14" spans="2:23" hidden="1" x14ac:dyDescent="0.2">
      <c r="B14" s="58" t="str">
        <f>Übersetzungen!C23</f>
        <v>Wird der Kurs durchgeführt?</v>
      </c>
      <c r="C14" s="58"/>
      <c r="D14" s="96" t="s">
        <v>2</v>
      </c>
      <c r="R14" s="45"/>
    </row>
    <row r="15" spans="2:23" ht="6" customHeight="1" thickBot="1" x14ac:dyDescent="0.25">
      <c r="B15" s="56"/>
      <c r="C15" s="57"/>
      <c r="D15" s="98"/>
      <c r="P15" s="4"/>
    </row>
    <row r="16" spans="2:23" ht="13.5" hidden="1" thickBot="1" x14ac:dyDescent="0.25">
      <c r="B16" s="58">
        <f>Übersetzungen!C10</f>
        <v>0</v>
      </c>
      <c r="C16" s="58"/>
      <c r="D16" s="96"/>
      <c r="R16" s="45"/>
    </row>
    <row r="17" spans="1:25" ht="22.5" customHeight="1" thickBot="1" x14ac:dyDescent="0.25">
      <c r="B17" s="270" t="str">
        <f>Übersetzungen!C24</f>
        <v>Durchführung</v>
      </c>
      <c r="C17" s="270"/>
      <c r="D17" s="270"/>
      <c r="E17" s="270"/>
      <c r="F17" s="270"/>
      <c r="G17" s="270"/>
      <c r="H17" s="270"/>
      <c r="I17" s="270"/>
      <c r="J17" s="270"/>
      <c r="K17" s="270"/>
      <c r="L17" s="270"/>
      <c r="M17" s="270"/>
      <c r="N17" s="270"/>
      <c r="O17" s="270"/>
      <c r="P17" s="270"/>
      <c r="Q17" s="278"/>
    </row>
    <row r="18" spans="1:25" customFormat="1" ht="16.5" thickBot="1" x14ac:dyDescent="0.3">
      <c r="B18" s="101"/>
      <c r="C18" s="88" t="str">
        <f>Übersetzungen!C8</f>
        <v>Kurs</v>
      </c>
      <c r="D18" s="90">
        <v>1</v>
      </c>
      <c r="E18" s="90">
        <v>2</v>
      </c>
      <c r="F18" s="90">
        <v>3</v>
      </c>
      <c r="G18" s="90">
        <v>4</v>
      </c>
      <c r="H18" s="90">
        <v>5</v>
      </c>
      <c r="I18" s="90">
        <v>6</v>
      </c>
      <c r="J18" s="90">
        <v>7</v>
      </c>
      <c r="K18" s="90">
        <v>8</v>
      </c>
      <c r="L18" s="90">
        <v>9</v>
      </c>
      <c r="M18" s="90">
        <v>10</v>
      </c>
      <c r="N18" s="90">
        <v>11</v>
      </c>
      <c r="O18" s="90">
        <v>12</v>
      </c>
      <c r="P18" s="2"/>
      <c r="Q18" s="243"/>
    </row>
    <row r="19" spans="1:25" ht="4.1500000000000004" customHeight="1" thickBot="1" x14ac:dyDescent="0.25">
      <c r="B19" s="56"/>
      <c r="C19" s="56"/>
      <c r="P19" s="4"/>
    </row>
    <row r="20" spans="1:25" customFormat="1" ht="13.35" hidden="1" customHeight="1" x14ac:dyDescent="0.2">
      <c r="B20" s="58" t="str">
        <f>Übersetzungen!C9</f>
        <v>Art der Durchführung</v>
      </c>
      <c r="C20" s="91"/>
      <c r="D20" s="96"/>
      <c r="E20" s="96"/>
      <c r="F20" s="97"/>
      <c r="G20" s="96"/>
      <c r="H20" s="96"/>
      <c r="I20" s="96"/>
      <c r="J20" s="96"/>
      <c r="K20" s="96"/>
      <c r="L20" s="96"/>
      <c r="M20" s="96"/>
      <c r="N20" s="96"/>
      <c r="O20" s="96"/>
      <c r="P20" s="110"/>
      <c r="Q20" s="243"/>
    </row>
    <row r="21" spans="1:25" ht="20.25" hidden="1" customHeight="1" thickBot="1" x14ac:dyDescent="0.25">
      <c r="B21" s="56"/>
      <c r="C21" s="56"/>
      <c r="D21" s="56"/>
      <c r="E21" s="56"/>
      <c r="F21" s="56"/>
      <c r="G21" s="56"/>
      <c r="H21" s="56"/>
      <c r="I21" s="56"/>
      <c r="J21" s="56"/>
      <c r="K21" s="56"/>
      <c r="L21" s="56"/>
      <c r="M21" s="56"/>
      <c r="N21" s="56"/>
      <c r="O21" s="56"/>
      <c r="P21" s="56"/>
      <c r="Q21" s="244"/>
    </row>
    <row r="22" spans="1:25" x14ac:dyDescent="0.2">
      <c r="B22" s="58" t="str">
        <f>Übersetzungen!C81</f>
        <v>Beginndatum</v>
      </c>
      <c r="C22" s="263" t="str">
        <f>Übersetzungen!C166</f>
        <v>DD.MM.YYYY</v>
      </c>
      <c r="D22" s="268"/>
      <c r="E22" s="269"/>
      <c r="F22" s="269"/>
      <c r="G22" s="269"/>
      <c r="H22" s="269"/>
      <c r="I22" s="269"/>
      <c r="J22" s="269"/>
      <c r="K22" s="269"/>
      <c r="L22" s="269"/>
      <c r="M22" s="269"/>
      <c r="N22" s="269"/>
      <c r="O22" s="312"/>
      <c r="P22" s="316">
        <f>COUNTA(D22:O22)</f>
        <v>0</v>
      </c>
    </row>
    <row r="23" spans="1:25" ht="4.1500000000000004" customHeight="1" thickBot="1" x14ac:dyDescent="0.25">
      <c r="B23" s="230"/>
      <c r="C23" s="235"/>
      <c r="D23" s="98"/>
      <c r="E23" s="98"/>
      <c r="F23" s="98"/>
      <c r="G23" s="98"/>
      <c r="H23" s="98"/>
      <c r="I23" s="98"/>
      <c r="J23" s="98"/>
      <c r="K23" s="98"/>
      <c r="L23" s="98"/>
      <c r="M23" s="98"/>
      <c r="N23" s="98"/>
      <c r="O23" s="98"/>
      <c r="P23" s="111"/>
    </row>
    <row r="24" spans="1:25" x14ac:dyDescent="0.2">
      <c r="A24" s="74">
        <v>45507</v>
      </c>
      <c r="B24" s="58" t="str">
        <f>Übersetzungen!C82</f>
        <v>Enddatum</v>
      </c>
      <c r="C24" s="263" t="str">
        <f>Übersetzungen!C166</f>
        <v>DD.MM.YYYY</v>
      </c>
      <c r="D24" s="292"/>
      <c r="E24" s="293"/>
      <c r="F24" s="293"/>
      <c r="G24" s="293"/>
      <c r="H24" s="293"/>
      <c r="I24" s="293"/>
      <c r="J24" s="293"/>
      <c r="K24" s="293"/>
      <c r="L24" s="293"/>
      <c r="M24" s="293"/>
      <c r="N24" s="293"/>
      <c r="O24" s="313"/>
      <c r="P24" s="316">
        <f>COUNTA(D24:O24)</f>
        <v>0</v>
      </c>
      <c r="Q24" s="242" t="str">
        <f>Übersetzungen!C165</f>
        <v>Das Enddatum muss grösser oder gleich dem Beginndatum sein.</v>
      </c>
    </row>
    <row r="25" spans="1:25" ht="4.1500000000000004" customHeight="1" thickBot="1" x14ac:dyDescent="0.25">
      <c r="B25" s="56"/>
      <c r="C25" s="236" t="str">
        <f>Übersetzungen!C167</f>
        <v>d / f / i</v>
      </c>
      <c r="D25" s="98"/>
      <c r="E25" s="98"/>
      <c r="F25" s="98"/>
      <c r="G25" s="98"/>
      <c r="H25" s="98"/>
      <c r="I25" s="98"/>
      <c r="J25" s="98"/>
      <c r="K25" s="98"/>
      <c r="L25" s="98"/>
      <c r="M25" s="98"/>
      <c r="N25" s="98"/>
      <c r="O25" s="98"/>
      <c r="P25" s="111"/>
    </row>
    <row r="26" spans="1:25" x14ac:dyDescent="0.2">
      <c r="B26" s="58" t="str">
        <f>Übersetzungen!C25</f>
        <v>Anzahl Teilnehmende (TN), budgetiert</v>
      </c>
      <c r="C26" s="264" t="str">
        <f>Übersetzungen!C172</f>
        <v>TN-Zahl</v>
      </c>
      <c r="D26" s="294"/>
      <c r="E26" s="295"/>
      <c r="F26" s="295"/>
      <c r="G26" s="295"/>
      <c r="H26" s="295"/>
      <c r="I26" s="295"/>
      <c r="J26" s="295"/>
      <c r="K26" s="295"/>
      <c r="L26" s="295"/>
      <c r="M26" s="295"/>
      <c r="N26" s="295"/>
      <c r="O26" s="314"/>
      <c r="P26" s="316">
        <f>SUM(D26:O26)</f>
        <v>0</v>
      </c>
      <c r="Q26" s="242" t="str">
        <f>Übersetzungen!C83</f>
        <v>Mind. 10 TN</v>
      </c>
    </row>
    <row r="27" spans="1:25" ht="5.25" customHeight="1" thickBot="1" x14ac:dyDescent="0.25">
      <c r="B27" s="56"/>
      <c r="C27" s="57"/>
      <c r="D27" s="98"/>
      <c r="E27" s="98"/>
      <c r="F27" s="98"/>
      <c r="G27" s="98"/>
      <c r="H27" s="98"/>
      <c r="I27" s="98"/>
      <c r="J27" s="98"/>
      <c r="K27" s="98"/>
      <c r="L27" s="98"/>
      <c r="M27" s="98"/>
      <c r="N27" s="98"/>
      <c r="O27" s="98"/>
      <c r="P27" s="111"/>
    </row>
    <row r="28" spans="1:25" ht="13.5" hidden="1" thickBot="1" x14ac:dyDescent="0.25">
      <c r="D28" s="98"/>
      <c r="E28" s="98"/>
      <c r="F28" s="98"/>
      <c r="G28" s="98"/>
      <c r="H28" s="98"/>
      <c r="I28" s="98"/>
      <c r="J28" s="98"/>
      <c r="K28" s="98"/>
      <c r="L28" s="98"/>
      <c r="M28" s="98"/>
      <c r="N28" s="98"/>
      <c r="O28" s="98"/>
      <c r="P28" s="112"/>
    </row>
    <row r="29" spans="1:25" ht="13.5" hidden="1" thickBot="1" x14ac:dyDescent="0.25">
      <c r="D29" s="98"/>
      <c r="E29" s="98"/>
      <c r="F29" s="98"/>
      <c r="G29" s="98"/>
      <c r="H29" s="98"/>
      <c r="I29" s="98"/>
      <c r="J29" s="98"/>
      <c r="K29" s="98"/>
      <c r="L29" s="98"/>
      <c r="M29" s="98"/>
      <c r="N29" s="98"/>
      <c r="O29" s="98"/>
      <c r="P29" s="112"/>
    </row>
    <row r="30" spans="1:25" ht="13.5" thickBot="1" x14ac:dyDescent="0.25">
      <c r="B30" s="58" t="str">
        <f>Übersetzungen!C28</f>
        <v>Gebühr pro TN und pro Kursdurchführung</v>
      </c>
      <c r="C30" s="60" t="str">
        <f>Übersetzungen!C84</f>
        <v>CHF</v>
      </c>
      <c r="D30" s="296"/>
      <c r="E30" s="297"/>
      <c r="F30" s="297"/>
      <c r="G30" s="297"/>
      <c r="H30" s="297"/>
      <c r="I30" s="297"/>
      <c r="J30" s="297"/>
      <c r="K30" s="297"/>
      <c r="L30" s="297"/>
      <c r="M30" s="297"/>
      <c r="N30" s="297"/>
      <c r="O30" s="315"/>
      <c r="P30" s="317">
        <f>P73</f>
        <v>0</v>
      </c>
      <c r="R30" s="65" t="s">
        <v>12</v>
      </c>
      <c r="S30" s="65" t="s">
        <v>13</v>
      </c>
      <c r="T30" s="65" t="s">
        <v>14</v>
      </c>
      <c r="V30" s="65" t="s">
        <v>12</v>
      </c>
      <c r="W30" s="65" t="s">
        <v>13</v>
      </c>
      <c r="X30" s="65" t="s">
        <v>14</v>
      </c>
    </row>
    <row r="31" spans="1:25" ht="4.1500000000000004" customHeight="1" thickBot="1" x14ac:dyDescent="0.25">
      <c r="B31" s="56"/>
      <c r="C31" s="57"/>
      <c r="D31" s="98"/>
      <c r="E31" s="98"/>
      <c r="F31" s="98"/>
      <c r="G31" s="98"/>
      <c r="H31" s="98"/>
      <c r="I31" s="98"/>
      <c r="J31" s="98"/>
      <c r="K31" s="98"/>
      <c r="L31" s="98"/>
      <c r="M31" s="98"/>
      <c r="N31" s="98"/>
      <c r="O31" s="98"/>
      <c r="P31" s="111"/>
      <c r="X31" s="23"/>
    </row>
    <row r="32" spans="1:25" ht="13.5" thickBot="1" x14ac:dyDescent="0.25">
      <c r="B32" s="60" t="str">
        <f>Übersetzungen!C29</f>
        <v>Sprache</v>
      </c>
      <c r="C32" s="318" t="str">
        <f>Übersetzungen!C167</f>
        <v>d / f / i</v>
      </c>
      <c r="D32" s="298"/>
      <c r="E32" s="298"/>
      <c r="F32" s="298"/>
      <c r="G32" s="298"/>
      <c r="H32" s="298"/>
      <c r="I32" s="298"/>
      <c r="J32" s="298"/>
      <c r="K32" s="298"/>
      <c r="L32" s="298"/>
      <c r="M32" s="298"/>
      <c r="N32" s="298"/>
      <c r="O32" s="298"/>
      <c r="P32" s="284" t="str">
        <f>COUNTIF($D$32:$O$32,R$30) &amp; " " &amp; R$30 &amp; " / " &amp; COUNTIF($D$32:$O$32,S$30) &amp; " " &amp; S$30 &amp; " / " &amp; COUNTIF($D$32:$O$32,T$30) &amp; " " &amp; T$30</f>
        <v>0 d / 0 f / 0 i</v>
      </c>
      <c r="Q32" s="242" t="str">
        <f>Übersetzungen!C168</f>
        <v>Maximal 4 Kurse je Sprachregion</v>
      </c>
      <c r="R32" s="66">
        <f>COUNTIF($D$32:$O$32,R30)*Kursdauer_Staffel</f>
        <v>0</v>
      </c>
      <c r="S32" s="66">
        <f>COUNTIF($D$32:$O$32,S30)*Kursdauer_Staffel</f>
        <v>0</v>
      </c>
      <c r="T32" s="66">
        <f>COUNTIF($D$32:$O$32,T30)*Kursdauer_Staffel</f>
        <v>0</v>
      </c>
      <c r="U32" s="102">
        <f>SUM(R32:T32)</f>
        <v>0</v>
      </c>
      <c r="V32" s="66">
        <f>COUNTIF($D$32:$O$32,V30)</f>
        <v>0</v>
      </c>
      <c r="W32" s="66">
        <f t="shared" ref="W32:X32" si="0">COUNTIF($D$32:$O$32,W30)</f>
        <v>0</v>
      </c>
      <c r="X32" s="66">
        <f t="shared" si="0"/>
        <v>0</v>
      </c>
      <c r="Y32" s="103">
        <f>SUM(V32:X32)</f>
        <v>0</v>
      </c>
    </row>
    <row r="33" spans="2:23" ht="8.25" customHeight="1" thickBot="1" x14ac:dyDescent="0.25">
      <c r="B33" s="19"/>
      <c r="C33" s="20"/>
      <c r="D33" s="116">
        <f>IF(D20&lt;&gt;"",1,0)+IF(D22&lt;&gt;"",1,0)+IF(D24&lt;&gt;"",1,0)+IF(D26&lt;&gt;"",1,0)+IF(D30&lt;&gt;"",1,0)+IF(D32&lt;&gt;"",1,0) + IF(D67&gt;0,1,0)   + ($E$12*10) + (IF(AND(ISNUMBER(D101),D101&gt;0,OR(Durchführung="ja",Durchführung="oui")),1,0) * 100)</f>
        <v>0</v>
      </c>
      <c r="E33" s="116">
        <f t="shared" ref="E33:O33" si="1">IF(E20&lt;&gt;"",1,0)+IF(E22&lt;&gt;"",1,0)+IF(E24&lt;&gt;"",1,0)+IF(E26&lt;&gt;"",1,0)+IF(E30&lt;&gt;"",1,0)+IF(E32&lt;&gt;"",1,0) + IF(E67&gt;0,1,0)   + ($E$12*10) + (IF(AND(E101&lt;&gt;"",OR(Durchführung="ja",Durchführung="oui")),1,0) * 100)</f>
        <v>0</v>
      </c>
      <c r="F33" s="116">
        <f t="shared" si="1"/>
        <v>0</v>
      </c>
      <c r="G33" s="116">
        <f t="shared" si="1"/>
        <v>0</v>
      </c>
      <c r="H33" s="116">
        <f t="shared" si="1"/>
        <v>0</v>
      </c>
      <c r="I33" s="116">
        <f t="shared" si="1"/>
        <v>0</v>
      </c>
      <c r="J33" s="116">
        <f t="shared" si="1"/>
        <v>0</v>
      </c>
      <c r="K33" s="116">
        <f t="shared" si="1"/>
        <v>0</v>
      </c>
      <c r="L33" s="116">
        <f t="shared" si="1"/>
        <v>0</v>
      </c>
      <c r="M33" s="116">
        <f t="shared" si="1"/>
        <v>0</v>
      </c>
      <c r="N33" s="116">
        <f t="shared" si="1"/>
        <v>0</v>
      </c>
      <c r="O33" s="116">
        <f t="shared" si="1"/>
        <v>0</v>
      </c>
      <c r="P33" s="59"/>
    </row>
    <row r="34" spans="2:23" s="63" customFormat="1" ht="25.5" customHeight="1" thickBot="1" x14ac:dyDescent="0.25">
      <c r="B34" s="274" t="str">
        <f>Übersetzungen!C30</f>
        <v>Kostenübersicht pro Kurs</v>
      </c>
      <c r="C34" s="275"/>
      <c r="D34" s="279" t="str">
        <f>IF(OR(Durchführung="nein",Durchführung="non"),Übersetzungen!$C33,IF(D33=47,Übersetzungen!$C32,IF(D33=147,Übersetzungen!$C34,Übersetzungen!$C31)))</f>
        <v>Alle Kursdetails ausfüllen!</v>
      </c>
      <c r="E34" s="279" t="str">
        <f>IF(OR(Durchführung="nein",Durchführung="non"),Übersetzungen!$C33,IF(E33=47,Übersetzungen!$C32,IF(E33=147,Übersetzungen!$C34,Übersetzungen!$C31)))</f>
        <v>Alle Kursdetails ausfüllen!</v>
      </c>
      <c r="F34" s="279" t="str">
        <f>IF(OR(Durchführung="nein",Durchführung="non"),Übersetzungen!$C33,IF(F33=47,Übersetzungen!$C32,IF(F33=147,Übersetzungen!$C34,Übersetzungen!$C31)))</f>
        <v>Alle Kursdetails ausfüllen!</v>
      </c>
      <c r="G34" s="279" t="str">
        <f>IF(OR(Durchführung="nein",Durchführung="non"),Übersetzungen!$C33,IF(G33=47,Übersetzungen!$C32,IF(G33=147,Übersetzungen!$C34,Übersetzungen!$C31)))</f>
        <v>Alle Kursdetails ausfüllen!</v>
      </c>
      <c r="H34" s="279" t="str">
        <f>IF(OR(Durchführung="nein",Durchführung="non"),Übersetzungen!$C33,IF(H33=47,Übersetzungen!$C32,IF(H33=147,Übersetzungen!$C34,Übersetzungen!$C31)))</f>
        <v>Alle Kursdetails ausfüllen!</v>
      </c>
      <c r="I34" s="279" t="str">
        <f>IF(OR(Durchführung="nein",Durchführung="non"),Übersetzungen!$C33,IF(I33=47,Übersetzungen!$C32,IF(I33=147,Übersetzungen!$C34,Übersetzungen!$C31)))</f>
        <v>Alle Kursdetails ausfüllen!</v>
      </c>
      <c r="J34" s="279" t="str">
        <f>IF(OR(Durchführung="nein",Durchführung="non"),Übersetzungen!$C33,IF(J33=47,Übersetzungen!$C32,IF(J33=147,Übersetzungen!$C34,Übersetzungen!$C31)))</f>
        <v>Alle Kursdetails ausfüllen!</v>
      </c>
      <c r="K34" s="279" t="str">
        <f>IF(OR(Durchführung="nein",Durchführung="non"),Übersetzungen!$C33,IF(K33=47,Übersetzungen!$C32,IF(K33=147,Übersetzungen!$C34,Übersetzungen!$C31)))</f>
        <v>Alle Kursdetails ausfüllen!</v>
      </c>
      <c r="L34" s="279" t="str">
        <f>IF(OR(Durchführung="nein",Durchführung="non"),Übersetzungen!$C33,IF(L33=47,Übersetzungen!$C32,IF(L33=147,Übersetzungen!$C34,Übersetzungen!$C31)))</f>
        <v>Alle Kursdetails ausfüllen!</v>
      </c>
      <c r="M34" s="279" t="str">
        <f>IF(OR(Durchführung="nein",Durchführung="non"),Übersetzungen!$C33,IF(M33=47,Übersetzungen!$C32,IF(M33=147,Übersetzungen!$C34,Übersetzungen!$C31)))</f>
        <v>Alle Kursdetails ausfüllen!</v>
      </c>
      <c r="N34" s="279" t="str">
        <f>IF(OR(Durchführung="nein",Durchführung="non"),Übersetzungen!$C33,IF(N33=47,Übersetzungen!$C32,IF(N33=147,Übersetzungen!$C34,Übersetzungen!$C31)))</f>
        <v>Alle Kursdetails ausfüllen!</v>
      </c>
      <c r="O34" s="279" t="str">
        <f>IF(OR(Durchführung="nein",Durchführung="non"),Übersetzungen!$C33,IF(O33=47,Übersetzungen!$C32,IF(O33=147,Übersetzungen!$C34,Übersetzungen!$C31)))</f>
        <v>Alle Kursdetails ausfüllen!</v>
      </c>
      <c r="P34" s="276"/>
      <c r="Q34" s="278"/>
      <c r="R34" s="64"/>
      <c r="S34" s="64"/>
      <c r="T34" s="64"/>
      <c r="U34" s="64"/>
      <c r="V34" s="64"/>
      <c r="W34" s="64"/>
    </row>
    <row r="35" spans="2:23" ht="4.1500000000000004" customHeight="1" thickBot="1" x14ac:dyDescent="0.25">
      <c r="B35" s="56"/>
      <c r="C35" s="57"/>
      <c r="P35" s="4"/>
    </row>
    <row r="36" spans="2:23" s="20" customFormat="1" x14ac:dyDescent="0.2">
      <c r="B36" s="58" t="str">
        <f>Übersetzungen!C35</f>
        <v>Kosten Neuentwicklung</v>
      </c>
      <c r="C36" s="60" t="str">
        <f>Übersetzungen!C84</f>
        <v>CHF</v>
      </c>
      <c r="D36" s="301"/>
      <c r="E36" s="302"/>
      <c r="F36" s="302"/>
      <c r="G36" s="302"/>
      <c r="H36" s="302"/>
      <c r="I36" s="302"/>
      <c r="J36" s="302"/>
      <c r="K36" s="302"/>
      <c r="L36" s="302"/>
      <c r="M36" s="302"/>
      <c r="N36" s="302"/>
      <c r="O36" s="302"/>
      <c r="P36" s="282">
        <f>IF(OR(Neuentwicklung="ja",Neuentwicklung="oui"),SUM(D36:O36),0)</f>
        <v>0</v>
      </c>
      <c r="Q36" s="242" t="str">
        <f>Übersetzungen!C175</f>
        <v>Bitte geben Sie Entwicklungskosten nur in der ersten Spalte an.</v>
      </c>
      <c r="R36" s="23"/>
      <c r="S36" s="23"/>
      <c r="T36" s="23"/>
      <c r="U36" s="23"/>
      <c r="V36" s="23"/>
      <c r="W36" s="23"/>
    </row>
    <row r="37" spans="2:23" ht="4.1500000000000004" customHeight="1" thickBot="1" x14ac:dyDescent="0.25">
      <c r="B37" s="56"/>
      <c r="C37" s="232"/>
      <c r="D37" s="113"/>
      <c r="E37" s="113"/>
      <c r="F37" s="113"/>
      <c r="G37" s="113"/>
      <c r="H37" s="113"/>
      <c r="I37" s="113"/>
      <c r="J37" s="113"/>
      <c r="K37" s="113"/>
      <c r="L37" s="113"/>
      <c r="M37" s="113"/>
      <c r="N37" s="113"/>
      <c r="O37" s="113"/>
      <c r="P37" s="114"/>
    </row>
    <row r="38" spans="2:23" s="20" customFormat="1" x14ac:dyDescent="0.2">
      <c r="B38" s="58" t="str">
        <f>Übersetzungen!C37</f>
        <v>Kosten Sprachtransfer</v>
      </c>
      <c r="C38" s="60" t="str">
        <f>Übersetzungen!C84</f>
        <v>CHF</v>
      </c>
      <c r="D38" s="267"/>
      <c r="E38" s="301"/>
      <c r="F38" s="302"/>
      <c r="G38" s="302"/>
      <c r="H38" s="302"/>
      <c r="I38" s="302"/>
      <c r="J38" s="302"/>
      <c r="K38" s="302"/>
      <c r="L38" s="302"/>
      <c r="M38" s="302"/>
      <c r="N38" s="302"/>
      <c r="O38" s="302"/>
      <c r="P38" s="282">
        <f>IF(OR(Transfer="ja",Transfer="oui"),SUM(D38:O38),0)</f>
        <v>0</v>
      </c>
      <c r="Q38" s="242" t="str">
        <f>Übersetzungen!C176</f>
        <v xml:space="preserve">Geben Sie die Kosten für den Sprachtransfer nur bei dem Kurs ein, bei dem sie anfallen. </v>
      </c>
      <c r="R38" s="23"/>
      <c r="S38" s="23"/>
      <c r="T38" s="23"/>
      <c r="U38" s="23"/>
      <c r="V38" s="23"/>
      <c r="W38" s="23"/>
    </row>
    <row r="39" spans="2:23" ht="15.6" customHeight="1" thickBot="1" x14ac:dyDescent="0.25">
      <c r="B39" s="249" t="str">
        <f>Übersetzungen!C164</f>
        <v>Kosten Durchführung:</v>
      </c>
      <c r="C39" s="232"/>
      <c r="D39" s="113"/>
      <c r="E39" s="113"/>
      <c r="F39" s="113"/>
      <c r="G39" s="113"/>
      <c r="H39" s="113"/>
      <c r="I39" s="113"/>
      <c r="J39" s="113"/>
      <c r="K39" s="113"/>
      <c r="L39" s="113"/>
      <c r="M39" s="113"/>
      <c r="N39" s="113"/>
      <c r="O39" s="113"/>
      <c r="P39" s="114"/>
    </row>
    <row r="40" spans="2:23" s="89" customFormat="1" ht="12.75" customHeight="1" x14ac:dyDescent="0.2">
      <c r="B40" s="88" t="str">
        <f>Übersetzungen!C38</f>
        <v>Honorar Referierende, Dozierende</v>
      </c>
      <c r="C40" s="265" t="str">
        <f>Übersetzungen!C84</f>
        <v>CHF</v>
      </c>
      <c r="D40" s="299"/>
      <c r="E40" s="300"/>
      <c r="F40" s="300"/>
      <c r="G40" s="300"/>
      <c r="H40" s="300"/>
      <c r="I40" s="300"/>
      <c r="J40" s="300"/>
      <c r="K40" s="300"/>
      <c r="L40" s="300"/>
      <c r="M40" s="300"/>
      <c r="N40" s="300"/>
      <c r="O40" s="300"/>
      <c r="P40" s="283">
        <f>SUM(D40:O40)</f>
        <v>0</v>
      </c>
      <c r="Q40" s="243"/>
      <c r="R40" s="231"/>
      <c r="S40" s="231"/>
      <c r="T40" s="231"/>
      <c r="U40" s="231"/>
      <c r="V40" s="231"/>
      <c r="W40" s="231"/>
    </row>
    <row r="41" spans="2:23" ht="4.1500000000000004" customHeight="1" thickBot="1" x14ac:dyDescent="0.25">
      <c r="B41" s="56"/>
      <c r="C41" s="232"/>
      <c r="D41" s="113"/>
      <c r="E41" s="113"/>
      <c r="F41" s="113"/>
      <c r="G41" s="113"/>
      <c r="H41" s="113"/>
      <c r="I41" s="113"/>
      <c r="J41" s="113"/>
      <c r="K41" s="113"/>
      <c r="L41" s="113"/>
      <c r="M41" s="113"/>
      <c r="N41" s="113"/>
      <c r="O41" s="113"/>
      <c r="P41" s="114"/>
    </row>
    <row r="42" spans="2:23" s="20" customFormat="1" x14ac:dyDescent="0.2">
      <c r="B42" s="58" t="str">
        <f>Übersetzungen!C39</f>
        <v>Schulungsräume/Infrastruktrur</v>
      </c>
      <c r="C42" s="60" t="str">
        <f>Übersetzungen!C84</f>
        <v>CHF</v>
      </c>
      <c r="D42" s="301"/>
      <c r="E42" s="302"/>
      <c r="F42" s="302"/>
      <c r="G42" s="302"/>
      <c r="H42" s="302"/>
      <c r="I42" s="302"/>
      <c r="J42" s="302"/>
      <c r="K42" s="302"/>
      <c r="L42" s="302"/>
      <c r="M42" s="302"/>
      <c r="N42" s="302"/>
      <c r="O42" s="302"/>
      <c r="P42" s="282">
        <f t="shared" ref="P42:P64" si="2">SUM(D42:O42)</f>
        <v>0</v>
      </c>
      <c r="Q42" s="242"/>
      <c r="R42" s="23"/>
      <c r="S42" s="23"/>
      <c r="T42" s="23"/>
      <c r="U42" s="23"/>
      <c r="V42" s="23"/>
      <c r="W42" s="23"/>
    </row>
    <row r="43" spans="2:23" ht="4.1500000000000004" customHeight="1" thickBot="1" x14ac:dyDescent="0.25">
      <c r="B43" s="56"/>
      <c r="C43" s="232"/>
      <c r="D43" s="113"/>
      <c r="E43" s="113"/>
      <c r="F43" s="113"/>
      <c r="G43" s="113"/>
      <c r="H43" s="113"/>
      <c r="I43" s="113"/>
      <c r="J43" s="113"/>
      <c r="K43" s="113"/>
      <c r="L43" s="113"/>
      <c r="M43" s="113"/>
      <c r="N43" s="113"/>
      <c r="O43" s="113"/>
      <c r="P43" s="114"/>
    </row>
    <row r="44" spans="2:23" s="20" customFormat="1" x14ac:dyDescent="0.2">
      <c r="B44" s="58" t="str">
        <f>Übersetzungen!C40</f>
        <v>Verpflegung</v>
      </c>
      <c r="C44" s="60" t="str">
        <f>Übersetzungen!C84</f>
        <v>CHF</v>
      </c>
      <c r="D44" s="301"/>
      <c r="E44" s="302"/>
      <c r="F44" s="302"/>
      <c r="G44" s="302"/>
      <c r="H44" s="302"/>
      <c r="I44" s="302"/>
      <c r="J44" s="302"/>
      <c r="K44" s="302"/>
      <c r="L44" s="302"/>
      <c r="M44" s="302"/>
      <c r="N44" s="302"/>
      <c r="O44" s="302"/>
      <c r="P44" s="282">
        <f t="shared" si="2"/>
        <v>0</v>
      </c>
      <c r="Q44" s="242"/>
      <c r="R44" s="23"/>
      <c r="S44" s="23"/>
      <c r="T44" s="23"/>
      <c r="U44" s="23"/>
      <c r="V44" s="23"/>
      <c r="W44" s="23"/>
    </row>
    <row r="45" spans="2:23" ht="4.1500000000000004" customHeight="1" thickBot="1" x14ac:dyDescent="0.25">
      <c r="B45" s="56"/>
      <c r="C45" s="232"/>
      <c r="D45" s="113"/>
      <c r="E45" s="113"/>
      <c r="F45" s="113"/>
      <c r="G45" s="113"/>
      <c r="H45" s="113"/>
      <c r="I45" s="113"/>
      <c r="J45" s="113"/>
      <c r="K45" s="113"/>
      <c r="L45" s="113"/>
      <c r="M45" s="113"/>
      <c r="N45" s="113"/>
      <c r="O45" s="113"/>
      <c r="P45" s="114"/>
    </row>
    <row r="46" spans="2:23" s="20" customFormat="1" x14ac:dyDescent="0.2">
      <c r="B46" s="58" t="str">
        <f>Übersetzungen!C41</f>
        <v>Schulungsmaterial/Dokumentation</v>
      </c>
      <c r="C46" s="60" t="str">
        <f>Übersetzungen!C84</f>
        <v>CHF</v>
      </c>
      <c r="D46" s="301"/>
      <c r="E46" s="302"/>
      <c r="F46" s="302"/>
      <c r="G46" s="302"/>
      <c r="H46" s="302"/>
      <c r="I46" s="302"/>
      <c r="J46" s="302"/>
      <c r="K46" s="302"/>
      <c r="L46" s="302"/>
      <c r="M46" s="302"/>
      <c r="N46" s="302"/>
      <c r="O46" s="302"/>
      <c r="P46" s="282">
        <f t="shared" si="2"/>
        <v>0</v>
      </c>
      <c r="Q46" s="242"/>
      <c r="R46" s="23"/>
      <c r="S46" s="23"/>
      <c r="T46" s="23"/>
      <c r="U46" s="23"/>
      <c r="V46" s="23"/>
      <c r="W46" s="23"/>
    </row>
    <row r="47" spans="2:23" ht="4.1500000000000004" customHeight="1" thickBot="1" x14ac:dyDescent="0.25">
      <c r="B47" s="56"/>
      <c r="C47" s="232"/>
      <c r="D47" s="113"/>
      <c r="E47" s="113"/>
      <c r="F47" s="113"/>
      <c r="G47" s="113"/>
      <c r="H47" s="113"/>
      <c r="I47" s="113"/>
      <c r="J47" s="113"/>
      <c r="K47" s="113"/>
      <c r="L47" s="113"/>
      <c r="M47" s="113"/>
      <c r="N47" s="113"/>
      <c r="O47" s="113"/>
      <c r="P47" s="114"/>
    </row>
    <row r="48" spans="2:23" s="20" customFormat="1" x14ac:dyDescent="0.2">
      <c r="B48" s="58" t="str">
        <f>Übersetzungen!C42</f>
        <v>Promotion/Kommunikation</v>
      </c>
      <c r="C48" s="60" t="str">
        <f>Übersetzungen!C84</f>
        <v>CHF</v>
      </c>
      <c r="D48" s="301"/>
      <c r="E48" s="302"/>
      <c r="F48" s="302"/>
      <c r="G48" s="302"/>
      <c r="H48" s="302"/>
      <c r="I48" s="302"/>
      <c r="J48" s="302"/>
      <c r="K48" s="302"/>
      <c r="L48" s="302"/>
      <c r="M48" s="302"/>
      <c r="N48" s="302"/>
      <c r="O48" s="302"/>
      <c r="P48" s="282">
        <f t="shared" si="2"/>
        <v>0</v>
      </c>
      <c r="Q48" s="242"/>
      <c r="R48" s="23"/>
      <c r="S48" s="23"/>
      <c r="T48" s="23"/>
      <c r="U48" s="23"/>
      <c r="V48" s="23"/>
      <c r="W48" s="23"/>
    </row>
    <row r="49" spans="2:23" ht="4.1500000000000004" customHeight="1" thickBot="1" x14ac:dyDescent="0.25">
      <c r="B49" s="56"/>
      <c r="C49" s="232"/>
      <c r="D49" s="113"/>
      <c r="E49" s="113"/>
      <c r="F49" s="113"/>
      <c r="G49" s="113"/>
      <c r="H49" s="113"/>
      <c r="I49" s="113"/>
      <c r="J49" s="113"/>
      <c r="K49" s="113"/>
      <c r="L49" s="113"/>
      <c r="M49" s="113"/>
      <c r="N49" s="113"/>
      <c r="O49" s="113"/>
      <c r="P49" s="114"/>
    </row>
    <row r="50" spans="2:23" s="20" customFormat="1" x14ac:dyDescent="0.2">
      <c r="B50" s="58" t="str">
        <f>Übersetzungen!C43</f>
        <v>Kursadministration</v>
      </c>
      <c r="C50" s="60" t="str">
        <f>Übersetzungen!C84</f>
        <v>CHF</v>
      </c>
      <c r="D50" s="301"/>
      <c r="E50" s="302"/>
      <c r="F50" s="302"/>
      <c r="G50" s="302"/>
      <c r="H50" s="302"/>
      <c r="I50" s="302"/>
      <c r="J50" s="302"/>
      <c r="K50" s="302"/>
      <c r="L50" s="302"/>
      <c r="M50" s="302"/>
      <c r="N50" s="302"/>
      <c r="O50" s="302"/>
      <c r="P50" s="282">
        <f t="shared" si="2"/>
        <v>0</v>
      </c>
      <c r="Q50" s="242"/>
      <c r="R50" s="23"/>
      <c r="S50" s="23"/>
      <c r="T50" s="23"/>
      <c r="U50" s="23"/>
      <c r="V50" s="23"/>
      <c r="W50" s="23"/>
    </row>
    <row r="51" spans="2:23" ht="4.1500000000000004" customHeight="1" thickBot="1" x14ac:dyDescent="0.25">
      <c r="B51" s="56"/>
      <c r="C51" s="232"/>
      <c r="D51" s="113"/>
      <c r="E51" s="113"/>
      <c r="F51" s="113"/>
      <c r="G51" s="113"/>
      <c r="H51" s="113"/>
      <c r="I51" s="113"/>
      <c r="J51" s="113"/>
      <c r="K51" s="113"/>
      <c r="L51" s="113"/>
      <c r="M51" s="113"/>
      <c r="N51" s="113"/>
      <c r="O51" s="113"/>
      <c r="P51" s="114"/>
    </row>
    <row r="52" spans="2:23" s="20" customFormat="1" x14ac:dyDescent="0.2">
      <c r="B52" s="58" t="str">
        <f>Übersetzungen!C44</f>
        <v>Projektmanagement</v>
      </c>
      <c r="C52" s="60" t="str">
        <f>Übersetzungen!C84</f>
        <v>CHF</v>
      </c>
      <c r="D52" s="301"/>
      <c r="E52" s="302"/>
      <c r="F52" s="302"/>
      <c r="G52" s="302"/>
      <c r="H52" s="302"/>
      <c r="I52" s="302"/>
      <c r="J52" s="302"/>
      <c r="K52" s="302"/>
      <c r="L52" s="302"/>
      <c r="M52" s="302"/>
      <c r="N52" s="302"/>
      <c r="O52" s="302"/>
      <c r="P52" s="282">
        <f t="shared" si="2"/>
        <v>0</v>
      </c>
      <c r="Q52" s="242"/>
      <c r="R52" s="23"/>
      <c r="S52" s="23"/>
      <c r="T52" s="23"/>
      <c r="U52" s="23"/>
      <c r="V52" s="23"/>
      <c r="W52" s="23"/>
    </row>
    <row r="53" spans="2:23" ht="4.1500000000000004" customHeight="1" thickBot="1" x14ac:dyDescent="0.25">
      <c r="B53" s="56"/>
      <c r="C53" s="232"/>
      <c r="D53" s="113"/>
      <c r="E53" s="113"/>
      <c r="F53" s="113"/>
      <c r="G53" s="113"/>
      <c r="H53" s="113"/>
      <c r="I53" s="113"/>
      <c r="J53" s="113"/>
      <c r="K53" s="113"/>
      <c r="L53" s="113"/>
      <c r="M53" s="113"/>
      <c r="N53" s="113"/>
      <c r="O53" s="113"/>
      <c r="P53" s="114"/>
    </row>
    <row r="54" spans="2:23" s="20" customFormat="1" x14ac:dyDescent="0.2">
      <c r="B54" s="58" t="str">
        <f>Übersetzungen!C45</f>
        <v>Kursauswertung</v>
      </c>
      <c r="C54" s="60" t="str">
        <f>Übersetzungen!C84</f>
        <v>CHF</v>
      </c>
      <c r="D54" s="301"/>
      <c r="E54" s="302"/>
      <c r="F54" s="302"/>
      <c r="G54" s="302"/>
      <c r="H54" s="302"/>
      <c r="I54" s="302"/>
      <c r="J54" s="302"/>
      <c r="K54" s="302"/>
      <c r="L54" s="302"/>
      <c r="M54" s="302"/>
      <c r="N54" s="302"/>
      <c r="O54" s="302"/>
      <c r="P54" s="282">
        <f t="shared" si="2"/>
        <v>0</v>
      </c>
      <c r="Q54" s="242"/>
      <c r="R54" s="23"/>
      <c r="S54" s="23"/>
      <c r="T54" s="23"/>
      <c r="U54" s="23"/>
      <c r="V54" s="23"/>
      <c r="W54" s="23"/>
    </row>
    <row r="55" spans="2:23" ht="4.1500000000000004" customHeight="1" thickBot="1" x14ac:dyDescent="0.25">
      <c r="B55" s="56"/>
      <c r="C55" s="232"/>
      <c r="D55" s="113"/>
      <c r="E55" s="113"/>
      <c r="F55" s="113"/>
      <c r="G55" s="113"/>
      <c r="H55" s="113"/>
      <c r="I55" s="113"/>
      <c r="J55" s="113"/>
      <c r="K55" s="113"/>
      <c r="L55" s="113"/>
      <c r="M55" s="113"/>
      <c r="N55" s="113"/>
      <c r="O55" s="113"/>
      <c r="P55" s="114"/>
    </row>
    <row r="56" spans="2:23" s="20" customFormat="1" x14ac:dyDescent="0.2">
      <c r="B56" s="262"/>
      <c r="C56" s="266" t="str">
        <f>Übersetzungen!C84</f>
        <v>CHF</v>
      </c>
      <c r="D56" s="301"/>
      <c r="E56" s="302"/>
      <c r="F56" s="302"/>
      <c r="G56" s="302"/>
      <c r="H56" s="302"/>
      <c r="I56" s="302"/>
      <c r="J56" s="302"/>
      <c r="K56" s="302"/>
      <c r="L56" s="302"/>
      <c r="M56" s="302"/>
      <c r="N56" s="302"/>
      <c r="O56" s="302"/>
      <c r="P56" s="282">
        <f t="shared" si="2"/>
        <v>0</v>
      </c>
      <c r="Q56" s="242"/>
      <c r="R56" s="23"/>
      <c r="S56" s="23"/>
      <c r="T56" s="23"/>
      <c r="U56" s="23"/>
      <c r="V56" s="23"/>
      <c r="W56" s="23"/>
    </row>
    <row r="57" spans="2:23" ht="4.1500000000000004" customHeight="1" thickBot="1" x14ac:dyDescent="0.25">
      <c r="B57" s="115"/>
      <c r="C57" s="232"/>
      <c r="D57" s="113"/>
      <c r="E57" s="113"/>
      <c r="F57" s="113"/>
      <c r="G57" s="113"/>
      <c r="H57" s="113"/>
      <c r="I57" s="113"/>
      <c r="J57" s="113"/>
      <c r="K57" s="113"/>
      <c r="L57" s="113"/>
      <c r="M57" s="113"/>
      <c r="N57" s="113"/>
      <c r="O57" s="113"/>
      <c r="P57" s="114"/>
    </row>
    <row r="58" spans="2:23" s="20" customFormat="1" x14ac:dyDescent="0.2">
      <c r="B58" s="262"/>
      <c r="C58" s="266" t="str">
        <f>Übersetzungen!C84</f>
        <v>CHF</v>
      </c>
      <c r="D58" s="301"/>
      <c r="E58" s="302"/>
      <c r="F58" s="302"/>
      <c r="G58" s="302"/>
      <c r="H58" s="302"/>
      <c r="I58" s="302"/>
      <c r="J58" s="302"/>
      <c r="K58" s="302"/>
      <c r="L58" s="302"/>
      <c r="M58" s="302"/>
      <c r="N58" s="302"/>
      <c r="O58" s="302"/>
      <c r="P58" s="282">
        <f t="shared" si="2"/>
        <v>0</v>
      </c>
      <c r="Q58" s="242"/>
      <c r="R58" s="23"/>
      <c r="S58" s="23"/>
      <c r="T58" s="23"/>
      <c r="U58" s="23"/>
      <c r="V58" s="23"/>
      <c r="W58" s="23"/>
    </row>
    <row r="59" spans="2:23" ht="4.1500000000000004" customHeight="1" thickBot="1" x14ac:dyDescent="0.25">
      <c r="B59" s="115"/>
      <c r="C59" s="232"/>
      <c r="D59" s="113"/>
      <c r="E59" s="113"/>
      <c r="F59" s="113"/>
      <c r="G59" s="113"/>
      <c r="H59" s="113"/>
      <c r="I59" s="113"/>
      <c r="J59" s="113"/>
      <c r="K59" s="113"/>
      <c r="L59" s="113"/>
      <c r="M59" s="113"/>
      <c r="N59" s="113"/>
      <c r="O59" s="113"/>
      <c r="P59" s="114"/>
    </row>
    <row r="60" spans="2:23" s="20" customFormat="1" x14ac:dyDescent="0.2">
      <c r="B60" s="262"/>
      <c r="C60" s="266" t="str">
        <f>Übersetzungen!C84</f>
        <v>CHF</v>
      </c>
      <c r="D60" s="301"/>
      <c r="E60" s="302"/>
      <c r="F60" s="302"/>
      <c r="G60" s="302"/>
      <c r="H60" s="302"/>
      <c r="I60" s="302"/>
      <c r="J60" s="302"/>
      <c r="K60" s="302"/>
      <c r="L60" s="302"/>
      <c r="M60" s="302"/>
      <c r="N60" s="302"/>
      <c r="O60" s="302"/>
      <c r="P60" s="282">
        <f t="shared" si="2"/>
        <v>0</v>
      </c>
      <c r="Q60" s="242"/>
      <c r="R60" s="23"/>
      <c r="S60" s="23"/>
      <c r="T60" s="23"/>
      <c r="U60" s="23"/>
      <c r="V60" s="23"/>
      <c r="W60" s="23"/>
    </row>
    <row r="61" spans="2:23" ht="4.1500000000000004" customHeight="1" thickBot="1" x14ac:dyDescent="0.25">
      <c r="B61" s="115"/>
      <c r="C61" s="232"/>
      <c r="D61" s="113"/>
      <c r="E61" s="113"/>
      <c r="F61" s="113"/>
      <c r="G61" s="113"/>
      <c r="H61" s="113"/>
      <c r="I61" s="113"/>
      <c r="J61" s="113"/>
      <c r="K61" s="113"/>
      <c r="L61" s="113"/>
      <c r="M61" s="113"/>
      <c r="N61" s="113"/>
      <c r="O61" s="113"/>
      <c r="P61" s="114"/>
    </row>
    <row r="62" spans="2:23" s="20" customFormat="1" x14ac:dyDescent="0.2">
      <c r="B62" s="262"/>
      <c r="C62" s="266" t="str">
        <f>Übersetzungen!C84</f>
        <v>CHF</v>
      </c>
      <c r="D62" s="301"/>
      <c r="E62" s="302"/>
      <c r="F62" s="302"/>
      <c r="G62" s="302"/>
      <c r="H62" s="302"/>
      <c r="I62" s="302"/>
      <c r="J62" s="302"/>
      <c r="K62" s="302"/>
      <c r="L62" s="302"/>
      <c r="M62" s="302"/>
      <c r="N62" s="302"/>
      <c r="O62" s="302"/>
      <c r="P62" s="282">
        <f t="shared" si="2"/>
        <v>0</v>
      </c>
      <c r="Q62" s="242"/>
      <c r="R62" s="23"/>
      <c r="S62" s="23"/>
      <c r="T62" s="23"/>
      <c r="U62" s="23"/>
      <c r="V62" s="23"/>
      <c r="W62" s="23"/>
    </row>
    <row r="63" spans="2:23" ht="4.1500000000000004" customHeight="1" thickBot="1" x14ac:dyDescent="0.25">
      <c r="B63" s="115"/>
      <c r="C63" s="232"/>
      <c r="D63" s="113"/>
      <c r="E63" s="113"/>
      <c r="F63" s="113"/>
      <c r="G63" s="113"/>
      <c r="H63" s="113"/>
      <c r="I63" s="113"/>
      <c r="J63" s="113"/>
      <c r="K63" s="113"/>
      <c r="L63" s="113"/>
      <c r="M63" s="113"/>
      <c r="N63" s="113"/>
      <c r="O63" s="113"/>
      <c r="P63" s="114"/>
    </row>
    <row r="64" spans="2:23" s="20" customFormat="1" x14ac:dyDescent="0.2">
      <c r="B64" s="262"/>
      <c r="C64" s="266" t="str">
        <f>Übersetzungen!C84</f>
        <v>CHF</v>
      </c>
      <c r="D64" s="301"/>
      <c r="E64" s="302"/>
      <c r="F64" s="302"/>
      <c r="G64" s="302"/>
      <c r="H64" s="302"/>
      <c r="I64" s="302"/>
      <c r="J64" s="302"/>
      <c r="K64" s="302"/>
      <c r="L64" s="302"/>
      <c r="M64" s="302"/>
      <c r="N64" s="302"/>
      <c r="O64" s="302"/>
      <c r="P64" s="282">
        <f t="shared" si="2"/>
        <v>0</v>
      </c>
      <c r="Q64" s="242"/>
      <c r="R64" s="23"/>
      <c r="S64" s="23"/>
      <c r="T64" s="23"/>
      <c r="U64" s="23"/>
      <c r="V64" s="23"/>
      <c r="W64" s="23"/>
    </row>
    <row r="65" spans="2:23" ht="4.1500000000000004" customHeight="1" x14ac:dyDescent="0.2">
      <c r="B65" s="56"/>
      <c r="C65" s="57"/>
      <c r="D65" s="98"/>
      <c r="E65" s="98"/>
      <c r="F65" s="98"/>
      <c r="G65" s="98"/>
      <c r="H65" s="98"/>
      <c r="I65" s="98"/>
      <c r="J65" s="98"/>
      <c r="K65" s="98"/>
      <c r="L65" s="98"/>
      <c r="M65" s="98"/>
      <c r="N65" s="98"/>
      <c r="O65" s="98"/>
      <c r="P65" s="111"/>
    </row>
    <row r="66" spans="2:23" ht="4.1500000000000004" customHeight="1" thickBot="1" x14ac:dyDescent="0.25">
      <c r="B66" s="56"/>
      <c r="C66" s="57"/>
      <c r="D66" s="98"/>
      <c r="E66" s="98"/>
      <c r="F66" s="98"/>
      <c r="G66" s="98"/>
      <c r="H66" s="98"/>
      <c r="I66" s="98"/>
      <c r="J66" s="98"/>
      <c r="K66" s="98"/>
      <c r="L66" s="98"/>
      <c r="M66" s="98"/>
      <c r="N66" s="98"/>
      <c r="O66" s="98"/>
      <c r="P66" s="111"/>
    </row>
    <row r="67" spans="2:23" s="61" customFormat="1" x14ac:dyDescent="0.2">
      <c r="B67" s="58" t="str">
        <f>Übersetzungen!C46</f>
        <v>Gesamtkosten (budgetiert)</v>
      </c>
      <c r="C67" s="60"/>
      <c r="D67" s="280">
        <f t="shared" ref="D67:O67" si="3">SUM(D40:D64) + IF(OR(Neuentwicklung="ja",Neuentwicklung="oui"),D$36,0) + IF(OR(Transfer="ja",Transfer="oui"),D$38,0)</f>
        <v>0</v>
      </c>
      <c r="E67" s="280">
        <f t="shared" si="3"/>
        <v>0</v>
      </c>
      <c r="F67" s="280">
        <f t="shared" si="3"/>
        <v>0</v>
      </c>
      <c r="G67" s="280">
        <f t="shared" si="3"/>
        <v>0</v>
      </c>
      <c r="H67" s="280">
        <f t="shared" si="3"/>
        <v>0</v>
      </c>
      <c r="I67" s="280">
        <f t="shared" si="3"/>
        <v>0</v>
      </c>
      <c r="J67" s="280">
        <f t="shared" si="3"/>
        <v>0</v>
      </c>
      <c r="K67" s="280">
        <f t="shared" si="3"/>
        <v>0</v>
      </c>
      <c r="L67" s="280">
        <f t="shared" si="3"/>
        <v>0</v>
      </c>
      <c r="M67" s="280">
        <f t="shared" si="3"/>
        <v>0</v>
      </c>
      <c r="N67" s="280">
        <f t="shared" si="3"/>
        <v>0</v>
      </c>
      <c r="O67" s="280">
        <f t="shared" si="3"/>
        <v>0</v>
      </c>
      <c r="P67" s="281">
        <f>SUM(D67:O67)</f>
        <v>0</v>
      </c>
      <c r="Q67" s="246"/>
      <c r="R67" s="67"/>
      <c r="S67" s="68"/>
      <c r="T67" s="68"/>
      <c r="U67" s="68"/>
      <c r="V67" s="68"/>
      <c r="W67" s="68"/>
    </row>
    <row r="68" spans="2:23" s="61" customFormat="1" ht="17.25" customHeight="1" thickBot="1" x14ac:dyDescent="0.25">
      <c r="B68" s="56"/>
      <c r="C68" s="56"/>
      <c r="D68" s="100"/>
      <c r="E68" s="100"/>
      <c r="F68" s="100"/>
      <c r="G68" s="100"/>
      <c r="H68" s="100"/>
      <c r="I68" s="100"/>
      <c r="J68" s="100"/>
      <c r="K68" s="100"/>
      <c r="L68" s="100"/>
      <c r="M68" s="100"/>
      <c r="N68" s="100"/>
      <c r="O68" s="100"/>
      <c r="P68" s="100"/>
      <c r="Q68" s="246"/>
      <c r="R68" s="67"/>
      <c r="S68" s="68"/>
      <c r="T68" s="68"/>
      <c r="U68" s="68"/>
      <c r="V68" s="68"/>
      <c r="W68" s="68"/>
    </row>
    <row r="69" spans="2:23" s="63" customFormat="1" ht="25.5" customHeight="1" thickBot="1" x14ac:dyDescent="0.25">
      <c r="B69" s="274" t="str">
        <f>Übersetzungen!C59</f>
        <v>Finanzierung</v>
      </c>
      <c r="C69" s="275"/>
      <c r="D69" s="277"/>
      <c r="E69" s="277"/>
      <c r="F69" s="277"/>
      <c r="G69" s="277"/>
      <c r="H69" s="277"/>
      <c r="I69" s="277"/>
      <c r="J69" s="277"/>
      <c r="K69" s="277"/>
      <c r="L69" s="277"/>
      <c r="M69" s="277"/>
      <c r="N69" s="277"/>
      <c r="O69" s="277"/>
      <c r="P69" s="276"/>
      <c r="Q69" s="278"/>
      <c r="R69" s="64"/>
      <c r="S69" s="64"/>
      <c r="T69" s="64"/>
      <c r="U69" s="64"/>
      <c r="V69" s="64"/>
      <c r="W69" s="64"/>
    </row>
    <row r="70" spans="2:23" ht="4.1500000000000004" customHeight="1" thickBot="1" x14ac:dyDescent="0.25">
      <c r="B70" s="56"/>
      <c r="C70" s="57"/>
      <c r="P70" s="4"/>
    </row>
    <row r="71" spans="2:23" s="63" customFormat="1" ht="25.5" customHeight="1" thickBot="1" x14ac:dyDescent="0.25">
      <c r="B71" s="118" t="str">
        <f>Übersetzungen!C88</f>
        <v>Finanzierung pro Kurs (budgetiert)</v>
      </c>
      <c r="C71" s="119"/>
      <c r="D71" s="120" t="str">
        <f>IF(D24=0,"",YEAR(D24))</f>
        <v/>
      </c>
      <c r="E71" s="120" t="str">
        <f t="shared" ref="E71:O71" si="4">IF(E24=0,"",YEAR(E24))</f>
        <v/>
      </c>
      <c r="F71" s="120" t="str">
        <f t="shared" si="4"/>
        <v/>
      </c>
      <c r="G71" s="120" t="str">
        <f t="shared" si="4"/>
        <v/>
      </c>
      <c r="H71" s="120" t="str">
        <f t="shared" si="4"/>
        <v/>
      </c>
      <c r="I71" s="120" t="str">
        <f t="shared" si="4"/>
        <v/>
      </c>
      <c r="J71" s="120" t="str">
        <f t="shared" si="4"/>
        <v/>
      </c>
      <c r="K71" s="120" t="str">
        <f t="shared" si="4"/>
        <v/>
      </c>
      <c r="L71" s="120" t="str">
        <f t="shared" si="4"/>
        <v/>
      </c>
      <c r="M71" s="120" t="str">
        <f t="shared" si="4"/>
        <v/>
      </c>
      <c r="N71" s="120" t="str">
        <f t="shared" si="4"/>
        <v/>
      </c>
      <c r="O71" s="120" t="str">
        <f t="shared" si="4"/>
        <v/>
      </c>
      <c r="P71" s="121"/>
      <c r="Q71" s="121"/>
      <c r="R71" s="64"/>
      <c r="S71" s="64"/>
      <c r="T71" s="64"/>
      <c r="U71" s="64"/>
      <c r="V71" s="64"/>
      <c r="W71" s="64"/>
    </row>
    <row r="72" spans="2:23" ht="4.1500000000000004" customHeight="1" thickBot="1" x14ac:dyDescent="0.25">
      <c r="B72" s="56"/>
      <c r="C72" s="57"/>
      <c r="P72" s="4"/>
    </row>
    <row r="73" spans="2:23" x14ac:dyDescent="0.2">
      <c r="B73" s="58" t="str">
        <f>Übersetzungen!C48</f>
        <v>Einnahmen aus Kursgebühren (budgetiert)</v>
      </c>
      <c r="C73" s="60" t="str">
        <f>Übersetzungen!C84</f>
        <v>CHF</v>
      </c>
      <c r="D73" s="285">
        <f t="shared" ref="D73:O73" si="5">D30*D26</f>
        <v>0</v>
      </c>
      <c r="E73" s="286">
        <f t="shared" si="5"/>
        <v>0</v>
      </c>
      <c r="F73" s="286">
        <f t="shared" si="5"/>
        <v>0</v>
      </c>
      <c r="G73" s="286">
        <f t="shared" si="5"/>
        <v>0</v>
      </c>
      <c r="H73" s="286">
        <f t="shared" si="5"/>
        <v>0</v>
      </c>
      <c r="I73" s="286">
        <f t="shared" si="5"/>
        <v>0</v>
      </c>
      <c r="J73" s="286">
        <f t="shared" si="5"/>
        <v>0</v>
      </c>
      <c r="K73" s="286">
        <f t="shared" si="5"/>
        <v>0</v>
      </c>
      <c r="L73" s="286">
        <f t="shared" si="5"/>
        <v>0</v>
      </c>
      <c r="M73" s="286">
        <f t="shared" si="5"/>
        <v>0</v>
      </c>
      <c r="N73" s="286">
        <f t="shared" si="5"/>
        <v>0</v>
      </c>
      <c r="O73" s="286">
        <f t="shared" si="5"/>
        <v>0</v>
      </c>
      <c r="P73" s="286">
        <f>SUM(D73:O73)</f>
        <v>0</v>
      </c>
    </row>
    <row r="74" spans="2:23" ht="4.1500000000000004" customHeight="1" thickBot="1" x14ac:dyDescent="0.25">
      <c r="B74" s="56"/>
      <c r="C74" s="232"/>
      <c r="D74" s="19"/>
      <c r="E74" s="19"/>
      <c r="F74" s="19"/>
      <c r="G74" s="19"/>
      <c r="H74" s="19"/>
      <c r="I74" s="19"/>
      <c r="J74" s="19"/>
      <c r="K74" s="19"/>
      <c r="L74" s="19"/>
      <c r="M74" s="19"/>
      <c r="N74" s="19"/>
      <c r="O74" s="19"/>
      <c r="P74" s="5"/>
    </row>
    <row r="75" spans="2:23" x14ac:dyDescent="0.2">
      <c r="B75" s="58" t="str">
        <f>Übersetzungen!C50</f>
        <v>Weitere Drittmittel (Sponsoren, Kanton usw.)</v>
      </c>
      <c r="C75" s="60" t="str">
        <f>Übersetzungen!C84</f>
        <v>CHF</v>
      </c>
      <c r="D75" s="303"/>
      <c r="E75" s="304"/>
      <c r="F75" s="304"/>
      <c r="G75" s="304"/>
      <c r="H75" s="304"/>
      <c r="I75" s="304"/>
      <c r="J75" s="304"/>
      <c r="K75" s="304"/>
      <c r="L75" s="304"/>
      <c r="M75" s="304"/>
      <c r="N75" s="304"/>
      <c r="O75" s="304"/>
      <c r="P75" s="287">
        <f>SUM(D75:O75)</f>
        <v>0</v>
      </c>
    </row>
    <row r="76" spans="2:23" ht="4.1500000000000004" customHeight="1" thickBot="1" x14ac:dyDescent="0.25">
      <c r="B76" s="56"/>
      <c r="C76" s="57"/>
      <c r="P76" s="5"/>
    </row>
    <row r="77" spans="2:23" s="224" customFormat="1" x14ac:dyDescent="0.2">
      <c r="B77" s="228" t="str">
        <f>Übersetzungen!C93</f>
        <v>Max.Förderbeitrag Neuentwicklung</v>
      </c>
      <c r="C77" s="222"/>
      <c r="D77" s="288">
        <f>IFERROR(IF(D$24=0,0,$P77),0)</f>
        <v>0</v>
      </c>
      <c r="E77" s="289">
        <v>0</v>
      </c>
      <c r="F77" s="289">
        <v>0</v>
      </c>
      <c r="G77" s="289">
        <v>0</v>
      </c>
      <c r="H77" s="289">
        <v>0</v>
      </c>
      <c r="I77" s="289">
        <v>0</v>
      </c>
      <c r="J77" s="289">
        <v>0</v>
      </c>
      <c r="K77" s="289">
        <v>0</v>
      </c>
      <c r="L77" s="289">
        <v>0</v>
      </c>
      <c r="M77" s="289">
        <v>0</v>
      </c>
      <c r="N77" s="289">
        <v>0</v>
      </c>
      <c r="O77" s="289">
        <v>0</v>
      </c>
      <c r="P77" s="290">
        <f>IFERROR(IF(OR(Neuentwicklung="ja",Neuentwicklung="oui"),HLOOKUP(Kursdauer_Staffel,Förderbeiträge,3,FALSE),0),0)</f>
        <v>0</v>
      </c>
      <c r="Q77" s="242" t="str">
        <f>Übersetzungen!C173</f>
        <v>Die maximalen Förderbeiträge finden Sie auf dem Merkblatt</v>
      </c>
      <c r="R77" s="223"/>
      <c r="S77" s="223"/>
      <c r="T77" s="223"/>
      <c r="U77" s="223"/>
      <c r="V77" s="223"/>
      <c r="W77" s="223"/>
    </row>
    <row r="78" spans="2:23" ht="4.1500000000000004" customHeight="1" thickBot="1" x14ac:dyDescent="0.25">
      <c r="C78" s="57"/>
      <c r="D78" s="104"/>
      <c r="E78" s="104"/>
      <c r="F78" s="104"/>
      <c r="G78" s="104"/>
      <c r="H78" s="104"/>
      <c r="I78" s="104"/>
      <c r="J78" s="104"/>
      <c r="K78" s="104"/>
      <c r="L78" s="104"/>
      <c r="M78" s="104"/>
      <c r="N78" s="104"/>
      <c r="O78" s="104"/>
      <c r="P78" s="106"/>
    </row>
    <row r="79" spans="2:23" s="224" customFormat="1" x14ac:dyDescent="0.2">
      <c r="B79" s="228" t="str">
        <f>Übersetzungen!C94</f>
        <v>Max. Förderbeitrag Sprachtransfer</v>
      </c>
      <c r="C79" s="222"/>
      <c r="D79" s="288">
        <f>IFERROR(IF(D$24=0,0,IF(D$38&gt;0,$P79,0)),0)</f>
        <v>0</v>
      </c>
      <c r="E79" s="289">
        <f>IFERROR(IF(E$24=0,0,IF(AND(E$38&gt;0,COUNTIF($D$79:D$79,"&gt;0")&lt;2,COUNTIFS($D$32:$O$32,E$32,$D$38:$O$38,"&gt;0")&lt;2),$P79,0)),0)</f>
        <v>0</v>
      </c>
      <c r="F79" s="289">
        <f>IFERROR(IF(F$24=0,0,IF(AND(F$38&gt;0,COUNTIF($D$79:E$79,"&gt;0")&lt;2,COUNTIFS($D$32:$O$32,F$32,$D$38:$O$38,"&gt;0")&lt;2),$P79,0)),0)</f>
        <v>0</v>
      </c>
      <c r="G79" s="289">
        <f>IFERROR(IF(G$24=0,0,IF(AND(G$38&gt;0,COUNTIF($D$79:F$79,"&gt;0")&lt;2,COUNTIFS($D$32:$O$32,G$32,$D$38:$O$38,"&gt;0")&lt;2),$P79,0)),0)</f>
        <v>0</v>
      </c>
      <c r="H79" s="289">
        <f>IFERROR(IF(H$24=0,0,IF(AND(H$38&gt;0,COUNTIF($D$79:G$79,"&gt;0")&lt;2,COUNTIFS($D$32:$O$32,H$32,$D$38:$O$38,"&gt;0")&lt;2),$P79,0)),0)</f>
        <v>0</v>
      </c>
      <c r="I79" s="289">
        <f>IFERROR(IF(I$24=0,0,IF(AND(I$38&gt;0,COUNTIF($D$79:H$79,"&gt;0")&lt;2,COUNTIFS($D$32:$O$32,I$32,$D$38:$O$38,"&gt;0")&lt;2),$P79,0)),0)</f>
        <v>0</v>
      </c>
      <c r="J79" s="289">
        <f>IFERROR(IF(J$24=0,0,IF(AND(J$38&gt;0,COUNTIF($D$79:I$79,"&gt;0")&lt;2,COUNTIFS($D$32:$O$32,J$32,$D$38:$O$38,"&gt;0")&lt;2),$P79,0)),0)</f>
        <v>0</v>
      </c>
      <c r="K79" s="289">
        <f>IFERROR(IF(K$24=0,0,IF(AND(K$38&gt;0,COUNTIF($D$79:J$79,"&gt;0")&lt;2,COUNTIFS($D$32:$O$32,K$32,$D$38:$O$38,"&gt;0")&lt;2),$P79,0)),0)</f>
        <v>0</v>
      </c>
      <c r="L79" s="289">
        <f>IFERROR(IF(L$24=0,0,IF(AND(L$38&gt;0,COUNTIF($D$79:K$79,"&gt;0")&lt;2,COUNTIFS($D$32:$O$32,L$32,$D$38:$O$38,"&gt;0")&lt;2),$P79,0)),0)</f>
        <v>0</v>
      </c>
      <c r="M79" s="289">
        <f>IFERROR(IF(M$24=0,0,IF(AND(M$38&gt;0,COUNTIF($D$79:L$79,"&gt;0")&lt;2,COUNTIFS($D$32:$O$32,M$32,$D$38:$O$38,"&gt;0")&lt;2),$P79,0)),0)</f>
        <v>0</v>
      </c>
      <c r="N79" s="289">
        <f>IFERROR(IF(N$24=0,0,IF(AND(N$38&gt;0,COUNTIF($D$79:M$79,"&gt;0")&lt;2,COUNTIFS($D$32:$O$32,N$32,$D$38:$O$38,"&gt;0")&lt;2),$P79,0)),0)</f>
        <v>0</v>
      </c>
      <c r="O79" s="289">
        <f>IFERROR(IF(O$24=0,0,IF(AND(O$38&gt;0,COUNTIF($D$79:N$79,"&gt;0")&lt;2,COUNTIFS($D$32:$O$32,O$32,$D$38:$O$38,"&gt;0")&lt;2),$P79,0)),0)</f>
        <v>0</v>
      </c>
      <c r="P79" s="290">
        <f>IFERROR(IF(OR(Transfer="ja",Transfer="oui"),HLOOKUP(Kursdauer_Staffel,Förderbeiträge,4,FALSE),0),0)</f>
        <v>0</v>
      </c>
      <c r="Q79" s="242" t="str">
        <f>Übersetzungen!C173</f>
        <v>Die maximalen Förderbeiträge finden Sie auf dem Merkblatt</v>
      </c>
      <c r="R79" s="223"/>
      <c r="S79" s="223"/>
      <c r="T79" s="223"/>
      <c r="U79" s="223"/>
      <c r="V79" s="223"/>
      <c r="W79" s="223"/>
    </row>
    <row r="80" spans="2:23" ht="4.1500000000000004" customHeight="1" thickBot="1" x14ac:dyDescent="0.25">
      <c r="C80" s="57"/>
      <c r="D80" s="104"/>
      <c r="E80" s="104"/>
      <c r="F80" s="104"/>
      <c r="G80" s="104"/>
      <c r="H80" s="104"/>
      <c r="I80" s="104"/>
      <c r="J80" s="104"/>
      <c r="K80" s="104"/>
      <c r="L80" s="104"/>
      <c r="M80" s="104"/>
      <c r="N80" s="104"/>
      <c r="O80" s="104"/>
      <c r="P80" s="106"/>
    </row>
    <row r="81" spans="2:23" s="224" customFormat="1" x14ac:dyDescent="0.2">
      <c r="B81" s="228" t="str">
        <f>Übersetzungen!C95</f>
        <v>Max.Förderbeitrag Durchführung</v>
      </c>
      <c r="C81" s="222"/>
      <c r="D81" s="288">
        <f t="shared" ref="D81:O81" si="6">IF(D$22="",0,$P81/$P$22)</f>
        <v>0</v>
      </c>
      <c r="E81" s="289">
        <f t="shared" si="6"/>
        <v>0</v>
      </c>
      <c r="F81" s="289">
        <f t="shared" si="6"/>
        <v>0</v>
      </c>
      <c r="G81" s="289">
        <f t="shared" si="6"/>
        <v>0</v>
      </c>
      <c r="H81" s="289">
        <f t="shared" si="6"/>
        <v>0</v>
      </c>
      <c r="I81" s="289">
        <f t="shared" si="6"/>
        <v>0</v>
      </c>
      <c r="J81" s="289">
        <f t="shared" si="6"/>
        <v>0</v>
      </c>
      <c r="K81" s="289">
        <f t="shared" si="6"/>
        <v>0</v>
      </c>
      <c r="L81" s="289">
        <f t="shared" si="6"/>
        <v>0</v>
      </c>
      <c r="M81" s="289">
        <f t="shared" si="6"/>
        <v>0</v>
      </c>
      <c r="N81" s="289">
        <f t="shared" si="6"/>
        <v>0</v>
      </c>
      <c r="O81" s="289">
        <f t="shared" si="6"/>
        <v>0</v>
      </c>
      <c r="P81" s="290">
        <f>IFERROR(IF(OR(Durchführung="ja",Durchführung="oui"),HLOOKUP(Kursdauer_Staffel,Förderbeiträge,5,FALSE)*$P$22,0),0)</f>
        <v>0</v>
      </c>
      <c r="Q81" s="242" t="str">
        <f>Übersetzungen!C173</f>
        <v>Die maximalen Förderbeiträge finden Sie auf dem Merkblatt</v>
      </c>
      <c r="R81" s="223"/>
      <c r="S81" s="223"/>
      <c r="T81" s="223"/>
      <c r="U81" s="223"/>
      <c r="V81" s="223"/>
      <c r="W81" s="223"/>
    </row>
    <row r="82" spans="2:23" ht="4.1500000000000004" customHeight="1" thickBot="1" x14ac:dyDescent="0.25">
      <c r="C82" s="57"/>
      <c r="D82" s="104"/>
      <c r="E82" s="104"/>
      <c r="F82" s="104"/>
      <c r="G82" s="104"/>
      <c r="H82" s="104"/>
      <c r="I82" s="104"/>
      <c r="J82" s="104"/>
      <c r="K82" s="104"/>
      <c r="L82" s="104"/>
      <c r="M82" s="104"/>
      <c r="N82" s="104"/>
      <c r="O82" s="104"/>
      <c r="P82" s="100"/>
    </row>
    <row r="83" spans="2:23" s="224" customFormat="1" x14ac:dyDescent="0.2">
      <c r="B83" s="228" t="str">
        <f>Übersetzungen!C99</f>
        <v>Max.möglicher Förderbeitrag ohne Abzüge</v>
      </c>
      <c r="C83" s="225">
        <v>0.4</v>
      </c>
      <c r="D83" s="288">
        <f t="shared" ref="D83:P83" si="7">SUM(D77:D81)</f>
        <v>0</v>
      </c>
      <c r="E83" s="289">
        <f t="shared" si="7"/>
        <v>0</v>
      </c>
      <c r="F83" s="289">
        <f t="shared" si="7"/>
        <v>0</v>
      </c>
      <c r="G83" s="289">
        <f t="shared" si="7"/>
        <v>0</v>
      </c>
      <c r="H83" s="289">
        <f t="shared" si="7"/>
        <v>0</v>
      </c>
      <c r="I83" s="289">
        <f t="shared" si="7"/>
        <v>0</v>
      </c>
      <c r="J83" s="289">
        <f t="shared" si="7"/>
        <v>0</v>
      </c>
      <c r="K83" s="289">
        <f t="shared" si="7"/>
        <v>0</v>
      </c>
      <c r="L83" s="289">
        <f t="shared" si="7"/>
        <v>0</v>
      </c>
      <c r="M83" s="289">
        <f t="shared" si="7"/>
        <v>0</v>
      </c>
      <c r="N83" s="289">
        <f t="shared" si="7"/>
        <v>0</v>
      </c>
      <c r="O83" s="289">
        <f t="shared" si="7"/>
        <v>0</v>
      </c>
      <c r="P83" s="289">
        <f t="shared" si="7"/>
        <v>0</v>
      </c>
      <c r="Q83" s="242" t="str">
        <f>Übersetzungen!C173</f>
        <v>Die maximalen Förderbeiträge finden Sie auf dem Merkblatt</v>
      </c>
      <c r="R83" s="223"/>
      <c r="S83" s="223"/>
      <c r="T83" s="223"/>
      <c r="U83" s="223"/>
      <c r="V83" s="223"/>
      <c r="W83" s="223"/>
    </row>
    <row r="84" spans="2:23" ht="4.1500000000000004" customHeight="1" x14ac:dyDescent="0.2">
      <c r="C84" s="57"/>
      <c r="D84" s="104"/>
      <c r="E84" s="104"/>
      <c r="F84" s="104"/>
      <c r="G84" s="104"/>
      <c r="H84" s="104"/>
      <c r="I84" s="104"/>
      <c r="J84" s="104"/>
      <c r="K84" s="104"/>
      <c r="L84" s="104"/>
      <c r="M84" s="104"/>
      <c r="N84" s="104"/>
      <c r="O84" s="104"/>
      <c r="P84" s="100"/>
    </row>
    <row r="85" spans="2:23" hidden="1" x14ac:dyDescent="0.2">
      <c r="B85" s="229" t="str">
        <f>Übersetzungen!C76</f>
        <v>Kürzung in % der Förderbeiträge</v>
      </c>
      <c r="C85" s="60"/>
      <c r="D85" s="108">
        <f>IF(IF(ISERROR(IF((D96-(D93*0.05))&gt;D97,1/D83*(D96-(D93*0.05)),1/D83*D97)),0, IF((D96-(D93*0.05))&gt;D97,1/D83*(D96-(D93*0.05)),1/D83*D97))&gt;1,1,IF(ISERROR(IF((D96-(D93*0.05))&gt;D97,1/D83*(D96-(D93*0.05)),1/D83*D97)),0, IF((D96-(D93*0.05))&gt;D97,1/D83*(D96-(D93*0.05)),1/D83*D97)))</f>
        <v>0</v>
      </c>
      <c r="E85" s="108">
        <f t="shared" ref="E85:O85" si="8">IF(IF(ISERROR(IF((E96-(E93*0.05))&gt;E97,1/E83*(E96-(E93*0.05)),1/E83*E97)),0, IF((E96-(E93*0.05))&gt;E97,1/E83*(E96-(E93*0.05)),1/E83*E97))&gt;1,1,IF(ISERROR(IF((E96-(E93*0.05))&gt;E97,1/E83*(E96-(E93*0.05)),1/E83*E97)),0, IF((E96-(E93*0.05))&gt;E97,1/E83*(E96-(E93*0.05)),1/E83*E97)))</f>
        <v>0</v>
      </c>
      <c r="F85" s="108">
        <f t="shared" si="8"/>
        <v>0</v>
      </c>
      <c r="G85" s="108">
        <f t="shared" si="8"/>
        <v>0</v>
      </c>
      <c r="H85" s="108">
        <f t="shared" si="8"/>
        <v>0</v>
      </c>
      <c r="I85" s="108">
        <f t="shared" si="8"/>
        <v>0</v>
      </c>
      <c r="J85" s="108">
        <f t="shared" si="8"/>
        <v>0</v>
      </c>
      <c r="K85" s="108">
        <f t="shared" si="8"/>
        <v>0</v>
      </c>
      <c r="L85" s="108">
        <f t="shared" si="8"/>
        <v>0</v>
      </c>
      <c r="M85" s="108">
        <f t="shared" si="8"/>
        <v>0</v>
      </c>
      <c r="N85" s="108">
        <f t="shared" si="8"/>
        <v>0</v>
      </c>
      <c r="O85" s="108">
        <f t="shared" si="8"/>
        <v>0</v>
      </c>
      <c r="P85" s="62">
        <f>IF($P83&gt;0,$P87/$P83,0)</f>
        <v>0</v>
      </c>
    </row>
    <row r="86" spans="2:23" ht="4.1500000000000004" customHeight="1" thickBot="1" x14ac:dyDescent="0.25">
      <c r="C86" s="57"/>
      <c r="D86" s="104"/>
      <c r="E86" s="104"/>
      <c r="F86" s="104"/>
      <c r="G86" s="104"/>
      <c r="H86" s="104"/>
      <c r="I86" s="104"/>
      <c r="J86" s="104"/>
      <c r="K86" s="104"/>
      <c r="L86" s="104"/>
      <c r="M86" s="104"/>
      <c r="N86" s="104"/>
      <c r="O86" s="104"/>
      <c r="P86" s="100"/>
    </row>
    <row r="87" spans="2:23" s="224" customFormat="1" x14ac:dyDescent="0.2">
      <c r="B87" s="228" t="str">
        <f>Übersetzungen!C75</f>
        <v>Kürzung in CHF (&gt; 40% Subvention oder Gewinn &gt; 5%)</v>
      </c>
      <c r="C87" s="222"/>
      <c r="D87" s="288">
        <f>D83*D85</f>
        <v>0</v>
      </c>
      <c r="E87" s="288">
        <f t="shared" ref="E87:O87" si="9">E83*E85</f>
        <v>0</v>
      </c>
      <c r="F87" s="288">
        <f t="shared" si="9"/>
        <v>0</v>
      </c>
      <c r="G87" s="288">
        <f t="shared" si="9"/>
        <v>0</v>
      </c>
      <c r="H87" s="288">
        <f t="shared" si="9"/>
        <v>0</v>
      </c>
      <c r="I87" s="288">
        <f t="shared" si="9"/>
        <v>0</v>
      </c>
      <c r="J87" s="288">
        <f t="shared" si="9"/>
        <v>0</v>
      </c>
      <c r="K87" s="288">
        <f t="shared" si="9"/>
        <v>0</v>
      </c>
      <c r="L87" s="288">
        <f t="shared" si="9"/>
        <v>0</v>
      </c>
      <c r="M87" s="288">
        <f t="shared" si="9"/>
        <v>0</v>
      </c>
      <c r="N87" s="288">
        <f t="shared" si="9"/>
        <v>0</v>
      </c>
      <c r="O87" s="288">
        <f t="shared" si="9"/>
        <v>0</v>
      </c>
      <c r="P87" s="289">
        <f>SUM(D87:O87)</f>
        <v>0</v>
      </c>
      <c r="Q87" s="242" t="str">
        <f>Übersetzungen!C169</f>
        <v>Der Beitrag  pro Kurs wird gekürzt, wenn Gewinn &gt;5% erzielt oder sein Anteil 40% der Gesamtkosten überschreitet</v>
      </c>
      <c r="R87" s="223"/>
      <c r="S87" s="223"/>
      <c r="T87" s="223"/>
      <c r="U87" s="223"/>
      <c r="V87" s="223"/>
      <c r="W87" s="223"/>
    </row>
    <row r="88" spans="2:23" ht="4.1500000000000004" customHeight="1" thickBot="1" x14ac:dyDescent="0.25">
      <c r="B88" s="19"/>
      <c r="C88" s="57"/>
      <c r="D88" s="104"/>
      <c r="E88" s="104"/>
      <c r="F88" s="104"/>
      <c r="G88" s="104"/>
      <c r="H88" s="104"/>
      <c r="I88" s="104"/>
      <c r="J88" s="104"/>
      <c r="K88" s="104"/>
      <c r="L88" s="104"/>
      <c r="M88" s="104"/>
      <c r="N88" s="104"/>
      <c r="O88" s="104"/>
      <c r="P88" s="100"/>
    </row>
    <row r="89" spans="2:23" x14ac:dyDescent="0.2">
      <c r="B89" s="58" t="str">
        <f>Übersetzungen!C101</f>
        <v>Förderbeitrag beantragt</v>
      </c>
      <c r="C89" s="60" t="str">
        <f>Übersetzungen!C84</f>
        <v>CHF</v>
      </c>
      <c r="D89" s="285">
        <f>D83-D87</f>
        <v>0</v>
      </c>
      <c r="E89" s="285">
        <f t="shared" ref="E89:O89" si="10">E83-E87</f>
        <v>0</v>
      </c>
      <c r="F89" s="285">
        <f t="shared" si="10"/>
        <v>0</v>
      </c>
      <c r="G89" s="285">
        <f t="shared" si="10"/>
        <v>0</v>
      </c>
      <c r="H89" s="285">
        <f t="shared" si="10"/>
        <v>0</v>
      </c>
      <c r="I89" s="285">
        <f t="shared" si="10"/>
        <v>0</v>
      </c>
      <c r="J89" s="285">
        <f t="shared" si="10"/>
        <v>0</v>
      </c>
      <c r="K89" s="285">
        <f t="shared" si="10"/>
        <v>0</v>
      </c>
      <c r="L89" s="285">
        <f t="shared" si="10"/>
        <v>0</v>
      </c>
      <c r="M89" s="285">
        <f t="shared" si="10"/>
        <v>0</v>
      </c>
      <c r="N89" s="285">
        <f t="shared" si="10"/>
        <v>0</v>
      </c>
      <c r="O89" s="285">
        <f t="shared" si="10"/>
        <v>0</v>
      </c>
      <c r="P89" s="286">
        <f>SUM(D89:O89)</f>
        <v>0</v>
      </c>
    </row>
    <row r="90" spans="2:23" ht="4.1500000000000004" customHeight="1" thickBot="1" x14ac:dyDescent="0.25">
      <c r="B90" s="19"/>
      <c r="C90" s="232"/>
      <c r="D90" s="104"/>
      <c r="E90" s="104"/>
      <c r="F90" s="104"/>
      <c r="G90" s="104"/>
      <c r="H90" s="104"/>
      <c r="I90" s="104"/>
      <c r="J90" s="104"/>
      <c r="K90" s="104"/>
      <c r="L90" s="104"/>
      <c r="M90" s="104"/>
      <c r="N90" s="104"/>
      <c r="O90" s="104"/>
      <c r="P90" s="100"/>
    </row>
    <row r="91" spans="2:23" x14ac:dyDescent="0.2">
      <c r="B91" s="58" t="str">
        <f>Übersetzungen!C92</f>
        <v>Total Einnahmen</v>
      </c>
      <c r="C91" s="60" t="str">
        <f>Übersetzungen!C84</f>
        <v>CHF</v>
      </c>
      <c r="D91" s="285">
        <f>D73+D75+D83-D87</f>
        <v>0</v>
      </c>
      <c r="E91" s="285">
        <f t="shared" ref="E91:O91" si="11">E73+E75+E83-E87</f>
        <v>0</v>
      </c>
      <c r="F91" s="285">
        <f t="shared" si="11"/>
        <v>0</v>
      </c>
      <c r="G91" s="285">
        <f t="shared" si="11"/>
        <v>0</v>
      </c>
      <c r="H91" s="285">
        <f t="shared" si="11"/>
        <v>0</v>
      </c>
      <c r="I91" s="285">
        <f t="shared" si="11"/>
        <v>0</v>
      </c>
      <c r="J91" s="285">
        <f t="shared" si="11"/>
        <v>0</v>
      </c>
      <c r="K91" s="285">
        <f t="shared" si="11"/>
        <v>0</v>
      </c>
      <c r="L91" s="285">
        <f t="shared" si="11"/>
        <v>0</v>
      </c>
      <c r="M91" s="285">
        <f t="shared" si="11"/>
        <v>0</v>
      </c>
      <c r="N91" s="285">
        <f t="shared" si="11"/>
        <v>0</v>
      </c>
      <c r="O91" s="285">
        <f t="shared" si="11"/>
        <v>0</v>
      </c>
      <c r="P91" s="286">
        <f>SUM(D91:O91)</f>
        <v>0</v>
      </c>
    </row>
    <row r="92" spans="2:23" ht="4.1500000000000004" customHeight="1" thickBot="1" x14ac:dyDescent="0.25">
      <c r="B92" s="56"/>
      <c r="C92" s="232"/>
      <c r="D92" s="104"/>
      <c r="E92" s="104"/>
      <c r="F92" s="104"/>
      <c r="G92" s="104"/>
      <c r="H92" s="104"/>
      <c r="I92" s="104"/>
      <c r="J92" s="104"/>
      <c r="K92" s="104"/>
      <c r="L92" s="104"/>
      <c r="M92" s="104"/>
      <c r="N92" s="104"/>
      <c r="O92" s="104"/>
      <c r="P92" s="100"/>
    </row>
    <row r="93" spans="2:23" s="61" customFormat="1" x14ac:dyDescent="0.2">
      <c r="B93" s="58" t="str">
        <f>Übersetzungen!C47</f>
        <v>Gesamtkosten (budgetiert)</v>
      </c>
      <c r="C93" s="60" t="str">
        <f>Übersetzungen!C84</f>
        <v>CHF</v>
      </c>
      <c r="D93" s="285">
        <f>D67</f>
        <v>0</v>
      </c>
      <c r="E93" s="285">
        <f t="shared" ref="E93:O93" si="12">E67</f>
        <v>0</v>
      </c>
      <c r="F93" s="285">
        <f t="shared" si="12"/>
        <v>0</v>
      </c>
      <c r="G93" s="285">
        <f t="shared" si="12"/>
        <v>0</v>
      </c>
      <c r="H93" s="285">
        <f t="shared" si="12"/>
        <v>0</v>
      </c>
      <c r="I93" s="285">
        <f t="shared" si="12"/>
        <v>0</v>
      </c>
      <c r="J93" s="285">
        <f t="shared" si="12"/>
        <v>0</v>
      </c>
      <c r="K93" s="285">
        <f t="shared" si="12"/>
        <v>0</v>
      </c>
      <c r="L93" s="285">
        <f t="shared" si="12"/>
        <v>0</v>
      </c>
      <c r="M93" s="285">
        <f t="shared" si="12"/>
        <v>0</v>
      </c>
      <c r="N93" s="285">
        <f t="shared" si="12"/>
        <v>0</v>
      </c>
      <c r="O93" s="285">
        <f t="shared" si="12"/>
        <v>0</v>
      </c>
      <c r="P93" s="286">
        <f>SUM(D93:O93)</f>
        <v>0</v>
      </c>
      <c r="Q93" s="246"/>
      <c r="R93" s="67"/>
      <c r="S93" s="68"/>
      <c r="T93" s="68"/>
      <c r="U93" s="68"/>
      <c r="V93" s="68"/>
      <c r="W93" s="68"/>
    </row>
    <row r="94" spans="2:23" ht="4.1500000000000004" customHeight="1" thickBot="1" x14ac:dyDescent="0.25">
      <c r="B94" s="56"/>
      <c r="C94" s="232"/>
      <c r="D94" s="104"/>
      <c r="E94" s="104"/>
      <c r="F94" s="104"/>
      <c r="G94" s="104"/>
      <c r="H94" s="104"/>
      <c r="I94" s="104"/>
      <c r="J94" s="104"/>
      <c r="K94" s="104"/>
      <c r="L94" s="104"/>
      <c r="M94" s="104"/>
      <c r="N94" s="104"/>
      <c r="O94" s="104"/>
      <c r="P94" s="100"/>
    </row>
    <row r="95" spans="2:23" s="61" customFormat="1" x14ac:dyDescent="0.2">
      <c r="B95" s="58" t="str">
        <f>Übersetzungen!C100</f>
        <v xml:space="preserve">Eigenleistung (-) / Gewinn (+) </v>
      </c>
      <c r="C95" s="60" t="str">
        <f>Übersetzungen!C84</f>
        <v>CHF</v>
      </c>
      <c r="D95" s="285">
        <f>D91-D93</f>
        <v>0</v>
      </c>
      <c r="E95" s="285">
        <f t="shared" ref="E95:P95" si="13">E91-E93</f>
        <v>0</v>
      </c>
      <c r="F95" s="285">
        <f t="shared" si="13"/>
        <v>0</v>
      </c>
      <c r="G95" s="285">
        <f t="shared" si="13"/>
        <v>0</v>
      </c>
      <c r="H95" s="285">
        <f t="shared" si="13"/>
        <v>0</v>
      </c>
      <c r="I95" s="285">
        <f t="shared" si="13"/>
        <v>0</v>
      </c>
      <c r="J95" s="285">
        <f t="shared" si="13"/>
        <v>0</v>
      </c>
      <c r="K95" s="285">
        <f t="shared" si="13"/>
        <v>0</v>
      </c>
      <c r="L95" s="285">
        <f t="shared" si="13"/>
        <v>0</v>
      </c>
      <c r="M95" s="285">
        <f t="shared" si="13"/>
        <v>0</v>
      </c>
      <c r="N95" s="285">
        <f t="shared" si="13"/>
        <v>0</v>
      </c>
      <c r="O95" s="285">
        <f t="shared" si="13"/>
        <v>0</v>
      </c>
      <c r="P95" s="285">
        <f t="shared" si="13"/>
        <v>0</v>
      </c>
      <c r="Q95" s="246"/>
      <c r="R95" s="67"/>
      <c r="S95" s="68"/>
      <c r="T95" s="68"/>
      <c r="U95" s="68"/>
      <c r="V95" s="68"/>
      <c r="W95" s="68"/>
    </row>
    <row r="96" spans="2:23" ht="13.5" hidden="1" customHeight="1" x14ac:dyDescent="0.2">
      <c r="B96" s="56" t="s">
        <v>163</v>
      </c>
      <c r="C96" s="232"/>
      <c r="D96" s="100">
        <f>IF((D73+D75+D83)&gt;D93,(D73+D75+D83)-D93,0)</f>
        <v>0</v>
      </c>
      <c r="E96" s="100">
        <f t="shared" ref="E96:O96" si="14">IF((E73+E75+E83)&gt;E93,(E73+E75+E83)-E93,0)</f>
        <v>0</v>
      </c>
      <c r="F96" s="100">
        <f t="shared" si="14"/>
        <v>0</v>
      </c>
      <c r="G96" s="100">
        <f t="shared" si="14"/>
        <v>0</v>
      </c>
      <c r="H96" s="100">
        <f t="shared" si="14"/>
        <v>0</v>
      </c>
      <c r="I96" s="100">
        <f t="shared" si="14"/>
        <v>0</v>
      </c>
      <c r="J96" s="100">
        <f t="shared" si="14"/>
        <v>0</v>
      </c>
      <c r="K96" s="100">
        <f t="shared" si="14"/>
        <v>0</v>
      </c>
      <c r="L96" s="100">
        <f t="shared" si="14"/>
        <v>0</v>
      </c>
      <c r="M96" s="100">
        <f t="shared" si="14"/>
        <v>0</v>
      </c>
      <c r="N96" s="100">
        <f t="shared" si="14"/>
        <v>0</v>
      </c>
      <c r="O96" s="100">
        <f t="shared" si="14"/>
        <v>0</v>
      </c>
      <c r="P96" s="172">
        <f>SUM(D96:O96)</f>
        <v>0</v>
      </c>
    </row>
    <row r="97" spans="2:25" ht="13.5" hidden="1" customHeight="1" x14ac:dyDescent="0.2">
      <c r="B97" s="56" t="s">
        <v>164</v>
      </c>
      <c r="C97" s="19"/>
      <c r="D97" s="100">
        <f t="shared" ref="D97:O97" si="15">IF(Total_Foerderpauschale&gt;(Gesamtkosten_je_Kurs*Max_Subvention),Total_Foerderpauschale-(Gesamtkosten_je_Kurs*Max_Subvention),0)</f>
        <v>0</v>
      </c>
      <c r="E97" s="100">
        <f t="shared" si="15"/>
        <v>0</v>
      </c>
      <c r="F97" s="100">
        <f t="shared" si="15"/>
        <v>0</v>
      </c>
      <c r="G97" s="100">
        <f t="shared" si="15"/>
        <v>0</v>
      </c>
      <c r="H97" s="100">
        <f t="shared" si="15"/>
        <v>0</v>
      </c>
      <c r="I97" s="100">
        <f t="shared" si="15"/>
        <v>0</v>
      </c>
      <c r="J97" s="100">
        <f t="shared" si="15"/>
        <v>0</v>
      </c>
      <c r="K97" s="100">
        <f t="shared" si="15"/>
        <v>0</v>
      </c>
      <c r="L97" s="100">
        <f t="shared" si="15"/>
        <v>0</v>
      </c>
      <c r="M97" s="100">
        <f t="shared" si="15"/>
        <v>0</v>
      </c>
      <c r="N97" s="100">
        <f t="shared" si="15"/>
        <v>0</v>
      </c>
      <c r="O97" s="100">
        <f t="shared" si="15"/>
        <v>0</v>
      </c>
      <c r="P97" s="172">
        <f>SUM(D97:O97)</f>
        <v>0</v>
      </c>
    </row>
    <row r="98" spans="2:25" s="61" customFormat="1" ht="17.25" customHeight="1" thickBot="1" x14ac:dyDescent="0.25">
      <c r="B98" s="56"/>
      <c r="C98" s="19"/>
      <c r="D98" s="100"/>
      <c r="E98" s="100"/>
      <c r="F98" s="100"/>
      <c r="G98" s="100"/>
      <c r="H98" s="100"/>
      <c r="I98" s="100"/>
      <c r="J98" s="100"/>
      <c r="K98" s="100"/>
      <c r="L98" s="100"/>
      <c r="M98" s="100"/>
      <c r="N98" s="100"/>
      <c r="O98" s="100"/>
      <c r="P98" s="100"/>
      <c r="Q98" s="246"/>
      <c r="R98" s="67"/>
      <c r="S98" s="68"/>
      <c r="T98" s="68"/>
      <c r="U98" s="68"/>
      <c r="V98" s="68"/>
      <c r="W98" s="68"/>
    </row>
    <row r="99" spans="2:25" s="63" customFormat="1" ht="25.5" customHeight="1" thickBot="1" x14ac:dyDescent="0.25">
      <c r="B99" s="122" t="str">
        <f>Übersetzungen!C89</f>
        <v>Reporting und Finanzierung effektiv pro Kurs</v>
      </c>
      <c r="C99" s="123" t="str">
        <f>IF(OR(Durchführung="nein",Durchführung="non"),Übersetzungen!$C33,"")</f>
        <v/>
      </c>
      <c r="D99" s="124" t="str">
        <f>IF(D24=0,"",YEAR(D24))</f>
        <v/>
      </c>
      <c r="E99" s="124" t="str">
        <f t="shared" ref="E99:O99" si="16">IF(E24=0,"",YEAR(E24))</f>
        <v/>
      </c>
      <c r="F99" s="124" t="str">
        <f t="shared" si="16"/>
        <v/>
      </c>
      <c r="G99" s="124" t="str">
        <f t="shared" si="16"/>
        <v/>
      </c>
      <c r="H99" s="124" t="str">
        <f t="shared" si="16"/>
        <v/>
      </c>
      <c r="I99" s="124" t="str">
        <f t="shared" si="16"/>
        <v/>
      </c>
      <c r="J99" s="124" t="str">
        <f t="shared" si="16"/>
        <v/>
      </c>
      <c r="K99" s="124" t="str">
        <f t="shared" si="16"/>
        <v/>
      </c>
      <c r="L99" s="124" t="str">
        <f t="shared" si="16"/>
        <v/>
      </c>
      <c r="M99" s="124" t="str">
        <f t="shared" si="16"/>
        <v/>
      </c>
      <c r="N99" s="124" t="str">
        <f t="shared" si="16"/>
        <v/>
      </c>
      <c r="O99" s="124" t="str">
        <f t="shared" si="16"/>
        <v/>
      </c>
      <c r="P99" s="125"/>
      <c r="Q99" s="125"/>
      <c r="R99" s="64"/>
      <c r="S99" s="64"/>
      <c r="T99" s="64"/>
      <c r="U99" s="64"/>
      <c r="V99" s="64"/>
      <c r="W99" s="64"/>
    </row>
    <row r="100" spans="2:25" ht="4.1500000000000004" customHeight="1" thickBot="1" x14ac:dyDescent="0.25">
      <c r="B100" s="56"/>
      <c r="C100" s="232"/>
      <c r="P100" s="4"/>
    </row>
    <row r="101" spans="2:25" x14ac:dyDescent="0.2">
      <c r="B101" s="58" t="str">
        <f>Übersetzungen!C78</f>
        <v>Anzahl Teilnehmende (effektiv)</v>
      </c>
      <c r="C101" s="60" t="str">
        <f>Übersetzungen!C172</f>
        <v>TN-Zahl</v>
      </c>
      <c r="D101" s="294"/>
      <c r="E101" s="295"/>
      <c r="F101" s="295"/>
      <c r="G101" s="295"/>
      <c r="H101" s="295"/>
      <c r="I101" s="295"/>
      <c r="J101" s="295"/>
      <c r="K101" s="295"/>
      <c r="L101" s="295"/>
      <c r="M101" s="295"/>
      <c r="N101" s="295"/>
      <c r="O101" s="295"/>
      <c r="P101" s="287">
        <f>SUM(D101:O101)</f>
        <v>0</v>
      </c>
      <c r="Q101" s="242" t="str">
        <f>Übersetzungen!C170</f>
        <v>Eingabe zwingend für Reporting/Abrechnung</v>
      </c>
      <c r="R101" s="67"/>
      <c r="S101" s="68"/>
      <c r="T101" s="68"/>
      <c r="U101" s="68"/>
      <c r="V101" s="68"/>
      <c r="W101" s="68"/>
      <c r="X101" s="61"/>
    </row>
    <row r="102" spans="2:25" ht="4.1500000000000004" customHeight="1" thickBot="1" x14ac:dyDescent="0.25">
      <c r="B102" s="56"/>
      <c r="C102" s="19"/>
      <c r="D102" s="98"/>
      <c r="E102" s="98"/>
      <c r="F102" s="98"/>
      <c r="G102" s="98"/>
      <c r="H102" s="98"/>
      <c r="I102" s="98"/>
      <c r="J102" s="98"/>
      <c r="K102" s="98"/>
      <c r="L102" s="98"/>
      <c r="M102" s="98"/>
      <c r="N102" s="98"/>
      <c r="O102" s="98"/>
      <c r="P102" s="4"/>
      <c r="X102" s="23"/>
    </row>
    <row r="103" spans="2:25" ht="13.5" thickBot="1" x14ac:dyDescent="0.25">
      <c r="B103" s="195" t="str">
        <f>Übersetzungen!C104</f>
        <v>Wurde eine Entwicklung bzw. ein Transfer realisiert?</v>
      </c>
      <c r="C103" s="238"/>
      <c r="D103" s="305"/>
      <c r="E103" s="305"/>
      <c r="F103" s="305"/>
      <c r="G103" s="305"/>
      <c r="H103" s="305"/>
      <c r="I103" s="305"/>
      <c r="J103" s="305"/>
      <c r="K103" s="305"/>
      <c r="L103" s="305"/>
      <c r="M103" s="305"/>
      <c r="N103" s="305"/>
      <c r="O103" s="305"/>
      <c r="P103" s="20"/>
      <c r="Q103" s="242" t="str">
        <f>Übersetzungen!C171</f>
        <v xml:space="preserve">Eingabe zwingend bei einer Neuentwicklung oder einem Sprachtransfer </v>
      </c>
      <c r="R103" s="65" t="s">
        <v>12</v>
      </c>
      <c r="S103" s="65" t="s">
        <v>13</v>
      </c>
      <c r="T103" s="65" t="s">
        <v>14</v>
      </c>
      <c r="V103" s="65" t="s">
        <v>12</v>
      </c>
      <c r="W103" s="65" t="s">
        <v>13</v>
      </c>
      <c r="X103" s="65" t="s">
        <v>14</v>
      </c>
    </row>
    <row r="104" spans="2:25" ht="4.1500000000000004" customHeight="1" thickBot="1" x14ac:dyDescent="0.25">
      <c r="B104" s="56"/>
      <c r="C104" s="19"/>
      <c r="D104" s="98"/>
      <c r="E104" s="98"/>
      <c r="F104" s="98"/>
      <c r="G104" s="98"/>
      <c r="H104" s="98"/>
      <c r="I104" s="98"/>
      <c r="J104" s="98"/>
      <c r="K104" s="98"/>
      <c r="L104" s="98"/>
      <c r="M104" s="98"/>
      <c r="N104" s="98"/>
      <c r="O104" s="98"/>
      <c r="P104" s="4"/>
      <c r="X104" s="23"/>
    </row>
    <row r="105" spans="2:25" ht="13.5" thickBot="1" x14ac:dyDescent="0.25">
      <c r="B105" s="58" t="str">
        <f>Übersetzungen!C49</f>
        <v>Einnahmen aus Kursgebühren (effektiv)</v>
      </c>
      <c r="C105" s="60" t="str">
        <f>Übersetzungen!C84</f>
        <v>CHF</v>
      </c>
      <c r="D105" s="285">
        <f>D$30*D$101</f>
        <v>0</v>
      </c>
      <c r="E105" s="285">
        <f t="shared" ref="E105:O105" si="17">E$30*E101</f>
        <v>0</v>
      </c>
      <c r="F105" s="285">
        <f t="shared" si="17"/>
        <v>0</v>
      </c>
      <c r="G105" s="285">
        <f t="shared" si="17"/>
        <v>0</v>
      </c>
      <c r="H105" s="285">
        <f t="shared" si="17"/>
        <v>0</v>
      </c>
      <c r="I105" s="285">
        <f t="shared" si="17"/>
        <v>0</v>
      </c>
      <c r="J105" s="285">
        <f t="shared" si="17"/>
        <v>0</v>
      </c>
      <c r="K105" s="285">
        <f t="shared" si="17"/>
        <v>0</v>
      </c>
      <c r="L105" s="285">
        <f t="shared" si="17"/>
        <v>0</v>
      </c>
      <c r="M105" s="285">
        <f t="shared" si="17"/>
        <v>0</v>
      </c>
      <c r="N105" s="285">
        <f t="shared" si="17"/>
        <v>0</v>
      </c>
      <c r="O105" s="285">
        <f t="shared" si="17"/>
        <v>0</v>
      </c>
      <c r="P105" s="286">
        <f>SUM(D105:O105)</f>
        <v>0</v>
      </c>
      <c r="R105" s="66">
        <f>COUNTIFS($D$32:$O$32,R103,$D$101:$O$101,"&gt;0")*Kursdauer_Staffel</f>
        <v>0</v>
      </c>
      <c r="S105" s="66">
        <f>COUNTIFS($D$32:$O$32,S103,$D$101:$O$101,"&gt;0")*Kursdauer_Staffel</f>
        <v>0</v>
      </c>
      <c r="T105" s="66">
        <f>COUNTIFS($D$32:$O$32,T103,$D$101:$O$101,"&gt;0")*Kursdauer_Staffel</f>
        <v>0</v>
      </c>
      <c r="U105" s="102">
        <f>SUM(R105:T105)</f>
        <v>0</v>
      </c>
      <c r="V105" s="66">
        <f>COUNTIFS($D$32:$O$32,V103,$D$101:$O$101,"&gt;0")</f>
        <v>0</v>
      </c>
      <c r="W105" s="66">
        <f>COUNTIFS($D$32:$O$32,W103,$D$101:$O$101,"&gt;0")</f>
        <v>0</v>
      </c>
      <c r="X105" s="66">
        <f>COUNTIFS($D$32:$O$32,X103,$D$101:$O$101,"&gt;0")</f>
        <v>0</v>
      </c>
      <c r="Y105" s="103">
        <f>SUM(V105:X105)</f>
        <v>0</v>
      </c>
    </row>
    <row r="106" spans="2:25" ht="4.1500000000000004" customHeight="1" thickBot="1" x14ac:dyDescent="0.25">
      <c r="B106" s="56"/>
      <c r="C106" s="19"/>
      <c r="P106" s="5"/>
    </row>
    <row r="107" spans="2:25" x14ac:dyDescent="0.2">
      <c r="B107" s="58" t="str">
        <f>Übersetzungen!C50</f>
        <v>Weitere Drittmittel (Sponsoren, Kanton usw.)</v>
      </c>
      <c r="C107" s="60" t="str">
        <f>Übersetzungen!C84</f>
        <v>CHF</v>
      </c>
      <c r="D107" s="285">
        <f t="shared" ref="D107:O107" si="18">IF(D$101&gt;0, Weitere_Drittmittel,0)</f>
        <v>0</v>
      </c>
      <c r="E107" s="285">
        <f t="shared" si="18"/>
        <v>0</v>
      </c>
      <c r="F107" s="285">
        <f t="shared" si="18"/>
        <v>0</v>
      </c>
      <c r="G107" s="285">
        <f t="shared" si="18"/>
        <v>0</v>
      </c>
      <c r="H107" s="285">
        <f t="shared" si="18"/>
        <v>0</v>
      </c>
      <c r="I107" s="285">
        <f t="shared" si="18"/>
        <v>0</v>
      </c>
      <c r="J107" s="285">
        <f t="shared" si="18"/>
        <v>0</v>
      </c>
      <c r="K107" s="285">
        <f t="shared" si="18"/>
        <v>0</v>
      </c>
      <c r="L107" s="285">
        <f t="shared" si="18"/>
        <v>0</v>
      </c>
      <c r="M107" s="285">
        <f t="shared" si="18"/>
        <v>0</v>
      </c>
      <c r="N107" s="285">
        <f t="shared" si="18"/>
        <v>0</v>
      </c>
      <c r="O107" s="285">
        <f t="shared" si="18"/>
        <v>0</v>
      </c>
      <c r="P107" s="286">
        <f>SUM(D107:O107)</f>
        <v>0</v>
      </c>
    </row>
    <row r="108" spans="2:25" ht="4.1500000000000004" customHeight="1" thickBot="1" x14ac:dyDescent="0.25">
      <c r="B108" s="56"/>
      <c r="C108" s="19"/>
      <c r="P108" s="5"/>
    </row>
    <row r="109" spans="2:25" s="224" customFormat="1" x14ac:dyDescent="0.2">
      <c r="B109" s="228" t="str">
        <f>Übersetzungen!C96</f>
        <v>Max. Förderbeitrag Neuentwicklung</v>
      </c>
      <c r="C109" s="239"/>
      <c r="D109" s="288">
        <f>IF(AND(ISNUMBER(D101),OR(D101&gt;0,AND(D101=0,OR(D103="ja",D103="oui")))),D77,0)</f>
        <v>0</v>
      </c>
      <c r="E109" s="288">
        <v>0</v>
      </c>
      <c r="F109" s="288">
        <v>0</v>
      </c>
      <c r="G109" s="288">
        <v>0</v>
      </c>
      <c r="H109" s="288">
        <v>0</v>
      </c>
      <c r="I109" s="288">
        <v>0</v>
      </c>
      <c r="J109" s="288">
        <v>0</v>
      </c>
      <c r="K109" s="288">
        <v>0</v>
      </c>
      <c r="L109" s="288">
        <v>0</v>
      </c>
      <c r="M109" s="288">
        <v>0</v>
      </c>
      <c r="N109" s="288">
        <v>0</v>
      </c>
      <c r="O109" s="288">
        <v>0</v>
      </c>
      <c r="P109" s="290">
        <f>IFERROR(IF(OR(Neuentwicklung="ja",Neuentwicklung="oui"),HLOOKUP(Kursdauer_Staffel,Förderbeiträge,3,FALSE),0),0)</f>
        <v>0</v>
      </c>
      <c r="Q109" s="242" t="str">
        <f>Übersetzungen!C173</f>
        <v>Die maximalen Förderbeiträge finden Sie auf dem Merkblatt</v>
      </c>
      <c r="R109" s="223"/>
      <c r="S109" s="223"/>
      <c r="T109" s="223"/>
      <c r="U109" s="223"/>
      <c r="V109" s="223"/>
      <c r="W109" s="223"/>
    </row>
    <row r="110" spans="2:25" ht="4.1500000000000004" customHeight="1" thickBot="1" x14ac:dyDescent="0.25">
      <c r="C110" s="232"/>
      <c r="P110" s="105"/>
    </row>
    <row r="111" spans="2:25" s="224" customFormat="1" x14ac:dyDescent="0.2">
      <c r="B111" s="228" t="str">
        <f>Übersetzungen!C97</f>
        <v>Max. Förderbeitrag Sprachtransfer</v>
      </c>
      <c r="C111" s="239"/>
      <c r="D111" s="288">
        <f t="shared" ref="D111:O111" si="19">IF(AND(ISNUMBER(D101),OR(D101&gt;0,AND(D101=0,OR(D103="ja",D103="oui")))),D79,0)</f>
        <v>0</v>
      </c>
      <c r="E111" s="288">
        <f t="shared" si="19"/>
        <v>0</v>
      </c>
      <c r="F111" s="288">
        <f t="shared" si="19"/>
        <v>0</v>
      </c>
      <c r="G111" s="288">
        <f t="shared" si="19"/>
        <v>0</v>
      </c>
      <c r="H111" s="288">
        <f t="shared" si="19"/>
        <v>0</v>
      </c>
      <c r="I111" s="288">
        <f t="shared" si="19"/>
        <v>0</v>
      </c>
      <c r="J111" s="288">
        <f t="shared" si="19"/>
        <v>0</v>
      </c>
      <c r="K111" s="288">
        <f t="shared" si="19"/>
        <v>0</v>
      </c>
      <c r="L111" s="288">
        <f t="shared" si="19"/>
        <v>0</v>
      </c>
      <c r="M111" s="288">
        <f t="shared" si="19"/>
        <v>0</v>
      </c>
      <c r="N111" s="288">
        <f t="shared" si="19"/>
        <v>0</v>
      </c>
      <c r="O111" s="288">
        <f t="shared" si="19"/>
        <v>0</v>
      </c>
      <c r="P111" s="290">
        <f>IFERROR(IF(OR(Transfer="ja",Transfer="ja"),HLOOKUP(Kursdauer_Staffel,Förderbeiträge,4,FALSE),0),0)</f>
        <v>0</v>
      </c>
      <c r="Q111" s="242" t="str">
        <f>Übersetzungen!C173</f>
        <v>Die maximalen Förderbeiträge finden Sie auf dem Merkblatt</v>
      </c>
      <c r="R111" s="223"/>
      <c r="S111" s="223"/>
      <c r="T111" s="223"/>
      <c r="U111" s="223"/>
      <c r="V111" s="223"/>
      <c r="W111" s="223"/>
    </row>
    <row r="112" spans="2:25" ht="4.1500000000000004" customHeight="1" thickBot="1" x14ac:dyDescent="0.25">
      <c r="C112" s="232"/>
      <c r="P112" s="105"/>
    </row>
    <row r="113" spans="2:23" s="224" customFormat="1" x14ac:dyDescent="0.2">
      <c r="B113" s="228" t="str">
        <f>Übersetzungen!C98</f>
        <v xml:space="preserve">Max. Förderbeitrag Durchführung </v>
      </c>
      <c r="C113" s="239"/>
      <c r="D113" s="288">
        <f>IF(AND(ISNUMBER(D101),D101&gt;=10),D81,0)</f>
        <v>0</v>
      </c>
      <c r="E113" s="288">
        <f t="shared" ref="E113:O113" si="20">IF(AND(ISNUMBER(E101),E101&gt;=10),E81,0)</f>
        <v>0</v>
      </c>
      <c r="F113" s="288">
        <f t="shared" si="20"/>
        <v>0</v>
      </c>
      <c r="G113" s="288">
        <f t="shared" si="20"/>
        <v>0</v>
      </c>
      <c r="H113" s="288">
        <f t="shared" si="20"/>
        <v>0</v>
      </c>
      <c r="I113" s="288">
        <f t="shared" si="20"/>
        <v>0</v>
      </c>
      <c r="J113" s="288">
        <f t="shared" si="20"/>
        <v>0</v>
      </c>
      <c r="K113" s="288">
        <f t="shared" si="20"/>
        <v>0</v>
      </c>
      <c r="L113" s="288">
        <f t="shared" si="20"/>
        <v>0</v>
      </c>
      <c r="M113" s="288">
        <f t="shared" si="20"/>
        <v>0</v>
      </c>
      <c r="N113" s="288">
        <f t="shared" si="20"/>
        <v>0</v>
      </c>
      <c r="O113" s="288">
        <f t="shared" si="20"/>
        <v>0</v>
      </c>
      <c r="P113" s="290">
        <f>IFERROR(IF(OR(Durchführung="ja",Durchführung="oui"),HLOOKUP(Kursdauer_Staffel,Förderbeiträge,5,FALSE)*$P$22,0),0)</f>
        <v>0</v>
      </c>
      <c r="Q113" s="242" t="str">
        <f>Übersetzungen!C173</f>
        <v>Die maximalen Förderbeiträge finden Sie auf dem Merkblatt</v>
      </c>
      <c r="R113" s="223"/>
      <c r="S113" s="223"/>
      <c r="T113" s="223"/>
      <c r="U113" s="223"/>
      <c r="V113" s="223"/>
      <c r="W113" s="223"/>
    </row>
    <row r="114" spans="2:23" ht="4.1500000000000004" customHeight="1" thickBot="1" x14ac:dyDescent="0.25">
      <c r="C114" s="232"/>
      <c r="P114" s="5"/>
    </row>
    <row r="115" spans="2:23" s="224" customFormat="1" x14ac:dyDescent="0.2">
      <c r="B115" s="228" t="str">
        <f>Übersetzungen!C99</f>
        <v>Max.möglicher Förderbeitrag ohne Abzüge</v>
      </c>
      <c r="C115" s="239"/>
      <c r="D115" s="288">
        <f t="shared" ref="D115:O115" si="21">SUM(D109:D113)</f>
        <v>0</v>
      </c>
      <c r="E115" s="289">
        <f t="shared" si="21"/>
        <v>0</v>
      </c>
      <c r="F115" s="289">
        <f t="shared" si="21"/>
        <v>0</v>
      </c>
      <c r="G115" s="289">
        <f t="shared" si="21"/>
        <v>0</v>
      </c>
      <c r="H115" s="289">
        <f t="shared" si="21"/>
        <v>0</v>
      </c>
      <c r="I115" s="289">
        <f t="shared" si="21"/>
        <v>0</v>
      </c>
      <c r="J115" s="289">
        <f t="shared" si="21"/>
        <v>0</v>
      </c>
      <c r="K115" s="289">
        <f t="shared" si="21"/>
        <v>0</v>
      </c>
      <c r="L115" s="289">
        <f t="shared" si="21"/>
        <v>0</v>
      </c>
      <c r="M115" s="289">
        <f t="shared" si="21"/>
        <v>0</v>
      </c>
      <c r="N115" s="289">
        <f t="shared" si="21"/>
        <v>0</v>
      </c>
      <c r="O115" s="289">
        <f t="shared" si="21"/>
        <v>0</v>
      </c>
      <c r="P115" s="289">
        <f>SUM(Total_Foerderpauschale_eff)</f>
        <v>0</v>
      </c>
      <c r="Q115" s="242" t="str">
        <f>Übersetzungen!C173</f>
        <v>Die maximalen Förderbeiträge finden Sie auf dem Merkblatt</v>
      </c>
      <c r="R115" s="223"/>
      <c r="S115" s="223"/>
      <c r="T115" s="223"/>
      <c r="U115" s="223"/>
      <c r="V115" s="223"/>
      <c r="W115" s="223"/>
    </row>
    <row r="116" spans="2:23" ht="4.1500000000000004" customHeight="1" x14ac:dyDescent="0.2">
      <c r="C116" s="232"/>
      <c r="P116" s="5"/>
    </row>
    <row r="117" spans="2:23" hidden="1" x14ac:dyDescent="0.2">
      <c r="B117" s="229" t="str">
        <f>Übersetzungen!C76</f>
        <v>Kürzung in % der Förderbeiträge</v>
      </c>
      <c r="C117" s="238"/>
      <c r="D117" s="108">
        <f>IF(IF(ISERROR(IF((D128-(D125*0.05))&gt;D129,1/D115*(D128-(D125*0.05)),1/D115*D129)),0,  IF((D128-(D125*0.05))&gt;D129,1/D115*(D128-(D125*0.05)),1/D115*D129))&gt;1,1,IF(ISERROR(IF((D128-(D125*0.05))&gt;D129,1/D115*(D128-(D125*0.05)),1/D115*D129)),0,  IF((D128-(D125*0.05))&gt;D129,1/D115*(D128-(D125*0.05)),1/D115*D129)))</f>
        <v>0</v>
      </c>
      <c r="E117" s="108">
        <f t="shared" ref="E117:O117" si="22">IF(IF(ISERROR(IF((E128-(E125*0.05))&gt;E129,1/E115*(E128-(E125*0.05)),1/E115*E129)),0,  IF((E128-(E125*0.05))&gt;E129,1/E115*(E128-(E125*0.05)),1/E115*E129))&gt;1,1,IF(ISERROR(IF((E128-(E125*0.05))&gt;E129,1/E115*(E128-(E125*0.05)),1/E115*E129)),0,  IF((E128-(E125*0.05))&gt;E129,1/E115*(E128-(E125*0.05)),1/E115*E129)))</f>
        <v>0</v>
      </c>
      <c r="F117" s="108">
        <f t="shared" si="22"/>
        <v>0</v>
      </c>
      <c r="G117" s="108">
        <f t="shared" si="22"/>
        <v>0</v>
      </c>
      <c r="H117" s="108">
        <f t="shared" si="22"/>
        <v>0</v>
      </c>
      <c r="I117" s="108">
        <f t="shared" si="22"/>
        <v>0</v>
      </c>
      <c r="J117" s="108">
        <f t="shared" si="22"/>
        <v>0</v>
      </c>
      <c r="K117" s="108">
        <f t="shared" si="22"/>
        <v>0</v>
      </c>
      <c r="L117" s="108">
        <f t="shared" si="22"/>
        <v>0</v>
      </c>
      <c r="M117" s="108">
        <f t="shared" si="22"/>
        <v>0</v>
      </c>
      <c r="N117" s="108">
        <f t="shared" si="22"/>
        <v>0</v>
      </c>
      <c r="O117" s="108">
        <f t="shared" si="22"/>
        <v>0</v>
      </c>
      <c r="P117" s="62">
        <f>IF($P115&gt;0,$P119/$P115,0)</f>
        <v>0</v>
      </c>
    </row>
    <row r="118" spans="2:23" ht="4.1500000000000004" customHeight="1" thickBot="1" x14ac:dyDescent="0.25">
      <c r="C118" s="232"/>
      <c r="P118" s="5"/>
    </row>
    <row r="119" spans="2:23" s="224" customFormat="1" x14ac:dyDescent="0.2">
      <c r="B119" s="228" t="str">
        <f>Übersetzungen!C75</f>
        <v>Kürzung in CHF (&gt; 40% Subvention oder Gewinn &gt; 5%)</v>
      </c>
      <c r="C119" s="239"/>
      <c r="D119" s="288">
        <f>D115*D117</f>
        <v>0</v>
      </c>
      <c r="E119" s="288">
        <f t="shared" ref="E119:O119" si="23">E115*E117</f>
        <v>0</v>
      </c>
      <c r="F119" s="288">
        <f>F115*F117</f>
        <v>0</v>
      </c>
      <c r="G119" s="288">
        <f t="shared" si="23"/>
        <v>0</v>
      </c>
      <c r="H119" s="288">
        <f t="shared" si="23"/>
        <v>0</v>
      </c>
      <c r="I119" s="288">
        <f t="shared" si="23"/>
        <v>0</v>
      </c>
      <c r="J119" s="288">
        <f t="shared" si="23"/>
        <v>0</v>
      </c>
      <c r="K119" s="288">
        <f t="shared" si="23"/>
        <v>0</v>
      </c>
      <c r="L119" s="288">
        <f t="shared" si="23"/>
        <v>0</v>
      </c>
      <c r="M119" s="288">
        <f t="shared" si="23"/>
        <v>0</v>
      </c>
      <c r="N119" s="288">
        <f t="shared" si="23"/>
        <v>0</v>
      </c>
      <c r="O119" s="288">
        <f t="shared" si="23"/>
        <v>0</v>
      </c>
      <c r="P119" s="289">
        <f>SUM(D119:O119)</f>
        <v>0</v>
      </c>
      <c r="Q119" s="242" t="str">
        <f>Übersetzungen!C169</f>
        <v>Der Beitrag  pro Kurs wird gekürzt, wenn Gewinn &gt;5% erzielt oder sein Anteil 40% der Gesamtkosten überschreitet</v>
      </c>
      <c r="R119" s="223"/>
      <c r="S119" s="223"/>
      <c r="T119" s="223"/>
      <c r="U119" s="223"/>
      <c r="V119" s="223"/>
      <c r="W119" s="223"/>
    </row>
    <row r="120" spans="2:23" ht="4.1500000000000004" customHeight="1" thickBot="1" x14ac:dyDescent="0.25">
      <c r="B120" s="19"/>
      <c r="C120" s="232"/>
      <c r="D120" s="104"/>
      <c r="E120" s="104"/>
      <c r="F120" s="104"/>
      <c r="G120" s="104"/>
      <c r="H120" s="104"/>
      <c r="I120" s="104"/>
      <c r="J120" s="104"/>
      <c r="K120" s="104"/>
      <c r="L120" s="104"/>
      <c r="M120" s="104"/>
      <c r="N120" s="104"/>
      <c r="O120" s="104"/>
      <c r="P120" s="100"/>
    </row>
    <row r="121" spans="2:23" x14ac:dyDescent="0.2">
      <c r="B121" s="58" t="str">
        <f>Übersetzungen!C102</f>
        <v>Förderbeitrag (effektiv)</v>
      </c>
      <c r="C121" s="60" t="str">
        <f>Übersetzungen!C84</f>
        <v>CHF</v>
      </c>
      <c r="D121" s="285">
        <f>D115-D119</f>
        <v>0</v>
      </c>
      <c r="E121" s="285">
        <f t="shared" ref="E121:O121" si="24">E115-E119</f>
        <v>0</v>
      </c>
      <c r="F121" s="285">
        <f t="shared" si="24"/>
        <v>0</v>
      </c>
      <c r="G121" s="285">
        <f t="shared" si="24"/>
        <v>0</v>
      </c>
      <c r="H121" s="285">
        <f t="shared" si="24"/>
        <v>0</v>
      </c>
      <c r="I121" s="285">
        <f t="shared" si="24"/>
        <v>0</v>
      </c>
      <c r="J121" s="285">
        <f t="shared" si="24"/>
        <v>0</v>
      </c>
      <c r="K121" s="285">
        <f t="shared" si="24"/>
        <v>0</v>
      </c>
      <c r="L121" s="285">
        <f t="shared" si="24"/>
        <v>0</v>
      </c>
      <c r="M121" s="285">
        <f t="shared" si="24"/>
        <v>0</v>
      </c>
      <c r="N121" s="285">
        <f t="shared" si="24"/>
        <v>0</v>
      </c>
      <c r="O121" s="285">
        <f t="shared" si="24"/>
        <v>0</v>
      </c>
      <c r="P121" s="286">
        <f>SUM(D121:O121)</f>
        <v>0</v>
      </c>
      <c r="Q121" s="242" t="str">
        <f>Übersetzungen!C174</f>
        <v>Der effektive Beitrag richtet sich nach der Anzahl Teilnehmenden, die den Kurs besucht haben.</v>
      </c>
    </row>
    <row r="122" spans="2:23" ht="4.1500000000000004" customHeight="1" thickBot="1" x14ac:dyDescent="0.25">
      <c r="B122" s="19"/>
      <c r="C122" s="232"/>
      <c r="P122" s="5"/>
    </row>
    <row r="123" spans="2:23" x14ac:dyDescent="0.2">
      <c r="B123" s="58" t="str">
        <f>Übersetzungen!C92</f>
        <v>Total Einnahmen</v>
      </c>
      <c r="C123" s="60" t="str">
        <f>Übersetzungen!C84</f>
        <v>CHF</v>
      </c>
      <c r="D123" s="285">
        <f>D105+D107+D115-D119</f>
        <v>0</v>
      </c>
      <c r="E123" s="285">
        <f t="shared" ref="E123:O123" si="25">E105+E107+E115-E119</f>
        <v>0</v>
      </c>
      <c r="F123" s="285">
        <f t="shared" si="25"/>
        <v>0</v>
      </c>
      <c r="G123" s="285">
        <f t="shared" si="25"/>
        <v>0</v>
      </c>
      <c r="H123" s="285">
        <f t="shared" si="25"/>
        <v>0</v>
      </c>
      <c r="I123" s="285">
        <f t="shared" si="25"/>
        <v>0</v>
      </c>
      <c r="J123" s="285">
        <f t="shared" si="25"/>
        <v>0</v>
      </c>
      <c r="K123" s="285">
        <f t="shared" si="25"/>
        <v>0</v>
      </c>
      <c r="L123" s="285">
        <f t="shared" si="25"/>
        <v>0</v>
      </c>
      <c r="M123" s="285">
        <f t="shared" si="25"/>
        <v>0</v>
      </c>
      <c r="N123" s="285">
        <f t="shared" si="25"/>
        <v>0</v>
      </c>
      <c r="O123" s="285">
        <f t="shared" si="25"/>
        <v>0</v>
      </c>
      <c r="P123" s="286">
        <f>SUM(D123:O123)</f>
        <v>0</v>
      </c>
    </row>
    <row r="124" spans="2:23" ht="3.75" customHeight="1" thickBot="1" x14ac:dyDescent="0.25">
      <c r="B124" s="19"/>
      <c r="C124" s="232"/>
      <c r="P124" s="5"/>
    </row>
    <row r="125" spans="2:23" s="61" customFormat="1" x14ac:dyDescent="0.2">
      <c r="B125" s="58" t="str">
        <f>Übersetzungen!C103</f>
        <v>Effektive Gesamtkosten</v>
      </c>
      <c r="C125" s="60" t="str">
        <f>Übersetzungen!C84</f>
        <v>CHF</v>
      </c>
      <c r="D125" s="285">
        <f>IF(D101&gt;0,D67,IF(AND(ISNUMBER(D101),D101=0,OR(D103="ja",D103="oui")),D36+D38,0))</f>
        <v>0</v>
      </c>
      <c r="E125" s="285">
        <f t="shared" ref="E125:O125" si="26">IF(E101&gt;0,E67,IF(AND(ISNUMBER(E101),E101=0,OR(E103="ja",E103="oui")),E36+E38,0))</f>
        <v>0</v>
      </c>
      <c r="F125" s="285">
        <f t="shared" si="26"/>
        <v>0</v>
      </c>
      <c r="G125" s="285">
        <f t="shared" si="26"/>
        <v>0</v>
      </c>
      <c r="H125" s="285">
        <f t="shared" si="26"/>
        <v>0</v>
      </c>
      <c r="I125" s="285">
        <f t="shared" si="26"/>
        <v>0</v>
      </c>
      <c r="J125" s="285">
        <f t="shared" si="26"/>
        <v>0</v>
      </c>
      <c r="K125" s="285">
        <f t="shared" si="26"/>
        <v>0</v>
      </c>
      <c r="L125" s="285">
        <f t="shared" si="26"/>
        <v>0</v>
      </c>
      <c r="M125" s="285">
        <f t="shared" si="26"/>
        <v>0</v>
      </c>
      <c r="N125" s="285">
        <f t="shared" si="26"/>
        <v>0</v>
      </c>
      <c r="O125" s="285">
        <f t="shared" si="26"/>
        <v>0</v>
      </c>
      <c r="P125" s="286">
        <f>SUM(D125:O125)</f>
        <v>0</v>
      </c>
      <c r="Q125" s="246"/>
      <c r="R125" s="67"/>
      <c r="S125" s="68"/>
      <c r="T125" s="68"/>
      <c r="U125" s="68"/>
      <c r="V125" s="68"/>
      <c r="W125" s="68"/>
    </row>
    <row r="126" spans="2:23" ht="4.1500000000000004" customHeight="1" thickBot="1" x14ac:dyDescent="0.25">
      <c r="B126" s="19"/>
      <c r="C126" s="232"/>
      <c r="P126" s="5"/>
    </row>
    <row r="127" spans="2:23" s="61" customFormat="1" x14ac:dyDescent="0.2">
      <c r="B127" s="58" t="str">
        <f>Übersetzungen!C100</f>
        <v xml:space="preserve">Eigenleistung (-) / Gewinn (+) </v>
      </c>
      <c r="C127" s="60" t="str">
        <f>Übersetzungen!C84</f>
        <v>CHF</v>
      </c>
      <c r="D127" s="285">
        <f>D123-D125</f>
        <v>0</v>
      </c>
      <c r="E127" s="285">
        <f t="shared" ref="E127:O127" si="27">E123-E125</f>
        <v>0</v>
      </c>
      <c r="F127" s="285">
        <f t="shared" si="27"/>
        <v>0</v>
      </c>
      <c r="G127" s="285">
        <f t="shared" si="27"/>
        <v>0</v>
      </c>
      <c r="H127" s="285">
        <f t="shared" si="27"/>
        <v>0</v>
      </c>
      <c r="I127" s="285">
        <f t="shared" si="27"/>
        <v>0</v>
      </c>
      <c r="J127" s="285">
        <f t="shared" si="27"/>
        <v>0</v>
      </c>
      <c r="K127" s="285">
        <f t="shared" si="27"/>
        <v>0</v>
      </c>
      <c r="L127" s="285">
        <f t="shared" si="27"/>
        <v>0</v>
      </c>
      <c r="M127" s="285">
        <f t="shared" si="27"/>
        <v>0</v>
      </c>
      <c r="N127" s="285">
        <f t="shared" si="27"/>
        <v>0</v>
      </c>
      <c r="O127" s="285">
        <f t="shared" si="27"/>
        <v>0</v>
      </c>
      <c r="P127" s="285">
        <f>SUM(D127:O127)</f>
        <v>0</v>
      </c>
      <c r="Q127" s="246"/>
      <c r="R127" s="67"/>
      <c r="S127" s="68"/>
      <c r="T127" s="68"/>
      <c r="U127" s="68"/>
      <c r="V127" s="68"/>
      <c r="W127" s="68"/>
    </row>
    <row r="128" spans="2:23" ht="12" hidden="1" customHeight="1" x14ac:dyDescent="0.2">
      <c r="B128" s="56" t="s">
        <v>163</v>
      </c>
      <c r="C128" s="19"/>
      <c r="D128" s="100">
        <f>IF((D105+D107+D115)&gt;D125,(D105+D107+D115)-D125,0)</f>
        <v>0</v>
      </c>
      <c r="E128" s="100">
        <f t="shared" ref="E128:O128" si="28">IF((E105+E107+E115)&gt;E125,(E105+E107+E115)-E125,0)</f>
        <v>0</v>
      </c>
      <c r="F128" s="100">
        <f t="shared" si="28"/>
        <v>0</v>
      </c>
      <c r="G128" s="100">
        <f t="shared" si="28"/>
        <v>0</v>
      </c>
      <c r="H128" s="100">
        <f t="shared" si="28"/>
        <v>0</v>
      </c>
      <c r="I128" s="100">
        <f t="shared" si="28"/>
        <v>0</v>
      </c>
      <c r="J128" s="100">
        <f t="shared" si="28"/>
        <v>0</v>
      </c>
      <c r="K128" s="100">
        <f t="shared" si="28"/>
        <v>0</v>
      </c>
      <c r="L128" s="100">
        <f t="shared" si="28"/>
        <v>0</v>
      </c>
      <c r="M128" s="100">
        <f t="shared" si="28"/>
        <v>0</v>
      </c>
      <c r="N128" s="100">
        <f t="shared" si="28"/>
        <v>0</v>
      </c>
      <c r="O128" s="100">
        <f t="shared" si="28"/>
        <v>0</v>
      </c>
      <c r="P128" s="5">
        <f>SUM(D128:O128)</f>
        <v>0</v>
      </c>
    </row>
    <row r="129" spans="1:23" ht="18" hidden="1" customHeight="1" x14ac:dyDescent="0.2">
      <c r="B129" s="56" t="s">
        <v>164</v>
      </c>
      <c r="C129" s="19"/>
      <c r="D129" s="100">
        <f t="shared" ref="D129:O129" si="29">IF(Total_Foerderpauschale_eff&gt;(Gesamtkosten_je_Kurs*Max_Subvention),Total_Foerderpauschale_eff-(Gesamtkosten_je_Kurs*Max_Subvention),0)</f>
        <v>0</v>
      </c>
      <c r="E129" s="100">
        <f t="shared" si="29"/>
        <v>0</v>
      </c>
      <c r="F129" s="100">
        <f t="shared" si="29"/>
        <v>0</v>
      </c>
      <c r="G129" s="100">
        <f t="shared" si="29"/>
        <v>0</v>
      </c>
      <c r="H129" s="100">
        <f t="shared" si="29"/>
        <v>0</v>
      </c>
      <c r="I129" s="100">
        <f t="shared" si="29"/>
        <v>0</v>
      </c>
      <c r="J129" s="100">
        <f t="shared" si="29"/>
        <v>0</v>
      </c>
      <c r="K129" s="100">
        <f t="shared" si="29"/>
        <v>0</v>
      </c>
      <c r="L129" s="100">
        <f t="shared" si="29"/>
        <v>0</v>
      </c>
      <c r="M129" s="100">
        <f t="shared" si="29"/>
        <v>0</v>
      </c>
      <c r="N129" s="100">
        <f t="shared" si="29"/>
        <v>0</v>
      </c>
      <c r="O129" s="100">
        <f t="shared" si="29"/>
        <v>0</v>
      </c>
      <c r="P129" s="5">
        <f>SUM(D129:O129)</f>
        <v>0</v>
      </c>
    </row>
    <row r="130" spans="1:23" s="61" customFormat="1" ht="17.25" customHeight="1" thickBot="1" x14ac:dyDescent="0.25">
      <c r="B130" s="56"/>
      <c r="C130" s="19"/>
      <c r="D130" s="100"/>
      <c r="E130" s="100"/>
      <c r="F130" s="100"/>
      <c r="G130" s="100"/>
      <c r="H130" s="100"/>
      <c r="I130" s="100"/>
      <c r="J130" s="100"/>
      <c r="K130" s="100"/>
      <c r="L130" s="100"/>
      <c r="M130" s="100"/>
      <c r="N130" s="100"/>
      <c r="O130" s="100"/>
      <c r="P130" s="100"/>
      <c r="Q130" s="246"/>
      <c r="R130" s="67"/>
      <c r="S130" s="68"/>
      <c r="T130" s="68"/>
      <c r="U130" s="68"/>
      <c r="V130" s="68"/>
      <c r="W130" s="68"/>
    </row>
    <row r="131" spans="1:23" s="63" customFormat="1" ht="25.5" customHeight="1" thickBot="1" x14ac:dyDescent="0.25">
      <c r="B131" s="118" t="str">
        <f>Übersetzungen!C90</f>
        <v>Zusammenfassung pro Jahr (budgetiert)</v>
      </c>
      <c r="C131" s="240"/>
      <c r="D131" s="139" t="str">
        <f>IF(MIN(D24:O24)=0,"",YEAR(MIN(D24:O24)))</f>
        <v/>
      </c>
      <c r="E131" s="139" t="str">
        <f>IFERROR(D131+1,"")</f>
        <v/>
      </c>
      <c r="F131" s="139" t="str">
        <f t="shared" ref="F131:G131" si="30">IFERROR(E131+1,"")</f>
        <v/>
      </c>
      <c r="G131" s="139" t="str">
        <f t="shared" si="30"/>
        <v/>
      </c>
      <c r="H131" s="140" t="str">
        <f>Übersetzungen!C70</f>
        <v>Total</v>
      </c>
      <c r="I131" s="18"/>
      <c r="J131" s="18"/>
      <c r="K131" s="18"/>
      <c r="L131" s="18"/>
      <c r="M131" s="18"/>
      <c r="N131" s="18"/>
      <c r="O131" s="18"/>
      <c r="P131" s="5"/>
      <c r="Q131" s="245"/>
      <c r="R131" s="64"/>
      <c r="S131" s="64"/>
      <c r="T131" s="64"/>
      <c r="U131" s="64"/>
      <c r="V131" s="64"/>
      <c r="W131" s="64"/>
    </row>
    <row r="132" spans="1:23" ht="4.1500000000000004" customHeight="1" thickBot="1" x14ac:dyDescent="0.25">
      <c r="B132" s="56"/>
      <c r="C132" s="232"/>
      <c r="P132" s="4"/>
    </row>
    <row r="133" spans="1:23" s="61" customFormat="1" x14ac:dyDescent="0.2">
      <c r="B133" s="58" t="str">
        <f>Übersetzungen!C47</f>
        <v>Gesamtkosten (budgetiert)</v>
      </c>
      <c r="C133" s="60" t="str">
        <f>Übersetzungen!C84</f>
        <v>CHF</v>
      </c>
      <c r="D133" s="285">
        <f>SUMIF(Jahre,jahr1,Gesamtkosten_je_Kurs)</f>
        <v>0</v>
      </c>
      <c r="E133" s="285">
        <f>SUMIF(Jahre,jahr2,Gesamtkosten_je_Kurs)</f>
        <v>0</v>
      </c>
      <c r="F133" s="285">
        <f>SUMIF(Jahre,jahr3,Gesamtkosten_je_Kurs)</f>
        <v>0</v>
      </c>
      <c r="G133" s="285">
        <f>SUMIF(Jahre,jahr4,Gesamtkosten_je_Kurs)</f>
        <v>0</v>
      </c>
      <c r="H133" s="285">
        <f>SUM(D133:G133)</f>
        <v>0</v>
      </c>
      <c r="I133" s="18"/>
      <c r="J133" s="18"/>
      <c r="K133" s="18"/>
      <c r="L133" s="18"/>
      <c r="M133" s="18"/>
      <c r="N133" s="18"/>
      <c r="O133" s="18"/>
      <c r="P133" s="18"/>
      <c r="Q133" s="246"/>
      <c r="R133" s="67"/>
      <c r="S133" s="68"/>
      <c r="T133" s="68"/>
      <c r="U133" s="68"/>
      <c r="V133" s="68"/>
      <c r="W133" s="68"/>
    </row>
    <row r="134" spans="1:23" ht="4.1500000000000004" customHeight="1" thickBot="1" x14ac:dyDescent="0.25">
      <c r="B134" s="19"/>
      <c r="C134" s="232"/>
      <c r="P134" s="5"/>
    </row>
    <row r="135" spans="1:23" s="61" customFormat="1" x14ac:dyDescent="0.2">
      <c r="B135" s="58" t="str">
        <f>Übersetzungen!C48</f>
        <v>Einnahmen aus Kursgebühren (budgetiert)</v>
      </c>
      <c r="C135" s="60" t="str">
        <f>Übersetzungen!C84</f>
        <v>CHF</v>
      </c>
      <c r="D135" s="285">
        <f>SUMIF(Jahre,jahr1,$D$73:$O$73)</f>
        <v>0</v>
      </c>
      <c r="E135" s="285">
        <f>SUMIF(Jahre,jahr2,$D$73:$O$73)</f>
        <v>0</v>
      </c>
      <c r="F135" s="285">
        <f>SUMIF(Jahre,jahr3,$D$73:$O$73)</f>
        <v>0</v>
      </c>
      <c r="G135" s="285">
        <f>SUMIF(Jahre,jahr4,$D$73:$O$73)</f>
        <v>0</v>
      </c>
      <c r="H135" s="285">
        <f>SUM(D135:G135)</f>
        <v>0</v>
      </c>
      <c r="I135" s="18"/>
      <c r="J135" s="18"/>
      <c r="K135" s="18"/>
      <c r="L135" s="18"/>
      <c r="M135" s="18"/>
      <c r="N135" s="18"/>
      <c r="O135" s="18"/>
      <c r="P135" s="18"/>
      <c r="Q135" s="246"/>
      <c r="R135" s="67"/>
      <c r="S135" s="68"/>
      <c r="T135" s="68"/>
      <c r="U135" s="68"/>
      <c r="V135" s="68"/>
      <c r="W135" s="68"/>
    </row>
    <row r="136" spans="1:23" ht="4.1500000000000004" customHeight="1" thickBot="1" x14ac:dyDescent="0.25">
      <c r="B136" s="19"/>
      <c r="C136" s="232"/>
      <c r="P136" s="5"/>
    </row>
    <row r="137" spans="1:23" s="61" customFormat="1" x14ac:dyDescent="0.2">
      <c r="A137" s="18"/>
      <c r="B137" s="58" t="str">
        <f>Übersetzungen!C50</f>
        <v>Weitere Drittmittel (Sponsoren, Kanton usw.)</v>
      </c>
      <c r="C137" s="60" t="str">
        <f>Übersetzungen!C84</f>
        <v>CHF</v>
      </c>
      <c r="D137" s="285">
        <f>SUMIF(Jahre,jahr1,Weitere_Drittmittel)</f>
        <v>0</v>
      </c>
      <c r="E137" s="285">
        <f>SUMIF(Jahre,jahr2,Weitere_Drittmittel)</f>
        <v>0</v>
      </c>
      <c r="F137" s="285">
        <f>SUMIF(Jahre,jahr3,Weitere_Drittmittel)</f>
        <v>0</v>
      </c>
      <c r="G137" s="285">
        <f>SUMIF(Jahre,jahr4,Weitere_Drittmittel)</f>
        <v>0</v>
      </c>
      <c r="H137" s="285">
        <f>SUM(D137:G137)</f>
        <v>0</v>
      </c>
      <c r="I137" s="18"/>
      <c r="J137" s="18"/>
      <c r="K137" s="18"/>
      <c r="L137" s="18"/>
      <c r="M137" s="18"/>
      <c r="N137" s="18"/>
      <c r="O137" s="18"/>
      <c r="P137" s="18"/>
      <c r="Q137" s="246"/>
      <c r="R137" s="67"/>
      <c r="S137" s="68"/>
      <c r="T137" s="68"/>
      <c r="U137" s="68"/>
      <c r="V137" s="68"/>
      <c r="W137" s="68"/>
    </row>
    <row r="138" spans="1:23" ht="4.1500000000000004" customHeight="1" thickBot="1" x14ac:dyDescent="0.25">
      <c r="B138" s="19"/>
      <c r="C138" s="19"/>
      <c r="F138" s="18">
        <v>2</v>
      </c>
      <c r="P138" s="5"/>
    </row>
    <row r="139" spans="1:23" s="61" customFormat="1" x14ac:dyDescent="0.2">
      <c r="A139" s="18"/>
      <c r="B139" s="58" t="str">
        <f>Übersetzungen!C100</f>
        <v xml:space="preserve">Eigenleistung (-) / Gewinn (+) </v>
      </c>
      <c r="C139" s="60" t="str">
        <f>Übersetzungen!C84</f>
        <v>CHF</v>
      </c>
      <c r="D139" s="285">
        <f>SUMIF(Jahre,jahr1,ungedeckter_Restbeitrag_geplant)</f>
        <v>0</v>
      </c>
      <c r="E139" s="285">
        <f>SUMIF(Jahre,jahr2,ungedeckter_Restbeitrag_geplant)</f>
        <v>0</v>
      </c>
      <c r="F139" s="285">
        <f>SUMIF(Jahre,jahr3,ungedeckter_Restbeitrag_geplant)</f>
        <v>0</v>
      </c>
      <c r="G139" s="285">
        <f>SUMIF(Jahre,jahr4,ungedeckter_Restbeitrag_geplant)</f>
        <v>0</v>
      </c>
      <c r="H139" s="285">
        <f>SUM(D139:G139)</f>
        <v>0</v>
      </c>
      <c r="I139" s="18"/>
      <c r="J139" s="18"/>
      <c r="K139" s="18"/>
      <c r="L139" s="18"/>
      <c r="M139" s="18"/>
      <c r="N139" s="18"/>
      <c r="O139" s="18"/>
      <c r="P139" s="18"/>
      <c r="Q139" s="246"/>
      <c r="R139" s="67"/>
      <c r="S139" s="68"/>
      <c r="T139" s="68"/>
      <c r="U139" s="68"/>
      <c r="V139" s="68"/>
      <c r="W139" s="68"/>
    </row>
    <row r="140" spans="1:23" ht="4.1500000000000004" customHeight="1" thickBot="1" x14ac:dyDescent="0.25">
      <c r="B140" s="19"/>
      <c r="C140" s="19"/>
      <c r="P140" s="5"/>
    </row>
    <row r="141" spans="1:23" s="61" customFormat="1" ht="13.5" thickBot="1" x14ac:dyDescent="0.25">
      <c r="A141" s="18"/>
      <c r="B141" s="58" t="str">
        <f>Übersetzungen!C60</f>
        <v>Beantragte Förderbeiträge EnergieSchweiz</v>
      </c>
      <c r="C141" s="60" t="str">
        <f>Übersetzungen!C84</f>
        <v>CHF</v>
      </c>
      <c r="D141" s="285">
        <f>SUMIF(Jahre,jahr1,Total_Foerderpauschale)-SUMIF(Jahre,jahr1,$D$87:$O$87)</f>
        <v>0</v>
      </c>
      <c r="E141" s="285">
        <f>SUMIF(Jahre,jahr2,Total_Foerderpauschale)-SUMIF(Jahre,jahr2,$D$87:$O$87)</f>
        <v>0</v>
      </c>
      <c r="F141" s="285">
        <f>SUMIF(Jahre,jahr3,Total_Foerderpauschale)-SUMIF(Jahre,jahr3,$D$87:$O$87)</f>
        <v>0</v>
      </c>
      <c r="G141" s="285">
        <f>SUMIF(Jahre,jahr4,Total_Foerderpauschale)-SUMIF(Jahre,jahr4,$D$87:$O$87)</f>
        <v>0</v>
      </c>
      <c r="H141" s="285">
        <f>SUM(D141:G141)</f>
        <v>0</v>
      </c>
      <c r="I141" s="18"/>
      <c r="J141" s="18"/>
      <c r="K141" s="18"/>
      <c r="L141" s="18"/>
      <c r="M141" s="18"/>
      <c r="N141" s="18"/>
      <c r="O141" s="18"/>
      <c r="P141" s="18"/>
      <c r="Q141" s="246"/>
      <c r="R141" s="67"/>
      <c r="S141" s="68"/>
      <c r="T141" s="68"/>
      <c r="U141" s="68"/>
      <c r="V141" s="68"/>
      <c r="W141" s="68"/>
    </row>
    <row r="142" spans="1:23" ht="4.1500000000000004" customHeight="1" thickBot="1" x14ac:dyDescent="0.25">
      <c r="B142" s="19"/>
      <c r="C142" s="60" t="str">
        <f>Übersetzungen!C85</f>
        <v>pro Kurs</v>
      </c>
      <c r="P142" s="5"/>
    </row>
    <row r="143" spans="1:23" s="61" customFormat="1" x14ac:dyDescent="0.2">
      <c r="A143" s="18"/>
      <c r="B143" s="58" t="str">
        <f>Übersetzungen!C71</f>
        <v>Anteil Förderbeiträge an den Gesamtkosten</v>
      </c>
      <c r="C143" s="60" t="str">
        <f>Übersetzungen!C84</f>
        <v>CHF</v>
      </c>
      <c r="D143" s="291">
        <f>IF(D$133&gt;0,1/D$133*D$141,0)</f>
        <v>0</v>
      </c>
      <c r="E143" s="291">
        <f t="shared" ref="E143:G143" si="31">IF(E$133&gt;0,1/E$133*E$141,0)</f>
        <v>0</v>
      </c>
      <c r="F143" s="291">
        <f t="shared" si="31"/>
        <v>0</v>
      </c>
      <c r="G143" s="291">
        <f t="shared" si="31"/>
        <v>0</v>
      </c>
      <c r="H143" s="291">
        <f>IF(H133&gt;0,H141/H133,0)</f>
        <v>0</v>
      </c>
      <c r="I143" s="18"/>
      <c r="J143" s="18"/>
      <c r="K143" s="18"/>
      <c r="L143" s="18"/>
      <c r="M143" s="18"/>
      <c r="N143" s="18"/>
      <c r="O143" s="18"/>
      <c r="P143" s="18"/>
      <c r="Q143" s="246"/>
      <c r="R143" s="67"/>
      <c r="S143" s="68"/>
      <c r="T143" s="68"/>
      <c r="U143" s="68"/>
      <c r="V143" s="68"/>
      <c r="W143" s="68"/>
    </row>
    <row r="144" spans="1:23" ht="4.1500000000000004" customHeight="1" x14ac:dyDescent="0.2">
      <c r="B144" s="19"/>
      <c r="C144" s="19"/>
      <c r="P144" s="5"/>
    </row>
    <row r="145" spans="1:23" s="61" customFormat="1" ht="17.25" customHeight="1" thickBot="1" x14ac:dyDescent="0.25">
      <c r="B145" s="56"/>
      <c r="C145" s="19"/>
      <c r="D145" s="100"/>
      <c r="E145" s="100"/>
      <c r="F145" s="100"/>
      <c r="G145" s="100"/>
      <c r="H145" s="100"/>
      <c r="I145" s="100"/>
      <c r="J145" s="100"/>
      <c r="K145" s="100"/>
      <c r="L145" s="100"/>
      <c r="M145" s="100"/>
      <c r="N145" s="100"/>
      <c r="O145" s="100"/>
      <c r="P145" s="100"/>
      <c r="Q145" s="246"/>
      <c r="R145" s="67"/>
      <c r="S145" s="68"/>
      <c r="T145" s="68"/>
      <c r="U145" s="68"/>
      <c r="V145" s="68"/>
      <c r="W145" s="68"/>
    </row>
    <row r="146" spans="1:23" s="63" customFormat="1" ht="25.5" customHeight="1" thickBot="1" x14ac:dyDescent="0.25">
      <c r="A146" s="61"/>
      <c r="B146" s="126" t="str">
        <f>Übersetzungen!C91</f>
        <v>Zusammenfassung pro Jahr (effektiv)</v>
      </c>
      <c r="C146" s="241"/>
      <c r="D146" s="141" t="str">
        <f>IF(MIN(D24:O24)=0,"",YEAR(MIN(D24:O24)))</f>
        <v/>
      </c>
      <c r="E146" s="141" t="str">
        <f>IFERROR(D146+1,"")</f>
        <v/>
      </c>
      <c r="F146" s="141" t="str">
        <f t="shared" ref="F146:G146" si="32">IFERROR(E146+1,"")</f>
        <v/>
      </c>
      <c r="G146" s="141" t="str">
        <f t="shared" si="32"/>
        <v/>
      </c>
      <c r="H146" s="142" t="str">
        <f>Übersetzungen!C70</f>
        <v>Total</v>
      </c>
      <c r="I146" s="18"/>
      <c r="J146" s="18"/>
      <c r="K146" s="18"/>
      <c r="L146" s="18"/>
      <c r="M146" s="18"/>
      <c r="N146" s="18"/>
      <c r="O146" s="18"/>
      <c r="P146" s="5"/>
      <c r="Q146" s="245"/>
      <c r="R146" s="64"/>
      <c r="S146" s="64"/>
      <c r="T146" s="64"/>
      <c r="U146" s="64"/>
      <c r="V146" s="64"/>
      <c r="W146" s="64"/>
    </row>
    <row r="147" spans="1:23" ht="4.1500000000000004" customHeight="1" thickBot="1" x14ac:dyDescent="0.25">
      <c r="B147" s="19"/>
      <c r="C147" s="232"/>
      <c r="P147" s="4"/>
    </row>
    <row r="148" spans="1:23" s="61" customFormat="1" x14ac:dyDescent="0.2">
      <c r="B148" s="58" t="str">
        <f>Übersetzungen!C103</f>
        <v>Effektive Gesamtkosten</v>
      </c>
      <c r="C148" s="60" t="str">
        <f>Übersetzungen!C84</f>
        <v>CHF</v>
      </c>
      <c r="D148" s="285">
        <f>SUMIF(Jahre,jahr1,Effektive_Gesamtkosten_je_Kurs)</f>
        <v>0</v>
      </c>
      <c r="E148" s="285">
        <f>SUMIF(Jahre,jahr2,Effektive_Gesamtkosten_je_Kurs)</f>
        <v>0</v>
      </c>
      <c r="F148" s="285">
        <f>SUMIF(Jahre,jahr3,Effektive_Gesamtkosten_je_Kurs)</f>
        <v>0</v>
      </c>
      <c r="G148" s="285">
        <f>SUMIF(Jahre,jahr4,Effektive_Gesamtkosten_je_Kurs)</f>
        <v>0</v>
      </c>
      <c r="H148" s="285">
        <f>SUM(D148:G148)</f>
        <v>0</v>
      </c>
      <c r="I148" s="18"/>
      <c r="J148" s="18"/>
      <c r="K148" s="18"/>
      <c r="L148" s="18"/>
      <c r="M148" s="18"/>
      <c r="N148" s="18"/>
      <c r="O148" s="18"/>
      <c r="P148" s="18"/>
      <c r="Q148" s="246"/>
      <c r="R148" s="67"/>
      <c r="S148" s="68"/>
      <c r="T148" s="68"/>
      <c r="U148" s="68"/>
      <c r="V148" s="68"/>
      <c r="W148" s="68"/>
    </row>
    <row r="149" spans="1:23" ht="4.1500000000000004" customHeight="1" thickBot="1" x14ac:dyDescent="0.25">
      <c r="B149" s="19"/>
      <c r="C149" s="232"/>
      <c r="P149" s="5"/>
    </row>
    <row r="150" spans="1:23" s="61" customFormat="1" x14ac:dyDescent="0.2">
      <c r="B150" s="58" t="str">
        <f>Übersetzungen!C49</f>
        <v>Einnahmen aus Kursgebühren (effektiv)</v>
      </c>
      <c r="C150" s="60" t="str">
        <f>Übersetzungen!C84</f>
        <v>CHF</v>
      </c>
      <c r="D150" s="285">
        <f>SUMIF(Jahre,jahr1,$D$105:$O$105)</f>
        <v>0</v>
      </c>
      <c r="E150" s="285">
        <f>SUMIF(Jahre,jahr2,$D$105:$O$105)</f>
        <v>0</v>
      </c>
      <c r="F150" s="285">
        <f>SUMIF(Jahre,jahr3,$D$105:$O$105)</f>
        <v>0</v>
      </c>
      <c r="G150" s="285">
        <f>SUMIF(Jahre,jahr4,$D$105:$O$105)</f>
        <v>0</v>
      </c>
      <c r="H150" s="285">
        <f>SUM(D150:G150)</f>
        <v>0</v>
      </c>
      <c r="I150" s="18"/>
      <c r="J150" s="18"/>
      <c r="K150" s="18"/>
      <c r="L150" s="18"/>
      <c r="M150" s="18"/>
      <c r="N150" s="18"/>
      <c r="O150" s="18"/>
      <c r="P150" s="18"/>
      <c r="Q150" s="246"/>
      <c r="R150" s="67"/>
      <c r="S150" s="68"/>
      <c r="T150" s="68"/>
      <c r="U150" s="68"/>
      <c r="V150" s="68"/>
      <c r="W150" s="68"/>
    </row>
    <row r="151" spans="1:23" ht="4.1500000000000004" customHeight="1" thickBot="1" x14ac:dyDescent="0.25">
      <c r="B151" s="19"/>
      <c r="C151" s="232"/>
      <c r="P151" s="5"/>
    </row>
    <row r="152" spans="1:23" s="61" customFormat="1" x14ac:dyDescent="0.2">
      <c r="A152" s="18"/>
      <c r="B152" s="58" t="str">
        <f>Übersetzungen!C50</f>
        <v>Weitere Drittmittel (Sponsoren, Kanton usw.)</v>
      </c>
      <c r="C152" s="60" t="str">
        <f>Übersetzungen!C84</f>
        <v>CHF</v>
      </c>
      <c r="D152" s="285">
        <f>SUMIF(Jahre,jahr1,Weitere_Drittmittel_Effektiv)</f>
        <v>0</v>
      </c>
      <c r="E152" s="285">
        <f>SUMIF(Jahre,jahr2,Weitere_Drittmittel_Effektiv)</f>
        <v>0</v>
      </c>
      <c r="F152" s="285">
        <f>SUMIF(Jahre,jahr3,Weitere_Drittmittel_Effektiv)</f>
        <v>0</v>
      </c>
      <c r="G152" s="285">
        <f>SUMIF(Jahre,jahr4,Weitere_Drittmittel_Effektiv)</f>
        <v>0</v>
      </c>
      <c r="H152" s="285">
        <f>SUM(D152:G152)</f>
        <v>0</v>
      </c>
      <c r="I152" s="18"/>
      <c r="J152" s="18"/>
      <c r="K152" s="18"/>
      <c r="L152" s="18"/>
      <c r="M152" s="18"/>
      <c r="N152" s="18"/>
      <c r="O152" s="18"/>
      <c r="P152" s="18"/>
      <c r="Q152" s="246"/>
      <c r="R152" s="67"/>
      <c r="S152" s="68"/>
      <c r="T152" s="68"/>
      <c r="U152" s="68"/>
      <c r="V152" s="68"/>
      <c r="W152" s="68"/>
    </row>
    <row r="153" spans="1:23" ht="4.1500000000000004" customHeight="1" thickBot="1" x14ac:dyDescent="0.25">
      <c r="B153" s="19"/>
      <c r="C153" s="19"/>
      <c r="F153" s="18">
        <v>2</v>
      </c>
      <c r="P153" s="5"/>
    </row>
    <row r="154" spans="1:23" s="61" customFormat="1" x14ac:dyDescent="0.2">
      <c r="A154" s="18"/>
      <c r="B154" s="58" t="str">
        <f>Übersetzungen!C100</f>
        <v xml:space="preserve">Eigenleistung (-) / Gewinn (+) </v>
      </c>
      <c r="C154" s="60" t="str">
        <f>Übersetzungen!C84</f>
        <v>CHF</v>
      </c>
      <c r="D154" s="285">
        <f>SUMIF(Jahre,jahr1,ungedeckter_Restbeitrag_eff)</f>
        <v>0</v>
      </c>
      <c r="E154" s="285">
        <f>SUMIF(Jahre,jahr2,ungedeckter_Restbeitrag_eff)</f>
        <v>0</v>
      </c>
      <c r="F154" s="285">
        <f>SUMIF(Jahre,jahr3,ungedeckter_Restbeitrag_eff)</f>
        <v>0</v>
      </c>
      <c r="G154" s="285">
        <f>SUMIF(Jahre,jahr4,ungedeckter_Restbeitrag_eff)</f>
        <v>0</v>
      </c>
      <c r="H154" s="285">
        <f>SUM(D154:G154)</f>
        <v>0</v>
      </c>
      <c r="I154" s="18"/>
      <c r="J154" s="18"/>
      <c r="K154" s="18"/>
      <c r="L154" s="18"/>
      <c r="M154" s="18"/>
      <c r="N154" s="18"/>
      <c r="O154" s="18"/>
      <c r="P154" s="18"/>
      <c r="Q154" s="246"/>
      <c r="R154" s="67"/>
      <c r="S154" s="68"/>
      <c r="T154" s="68"/>
      <c r="U154" s="68"/>
      <c r="V154" s="68"/>
      <c r="W154" s="68"/>
    </row>
    <row r="155" spans="1:23" ht="4.1500000000000004" customHeight="1" thickBot="1" x14ac:dyDescent="0.25">
      <c r="B155" s="19"/>
      <c r="C155" s="19"/>
      <c r="P155" s="5"/>
    </row>
    <row r="156" spans="1:23" s="61" customFormat="1" x14ac:dyDescent="0.2">
      <c r="A156" s="18"/>
      <c r="B156" s="58" t="str">
        <f>Übersetzungen!C61</f>
        <v>Effektive Förderbeiträge EnergieSchweiz</v>
      </c>
      <c r="C156" s="60" t="str">
        <f>Übersetzungen!C84</f>
        <v>CHF</v>
      </c>
      <c r="D156" s="285">
        <f>SUMIF(Jahre,jahr1,Total_Foerderpauschale_eff)-SUMIF(Jahre,jahr1,$D$119:$O$119)</f>
        <v>0</v>
      </c>
      <c r="E156" s="285">
        <f>SUMIF(Jahre,jahr2,Total_Foerderpauschale_eff)-SUMIF(Jahre,jahr2,$D$119:$O$119)</f>
        <v>0</v>
      </c>
      <c r="F156" s="285">
        <f>SUMIF(Jahre,jahr3,Total_Foerderpauschale_eff)-SUMIF(Jahre,jahr3,$D$119:$O$119)</f>
        <v>0</v>
      </c>
      <c r="G156" s="285">
        <f>SUMIF(Jahre,jahr4,Total_Foerderpauschale_eff)-SUMIF(Jahre,jahr4,$D$119:$O$119)</f>
        <v>0</v>
      </c>
      <c r="H156" s="285">
        <f>SUM(D156:G156)</f>
        <v>0</v>
      </c>
      <c r="I156" s="18"/>
      <c r="J156" s="18"/>
      <c r="K156" s="18"/>
      <c r="L156" s="18"/>
      <c r="M156" s="18"/>
      <c r="N156" s="18"/>
      <c r="O156" s="18"/>
      <c r="P156" s="18"/>
      <c r="Q156" s="246"/>
      <c r="R156" s="67"/>
      <c r="S156" s="68"/>
      <c r="T156" s="68"/>
      <c r="U156" s="68"/>
      <c r="V156" s="68"/>
      <c r="W156" s="68"/>
    </row>
    <row r="157" spans="1:23" ht="4.1500000000000004" customHeight="1" thickBot="1" x14ac:dyDescent="0.25">
      <c r="B157" s="19"/>
      <c r="C157" s="19"/>
      <c r="P157" s="5"/>
    </row>
    <row r="158" spans="1:23" s="61" customFormat="1" x14ac:dyDescent="0.2">
      <c r="A158" s="18"/>
      <c r="B158" s="58" t="str">
        <f>Übersetzungen!C71</f>
        <v>Anteil Förderbeiträge an den Gesamtkosten</v>
      </c>
      <c r="C158" s="60" t="str">
        <f>Übersetzungen!C84</f>
        <v>CHF</v>
      </c>
      <c r="D158" s="291">
        <f>IF(D$148&gt;0,1/D$148*D$156,0)</f>
        <v>0</v>
      </c>
      <c r="E158" s="291">
        <f t="shared" ref="E158:G158" si="33">IF(E$148&gt;0,1/E$148*E$156,0)</f>
        <v>0</v>
      </c>
      <c r="F158" s="291">
        <f t="shared" si="33"/>
        <v>0</v>
      </c>
      <c r="G158" s="291">
        <f t="shared" si="33"/>
        <v>0</v>
      </c>
      <c r="H158" s="291">
        <f>IF(H148&gt;0,H156/H148,0)</f>
        <v>0</v>
      </c>
      <c r="I158" s="18"/>
      <c r="J158" s="18"/>
      <c r="K158" s="18"/>
      <c r="L158" s="18"/>
      <c r="M158" s="18"/>
      <c r="N158" s="18"/>
      <c r="O158" s="18"/>
      <c r="P158" s="18"/>
      <c r="Q158" s="246"/>
      <c r="R158" s="67"/>
      <c r="S158" s="68"/>
      <c r="T158" s="68"/>
      <c r="U158" s="68"/>
      <c r="V158" s="68"/>
      <c r="W158" s="68"/>
    </row>
    <row r="159" spans="1:23" ht="4.1500000000000004" customHeight="1" x14ac:dyDescent="0.2">
      <c r="B159" s="56"/>
      <c r="C159" s="56"/>
      <c r="P159" s="5"/>
    </row>
    <row r="160" spans="1:23" s="61" customFormat="1" ht="34.9" customHeight="1" x14ac:dyDescent="0.2">
      <c r="B160" s="56"/>
      <c r="C160" s="56"/>
      <c r="D160" s="100"/>
      <c r="E160" s="100"/>
      <c r="F160" s="100"/>
      <c r="G160" s="100"/>
      <c r="H160" s="100"/>
      <c r="I160" s="100"/>
      <c r="J160" s="100"/>
      <c r="K160" s="100"/>
      <c r="L160" s="100"/>
      <c r="M160" s="100"/>
      <c r="N160" s="100"/>
      <c r="O160" s="100"/>
      <c r="P160" s="100"/>
      <c r="Q160" s="246"/>
      <c r="R160" s="67"/>
      <c r="S160" s="68"/>
      <c r="T160" s="68"/>
      <c r="U160" s="68"/>
      <c r="V160" s="68"/>
      <c r="W160" s="68"/>
    </row>
    <row r="161" spans="2:17" s="23" customFormat="1" ht="13.5" hidden="1" outlineLevel="1" thickBot="1" x14ac:dyDescent="0.25">
      <c r="B161" s="47" t="s">
        <v>19</v>
      </c>
      <c r="C161" s="47"/>
      <c r="D161" s="48"/>
      <c r="E161" s="48"/>
      <c r="F161" s="48"/>
      <c r="G161" s="48"/>
      <c r="H161" s="48"/>
      <c r="I161" s="48"/>
      <c r="J161" s="48"/>
      <c r="K161" s="48"/>
      <c r="L161" s="48"/>
      <c r="M161" s="48"/>
      <c r="N161" s="48"/>
      <c r="O161" s="48"/>
      <c r="P161" s="46" t="s">
        <v>10</v>
      </c>
      <c r="Q161" s="247"/>
    </row>
    <row r="162" spans="2:17" s="23" customFormat="1" ht="13.5" hidden="1" outlineLevel="1" thickBot="1" x14ac:dyDescent="0.25">
      <c r="B162" s="21" t="s">
        <v>33</v>
      </c>
      <c r="C162" s="24" t="s">
        <v>18</v>
      </c>
      <c r="D162" s="25" t="str">
        <f t="shared" ref="D162:O162" si="34">IFERROR(IF(D24=0,"",YEAR(D24)),"")</f>
        <v/>
      </c>
      <c r="E162" s="25" t="str">
        <f t="shared" si="34"/>
        <v/>
      </c>
      <c r="F162" s="25" t="str">
        <f t="shared" si="34"/>
        <v/>
      </c>
      <c r="G162" s="25" t="str">
        <f t="shared" si="34"/>
        <v/>
      </c>
      <c r="H162" s="25" t="str">
        <f t="shared" si="34"/>
        <v/>
      </c>
      <c r="I162" s="25" t="str">
        <f t="shared" si="34"/>
        <v/>
      </c>
      <c r="J162" s="25" t="str">
        <f t="shared" si="34"/>
        <v/>
      </c>
      <c r="K162" s="25" t="str">
        <f t="shared" si="34"/>
        <v/>
      </c>
      <c r="L162" s="25" t="str">
        <f t="shared" si="34"/>
        <v/>
      </c>
      <c r="M162" s="25" t="str">
        <f t="shared" si="34"/>
        <v/>
      </c>
      <c r="N162" s="25" t="str">
        <f t="shared" si="34"/>
        <v/>
      </c>
      <c r="O162" s="25" t="str">
        <f t="shared" si="34"/>
        <v/>
      </c>
      <c r="P162" s="26"/>
      <c r="Q162" s="247"/>
    </row>
    <row r="163" spans="2:17" s="23" customFormat="1" ht="13.5" hidden="1" outlineLevel="1" thickBot="1" x14ac:dyDescent="0.25">
      <c r="B163" s="21" t="s">
        <v>36</v>
      </c>
      <c r="C163" s="24"/>
      <c r="D163" s="25">
        <f t="shared" ref="D163:O163" si="35">COUNTA(D22)</f>
        <v>0</v>
      </c>
      <c r="E163" s="25">
        <f t="shared" si="35"/>
        <v>0</v>
      </c>
      <c r="F163" s="25">
        <f t="shared" si="35"/>
        <v>0</v>
      </c>
      <c r="G163" s="25">
        <f t="shared" si="35"/>
        <v>0</v>
      </c>
      <c r="H163" s="25">
        <f t="shared" si="35"/>
        <v>0</v>
      </c>
      <c r="I163" s="25">
        <f t="shared" si="35"/>
        <v>0</v>
      </c>
      <c r="J163" s="25">
        <f t="shared" si="35"/>
        <v>0</v>
      </c>
      <c r="K163" s="25">
        <f t="shared" si="35"/>
        <v>0</v>
      </c>
      <c r="L163" s="25">
        <f t="shared" si="35"/>
        <v>0</v>
      </c>
      <c r="M163" s="25">
        <f t="shared" si="35"/>
        <v>0</v>
      </c>
      <c r="N163" s="25">
        <f t="shared" si="35"/>
        <v>0</v>
      </c>
      <c r="O163" s="25">
        <f t="shared" si="35"/>
        <v>0</v>
      </c>
      <c r="P163" s="28">
        <f>SUM(D163:O163)</f>
        <v>0</v>
      </c>
      <c r="Q163" s="247"/>
    </row>
    <row r="164" spans="2:17" s="23" customFormat="1" ht="13.5" hidden="1" outlineLevel="1" thickBot="1" x14ac:dyDescent="0.25">
      <c r="B164" s="21" t="s">
        <v>0</v>
      </c>
      <c r="C164" s="24"/>
      <c r="D164" s="25">
        <f t="shared" ref="D164:O164" si="36">(COUNTA(D22))*$D$8</f>
        <v>0</v>
      </c>
      <c r="E164" s="25">
        <f t="shared" si="36"/>
        <v>0</v>
      </c>
      <c r="F164" s="25">
        <f t="shared" si="36"/>
        <v>0</v>
      </c>
      <c r="G164" s="25">
        <f t="shared" si="36"/>
        <v>0</v>
      </c>
      <c r="H164" s="25">
        <f t="shared" si="36"/>
        <v>0</v>
      </c>
      <c r="I164" s="25">
        <f t="shared" si="36"/>
        <v>0</v>
      </c>
      <c r="J164" s="25">
        <f t="shared" si="36"/>
        <v>0</v>
      </c>
      <c r="K164" s="25">
        <f t="shared" si="36"/>
        <v>0</v>
      </c>
      <c r="L164" s="25">
        <f t="shared" si="36"/>
        <v>0</v>
      </c>
      <c r="M164" s="25">
        <f t="shared" si="36"/>
        <v>0</v>
      </c>
      <c r="N164" s="25">
        <f t="shared" si="36"/>
        <v>0</v>
      </c>
      <c r="O164" s="27">
        <f t="shared" si="36"/>
        <v>0</v>
      </c>
      <c r="P164" s="28">
        <f>SUM(D164:O164)</f>
        <v>0</v>
      </c>
      <c r="Q164" s="247"/>
    </row>
    <row r="165" spans="2:17" s="23" customFormat="1" ht="13.5" hidden="1" outlineLevel="1" thickBot="1" x14ac:dyDescent="0.25">
      <c r="B165" s="21" t="s">
        <v>5</v>
      </c>
      <c r="C165" s="24"/>
      <c r="D165" s="25">
        <f t="shared" ref="D165:O165" si="37">D164*D26</f>
        <v>0</v>
      </c>
      <c r="E165" s="25">
        <f t="shared" si="37"/>
        <v>0</v>
      </c>
      <c r="F165" s="25">
        <f t="shared" si="37"/>
        <v>0</v>
      </c>
      <c r="G165" s="25">
        <f t="shared" si="37"/>
        <v>0</v>
      </c>
      <c r="H165" s="25">
        <f t="shared" si="37"/>
        <v>0</v>
      </c>
      <c r="I165" s="25">
        <f t="shared" si="37"/>
        <v>0</v>
      </c>
      <c r="J165" s="25">
        <f t="shared" si="37"/>
        <v>0</v>
      </c>
      <c r="K165" s="25">
        <f t="shared" si="37"/>
        <v>0</v>
      </c>
      <c r="L165" s="25">
        <f t="shared" si="37"/>
        <v>0</v>
      </c>
      <c r="M165" s="25">
        <f t="shared" si="37"/>
        <v>0</v>
      </c>
      <c r="N165" s="25">
        <f t="shared" si="37"/>
        <v>0</v>
      </c>
      <c r="O165" s="27">
        <f t="shared" si="37"/>
        <v>0</v>
      </c>
      <c r="P165" s="29">
        <f>SUM(D165:O165)</f>
        <v>0</v>
      </c>
      <c r="Q165" s="247"/>
    </row>
    <row r="166" spans="2:17" s="23" customFormat="1" ht="13.5" hidden="1" outlineLevel="1" thickBot="1" x14ac:dyDescent="0.25">
      <c r="B166" s="30"/>
      <c r="C166" s="31"/>
      <c r="D166" s="32" t="s">
        <v>20</v>
      </c>
      <c r="E166" s="33"/>
      <c r="F166" s="33"/>
      <c r="G166" s="33"/>
      <c r="H166" s="33"/>
      <c r="I166" s="33"/>
      <c r="J166" s="33"/>
      <c r="K166" s="33"/>
      <c r="L166" s="33"/>
      <c r="M166" s="33"/>
      <c r="N166" s="33"/>
      <c r="O166" s="34"/>
      <c r="P166" s="29"/>
      <c r="Q166" s="247"/>
    </row>
    <row r="167" spans="2:17" s="23" customFormat="1" ht="13.5" hidden="1" outlineLevel="1" thickBot="1" x14ac:dyDescent="0.25">
      <c r="B167" s="35" t="str">
        <f>B83</f>
        <v>Max.möglicher Förderbeitrag ohne Abzüge</v>
      </c>
      <c r="C167" s="36"/>
      <c r="D167" s="37">
        <f t="shared" ref="D167:O167" si="38">D83</f>
        <v>0</v>
      </c>
      <c r="E167" s="37">
        <f t="shared" si="38"/>
        <v>0</v>
      </c>
      <c r="F167" s="37">
        <f t="shared" si="38"/>
        <v>0</v>
      </c>
      <c r="G167" s="37">
        <f t="shared" si="38"/>
        <v>0</v>
      </c>
      <c r="H167" s="37">
        <f t="shared" si="38"/>
        <v>0</v>
      </c>
      <c r="I167" s="37">
        <f t="shared" si="38"/>
        <v>0</v>
      </c>
      <c r="J167" s="37">
        <f t="shared" si="38"/>
        <v>0</v>
      </c>
      <c r="K167" s="37">
        <f t="shared" si="38"/>
        <v>0</v>
      </c>
      <c r="L167" s="37">
        <f t="shared" si="38"/>
        <v>0</v>
      </c>
      <c r="M167" s="37">
        <f t="shared" si="38"/>
        <v>0</v>
      </c>
      <c r="N167" s="37">
        <f t="shared" si="38"/>
        <v>0</v>
      </c>
      <c r="O167" s="37">
        <f t="shared" si="38"/>
        <v>0</v>
      </c>
      <c r="P167" s="22"/>
      <c r="Q167" s="247"/>
    </row>
    <row r="168" spans="2:17" s="23" customFormat="1" ht="13.5" hidden="1" outlineLevel="1" thickBot="1" x14ac:dyDescent="0.25">
      <c r="B168" s="35" t="s">
        <v>6</v>
      </c>
      <c r="C168" s="36"/>
      <c r="D168" s="37">
        <f t="shared" ref="D168:O168" si="39">D67</f>
        <v>0</v>
      </c>
      <c r="E168" s="37">
        <f t="shared" si="39"/>
        <v>0</v>
      </c>
      <c r="F168" s="37">
        <f t="shared" si="39"/>
        <v>0</v>
      </c>
      <c r="G168" s="37">
        <f t="shared" si="39"/>
        <v>0</v>
      </c>
      <c r="H168" s="37">
        <f t="shared" si="39"/>
        <v>0</v>
      </c>
      <c r="I168" s="37">
        <f t="shared" si="39"/>
        <v>0</v>
      </c>
      <c r="J168" s="37">
        <f t="shared" si="39"/>
        <v>0</v>
      </c>
      <c r="K168" s="37">
        <f t="shared" si="39"/>
        <v>0</v>
      </c>
      <c r="L168" s="37">
        <f t="shared" si="39"/>
        <v>0</v>
      </c>
      <c r="M168" s="37">
        <f t="shared" si="39"/>
        <v>0</v>
      </c>
      <c r="N168" s="37">
        <f t="shared" si="39"/>
        <v>0</v>
      </c>
      <c r="O168" s="37">
        <f t="shared" si="39"/>
        <v>0</v>
      </c>
      <c r="P168" s="22"/>
      <c r="Q168" s="247"/>
    </row>
    <row r="169" spans="2:17" s="23" customFormat="1" ht="13.5" hidden="1" outlineLevel="1" thickBot="1" x14ac:dyDescent="0.25">
      <c r="B169" s="35" t="s">
        <v>30</v>
      </c>
      <c r="C169" s="38">
        <v>0.4</v>
      </c>
      <c r="D169" s="37">
        <f>$C$169*D168</f>
        <v>0</v>
      </c>
      <c r="E169" s="37">
        <f t="shared" ref="E169:O169" si="40">$C$169*E168</f>
        <v>0</v>
      </c>
      <c r="F169" s="37">
        <f t="shared" si="40"/>
        <v>0</v>
      </c>
      <c r="G169" s="37">
        <f t="shared" si="40"/>
        <v>0</v>
      </c>
      <c r="H169" s="37">
        <f t="shared" si="40"/>
        <v>0</v>
      </c>
      <c r="I169" s="37">
        <f t="shared" si="40"/>
        <v>0</v>
      </c>
      <c r="J169" s="37">
        <f t="shared" si="40"/>
        <v>0</v>
      </c>
      <c r="K169" s="37">
        <f t="shared" si="40"/>
        <v>0</v>
      </c>
      <c r="L169" s="37">
        <f t="shared" si="40"/>
        <v>0</v>
      </c>
      <c r="M169" s="37">
        <f t="shared" si="40"/>
        <v>0</v>
      </c>
      <c r="N169" s="37">
        <f t="shared" si="40"/>
        <v>0</v>
      </c>
      <c r="O169" s="37">
        <f t="shared" si="40"/>
        <v>0</v>
      </c>
      <c r="P169" s="22"/>
      <c r="Q169" s="247"/>
    </row>
    <row r="170" spans="2:17" s="23" customFormat="1" ht="13.5" hidden="1" outlineLevel="1" thickBot="1" x14ac:dyDescent="0.25">
      <c r="B170" s="39" t="s">
        <v>104</v>
      </c>
      <c r="C170" s="38"/>
      <c r="D170" s="40">
        <f>IFERROR(-#REF!/(COUNT($D$162:$O$162)),0)</f>
        <v>0</v>
      </c>
      <c r="E170" s="40">
        <f>IFERROR(-#REF!/(COUNT($D$162:$O$162)),0)</f>
        <v>0</v>
      </c>
      <c r="F170" s="40">
        <f>IFERROR(-#REF!/(COUNT($D$162:$O$162)),0)</f>
        <v>0</v>
      </c>
      <c r="G170" s="40">
        <f>IFERROR(-#REF!/(COUNT($D$162:$O$162)),0)</f>
        <v>0</v>
      </c>
      <c r="H170" s="40">
        <f>IFERROR(-#REF!/(COUNT($D$162:$O$162)),0)</f>
        <v>0</v>
      </c>
      <c r="I170" s="40">
        <f>IFERROR(-#REF!/(COUNT($D$162:$O$162)),0)</f>
        <v>0</v>
      </c>
      <c r="J170" s="40">
        <f>IFERROR(-#REF!/(COUNT($D$162:$O$162)),0)</f>
        <v>0</v>
      </c>
      <c r="K170" s="40">
        <f>IFERROR(-#REF!/(COUNT($D$162:$O$162)),0)</f>
        <v>0</v>
      </c>
      <c r="L170" s="40">
        <f>IFERROR(-#REF!/(COUNT($D$162:$O$162)),0)</f>
        <v>0</v>
      </c>
      <c r="M170" s="40">
        <f>IFERROR(-#REF!/(COUNT($D$162:$O$162)),0)</f>
        <v>0</v>
      </c>
      <c r="N170" s="40">
        <f>IFERROR(-#REF!/(COUNT($D$162:$O$162)),0)</f>
        <v>0</v>
      </c>
      <c r="O170" s="40">
        <f>IFERROR(-#REF!/(COUNT($D$162:$O$162)),0)</f>
        <v>0</v>
      </c>
      <c r="P170" s="41"/>
      <c r="Q170" s="247"/>
    </row>
    <row r="171" spans="2:17" s="23" customFormat="1" ht="13.5" hidden="1" outlineLevel="1" thickBot="1" x14ac:dyDescent="0.25">
      <c r="B171" s="39" t="s">
        <v>105</v>
      </c>
      <c r="C171" s="38"/>
      <c r="D171" s="40">
        <f>IFERROR(-#REF!/(COUNT($D$162:$O$162)),0)</f>
        <v>0</v>
      </c>
      <c r="E171" s="40">
        <f>IFERROR(-#REF!/(COUNT($D$162:$O$162)),0)</f>
        <v>0</v>
      </c>
      <c r="F171" s="40">
        <f>IFERROR(-#REF!/(COUNT($D$162:$O$162)),0)</f>
        <v>0</v>
      </c>
      <c r="G171" s="40">
        <f>IFERROR(-#REF!/(COUNT($D$162:$O$162)),0)</f>
        <v>0</v>
      </c>
      <c r="H171" s="40">
        <f>IFERROR(-#REF!/(COUNT($D$162:$O$162)),0)</f>
        <v>0</v>
      </c>
      <c r="I171" s="40">
        <f>IFERROR(-#REF!/(COUNT($D$162:$O$162)),0)</f>
        <v>0</v>
      </c>
      <c r="J171" s="40">
        <f>IFERROR(-#REF!/(COUNT($D$162:$O$162)),0)</f>
        <v>0</v>
      </c>
      <c r="K171" s="40">
        <f>IFERROR(-#REF!/(COUNT($D$162:$O$162)),0)</f>
        <v>0</v>
      </c>
      <c r="L171" s="40">
        <f>IFERROR(-#REF!/(COUNT($D$162:$O$162)),0)</f>
        <v>0</v>
      </c>
      <c r="M171" s="40">
        <f>IFERROR(-#REF!/(COUNT($D$162:$O$162)),0)</f>
        <v>0</v>
      </c>
      <c r="N171" s="40">
        <f>IFERROR(-#REF!/(COUNT($D$162:$O$162)),0)</f>
        <v>0</v>
      </c>
      <c r="O171" s="40">
        <f>IFERROR(-#REF!/(COUNT($D$162:$O$162)),0)</f>
        <v>0</v>
      </c>
      <c r="P171" s="41"/>
      <c r="Q171" s="247"/>
    </row>
    <row r="172" spans="2:17" s="23" customFormat="1" ht="13.5" hidden="1" outlineLevel="1" thickBot="1" x14ac:dyDescent="0.25">
      <c r="B172" s="35" t="s">
        <v>31</v>
      </c>
      <c r="C172" s="42" t="s">
        <v>32</v>
      </c>
      <c r="D172" s="43">
        <f t="shared" ref="D172:P172" si="41">IFERROR(D83/D67,0)</f>
        <v>0</v>
      </c>
      <c r="E172" s="43">
        <f t="shared" si="41"/>
        <v>0</v>
      </c>
      <c r="F172" s="43">
        <f t="shared" si="41"/>
        <v>0</v>
      </c>
      <c r="G172" s="43">
        <f t="shared" si="41"/>
        <v>0</v>
      </c>
      <c r="H172" s="43">
        <f t="shared" si="41"/>
        <v>0</v>
      </c>
      <c r="I172" s="43">
        <f t="shared" si="41"/>
        <v>0</v>
      </c>
      <c r="J172" s="43">
        <f t="shared" si="41"/>
        <v>0</v>
      </c>
      <c r="K172" s="43">
        <f t="shared" si="41"/>
        <v>0</v>
      </c>
      <c r="L172" s="43">
        <f t="shared" si="41"/>
        <v>0</v>
      </c>
      <c r="M172" s="43">
        <f t="shared" si="41"/>
        <v>0</v>
      </c>
      <c r="N172" s="43">
        <f t="shared" si="41"/>
        <v>0</v>
      </c>
      <c r="O172" s="43">
        <f t="shared" si="41"/>
        <v>0</v>
      </c>
      <c r="P172" s="44">
        <f t="shared" si="41"/>
        <v>0</v>
      </c>
      <c r="Q172" s="248"/>
    </row>
    <row r="173" spans="2:17" collapsed="1" x14ac:dyDescent="0.2"/>
  </sheetData>
  <sheetProtection algorithmName="SHA-512" hashValue="zQxS8/OGaH6yVRLI4Yh1VYEnwBsUwSZ/cT3hBcHWqIAp7v2uNFGLnghKUfnl8y+M09jUMwjjgdhXlYto9Np1JA==" saltValue="OiMWcDq2CnrwpL/dVzlifg==" spinCount="100000" sheet="1" selectLockedCells="1" autoFilter="0"/>
  <mergeCells count="2">
    <mergeCell ref="B3:I3"/>
    <mergeCell ref="D6:P6"/>
  </mergeCells>
  <conditionalFormatting sqref="A36:O36">
    <cfRule type="expression" dxfId="483" priority="11" stopIfTrue="1">
      <formula>OR($D$10="nein",$D$10="",$D$10=0,$D$10="non")</formula>
    </cfRule>
  </conditionalFormatting>
  <conditionalFormatting sqref="A38:O38">
    <cfRule type="expression" dxfId="482" priority="12" stopIfTrue="1">
      <formula>OR($D$12="nein",$D$12="",$D$12=0,$D$12="non")</formula>
    </cfRule>
  </conditionalFormatting>
  <conditionalFormatting sqref="B56 B58 B60 B62 B64">
    <cfRule type="expression" dxfId="481" priority="15">
      <formula>$P$22&gt;0</formula>
    </cfRule>
    <cfRule type="expression" dxfId="480" priority="9">
      <formula>LEN($B56)&gt;0</formula>
    </cfRule>
  </conditionalFormatting>
  <conditionalFormatting sqref="B103">
    <cfRule type="expression" dxfId="479" priority="34">
      <formula>OR(D10="ja",D12="ja",D10="oui",D12="oui")</formula>
    </cfRule>
  </conditionalFormatting>
  <conditionalFormatting sqref="B99:Q99">
    <cfRule type="expression" dxfId="478" priority="37">
      <formula>OR(Durchführung="nein",Durchführung="non")</formula>
    </cfRule>
  </conditionalFormatting>
  <conditionalFormatting sqref="C56 C58 C60 C62 C64">
    <cfRule type="expression" dxfId="477" priority="41" stopIfTrue="1">
      <formula>$P$22=0</formula>
    </cfRule>
  </conditionalFormatting>
  <conditionalFormatting sqref="D38 D36 D24 D26 D30 D32 D40 D42 D44 D46 D48 D50 D52 D54 D56 D58 D60 D62 D64 D75 D101">
    <cfRule type="expression" dxfId="476" priority="16">
      <formula>$D$22&gt;0</formula>
    </cfRule>
  </conditionalFormatting>
  <conditionalFormatting sqref="D109 O109">
    <cfRule type="expression" dxfId="475" priority="30">
      <formula>AND(D109&gt;0,D111&gt;0)</formula>
    </cfRule>
  </conditionalFormatting>
  <conditionalFormatting sqref="D24:O24">
    <cfRule type="expression" dxfId="474" priority="3">
      <formula>AND(D$22="",D$24&lt;&gt;"")</formula>
    </cfRule>
  </conditionalFormatting>
  <conditionalFormatting sqref="D32:O32">
    <cfRule type="expression" dxfId="473" priority="2">
      <formula>OR(AND(D$32 = $V$30, $V$32 &gt; 4),AND(D$32 = $W$30, $W$32 &gt; 4),AND(D$32 = $X$30, $X$32 &gt; 4))</formula>
    </cfRule>
  </conditionalFormatting>
  <conditionalFormatting sqref="D34:O34">
    <cfRule type="expression" dxfId="472" priority="39" stopIfTrue="1">
      <formula>D$33&gt;=147</formula>
    </cfRule>
    <cfRule type="expression" dxfId="471" priority="40" stopIfTrue="1">
      <formula>AND(D33&gt;0,D33&lt;&gt;40)</formula>
    </cfRule>
    <cfRule type="expression" dxfId="470" priority="38" stopIfTrue="1">
      <formula>OR(D33=47,AND(D33&gt;0,D33&lt;&gt;40,Durchführung="nein",Durchführung="non"))</formula>
    </cfRule>
  </conditionalFormatting>
  <conditionalFormatting sqref="D56:O56">
    <cfRule type="expression" dxfId="469" priority="1">
      <formula>AND(D$56&lt;&gt; "", $B$56="")</formula>
    </cfRule>
  </conditionalFormatting>
  <conditionalFormatting sqref="D58:O58">
    <cfRule type="expression" dxfId="468" priority="4">
      <formula>AND(D$58&lt;&gt; "", $B$58="")</formula>
    </cfRule>
  </conditionalFormatting>
  <conditionalFormatting sqref="D60:O60">
    <cfRule type="expression" dxfId="467" priority="5">
      <formula>AND(D$60&lt;&gt; "", $B$60="")</formula>
    </cfRule>
  </conditionalFormatting>
  <conditionalFormatting sqref="D62:O62">
    <cfRule type="expression" dxfId="466" priority="6">
      <formula>AND(D$62&lt;&gt; "", $B$62="")</formula>
    </cfRule>
  </conditionalFormatting>
  <conditionalFormatting sqref="D64:O64 D62:O62 D60:O60 D58:O58 D24:O24 D32:O32 D56:O56 D6:P6 D8 D10 D12 D14:E16 D22:O22 D26:O26 D30:O30 D36:O36 D38:O38 D40:O40 D42:O42 D44:O44 D46:O46 D48:O48 D50:O50 D52:O52 D54:O54 D75:O75 D101:N101 O948">
    <cfRule type="expression" dxfId="465" priority="10">
      <formula>D6&lt;&gt;""</formula>
    </cfRule>
  </conditionalFormatting>
  <conditionalFormatting sqref="D64:O64">
    <cfRule type="expression" dxfId="464" priority="7">
      <formula>AND(D$64&lt;&gt; "", $B$64="")</formula>
    </cfRule>
  </conditionalFormatting>
  <conditionalFormatting sqref="D77:O77">
    <cfRule type="expression" dxfId="463" priority="32">
      <formula>AND(D77&gt;0,D79&gt;0)</formula>
    </cfRule>
  </conditionalFormatting>
  <conditionalFormatting sqref="D79:O79">
    <cfRule type="expression" dxfId="462" priority="29">
      <formula>COUNTIF($D79:$O79,"&gt;0")&gt;2</formula>
    </cfRule>
    <cfRule type="expression" dxfId="461" priority="33">
      <formula>AND(D77&gt;0,D79&gt;0)</formula>
    </cfRule>
  </conditionalFormatting>
  <conditionalFormatting sqref="D103:O103">
    <cfRule type="expression" dxfId="460" priority="8">
      <formula>LEN(D$103)&gt;0</formula>
    </cfRule>
    <cfRule type="expression" dxfId="459" priority="13">
      <formula>AND(D$22&gt;0,OR($D$10="ja",$D$12="ja",$D$10="oui",$D$12="oui"))</formula>
    </cfRule>
    <cfRule type="expression" dxfId="458" priority="14">
      <formula>OR(AND($D$10&lt;&gt;"ja",$D$12&lt;&gt;"ja"),AND($D$10&lt;&gt;"oui",$D$12&lt;&gt;"oui"))</formula>
    </cfRule>
  </conditionalFormatting>
  <conditionalFormatting sqref="D110:O110">
    <cfRule type="cellIs" dxfId="457" priority="36" operator="greaterThan">
      <formula>0</formula>
    </cfRule>
  </conditionalFormatting>
  <conditionalFormatting sqref="D111:O111">
    <cfRule type="expression" dxfId="456" priority="31">
      <formula>AND(D109&gt;0,D111&gt;0)</formula>
    </cfRule>
    <cfRule type="expression" dxfId="455" priority="28">
      <formula>COUNTIF($D111:$O111,"&gt;0")&gt;2</formula>
    </cfRule>
  </conditionalFormatting>
  <conditionalFormatting sqref="D95:P95 D127:O127">
    <cfRule type="cellIs" dxfId="454" priority="35" operator="greaterThan">
      <formula>0</formula>
    </cfRule>
  </conditionalFormatting>
  <conditionalFormatting sqref="D170:P171">
    <cfRule type="cellIs" dxfId="453" priority="42" operator="lessThan">
      <formula>0</formula>
    </cfRule>
  </conditionalFormatting>
  <conditionalFormatting sqref="D172:P172">
    <cfRule type="cellIs" dxfId="452" priority="43" operator="greaterThan">
      <formula>0.4</formula>
    </cfRule>
    <cfRule type="cellIs" dxfId="451" priority="44" operator="greaterThan">
      <formula>40</formula>
    </cfRule>
  </conditionalFormatting>
  <conditionalFormatting sqref="E38 E36 E24 E26 E30 E32 E40 E42 E44 E46 E48 E50 E52 E54 E56 E58 E60 E62 E64 E75 E101">
    <cfRule type="expression" dxfId="450" priority="17">
      <formula>$E$22&gt;0</formula>
    </cfRule>
  </conditionalFormatting>
  <conditionalFormatting sqref="F38 F36 F24 F26 F30 F32 F40 F42 F44 F46 F48 F50 F52 F54 F56 F58 F60 F62 F64 F75 F101">
    <cfRule type="expression" dxfId="449" priority="18">
      <formula>$F$22&gt;0</formula>
    </cfRule>
  </conditionalFormatting>
  <conditionalFormatting sqref="G38 G36 G24 G26 G30 G32 G40 G42 G44 G46 G48 G50 G52 G54 G56 G58 G60 G62 G64 G75 G101">
    <cfRule type="expression" dxfId="448" priority="19">
      <formula>$G$22&gt;0</formula>
    </cfRule>
  </conditionalFormatting>
  <conditionalFormatting sqref="H38 H36 H24 H26 H30 H32 H40 H42 H44 H46 H48 H50 H52 H54 H56 H58 H60 H62 H64 H75 H101">
    <cfRule type="expression" dxfId="447" priority="20">
      <formula>$H$22&gt;0</formula>
    </cfRule>
  </conditionalFormatting>
  <conditionalFormatting sqref="I38 I36 I24 I26 I30 I32 I40 I42 I44 I46 I48 I50 I52 I54 I56 I58 I60 I62 I64 I75 I101">
    <cfRule type="expression" dxfId="446" priority="21">
      <formula>$I$22&gt;0</formula>
    </cfRule>
  </conditionalFormatting>
  <conditionalFormatting sqref="J38 J36 J24 J26 J30 J32 J40 J42 J44 J46 J48 J50 J52 J54 J56 J58 J60 J62 J64 J75 J101">
    <cfRule type="expression" dxfId="445" priority="22">
      <formula>$J$22&gt;0</formula>
    </cfRule>
  </conditionalFormatting>
  <conditionalFormatting sqref="K38 K36 K24 K26 K30 K32 K40 K42 K44 K46 K48 K50 K52 K54 K56 K58 K60 K62 K64 K75 K101">
    <cfRule type="expression" dxfId="444" priority="23">
      <formula>$K$22&gt;0</formula>
    </cfRule>
  </conditionalFormatting>
  <conditionalFormatting sqref="L38 L36 L24 L26 L30 L32 L40 L42 L44 L46 L48 L50 L52 L54 L56 L58 L60 L62 L64 L75 L101">
    <cfRule type="expression" dxfId="443" priority="24">
      <formula>$L$22&gt;0</formula>
    </cfRule>
  </conditionalFormatting>
  <conditionalFormatting sqref="M38 M36 M24 M26 M30 M32 M40 M42 M44 M46 M48 M50 M52 M54 M56 M58 M60 M62 M64 M75 M101">
    <cfRule type="expression" dxfId="442" priority="25">
      <formula>$M$22&gt;0</formula>
    </cfRule>
  </conditionalFormatting>
  <conditionalFormatting sqref="N38 N36 N24 N26 N30 N32 N40 N42 N44 N46 N48 N50 N52 N54 N56 N58 N60 N62 N64 N75 N101">
    <cfRule type="expression" dxfId="441" priority="26">
      <formula>$N$22&gt;0</formula>
    </cfRule>
  </conditionalFormatting>
  <conditionalFormatting sqref="O38 O36 O24 O26 O30 O32 O40 O42 O44 O46 O48 O50 O52 O54 O56 O58 O60 O62 O64 O75 O101">
    <cfRule type="expression" dxfId="440" priority="27">
      <formula>$O$22&gt;0</formula>
    </cfRule>
  </conditionalFormatting>
  <dataValidations count="19">
    <dataValidation type="whole" operator="greaterThanOrEqual" allowBlank="1" showInputMessage="1" showErrorMessage="1" errorTitle="Eingabe ungültig" error="Nur positive und ganzzahlige CHF Werte eingeben. Kein Text erlaubt._x000a__x000a_(f) Nur positive und ganzzahlige CHF Werte eingeben. Kein Text erlaubt._x000a_" sqref="D36:O36 D38:O38 D40:O40 D42:O42 D44:O44 D46:O46 D48:O48 D50:O50 D52:O54 D56:O60 D62:O62 D64:O64 D75:O75" xr:uid="{EE314374-9D90-44B2-90A7-77B559F2CE5E}">
      <formula1>0</formula1>
    </dataValidation>
    <dataValidation type="list" operator="greaterThanOrEqual" allowBlank="1" showInputMessage="1" showErrorMessage="1" errorTitle="Ergänzende Angaben" error="Der Kurs wurde nicht durchgeführt._x000a_Bitte angeben, ob Entwicklung und/oder Transfer realisert wurden (ja oder nein)._x000a__x000a_(f) Bitte angeben, ob Entwicklung und/oder Transfer realisert wurden (ja oder nein)." sqref="D103:O103" xr:uid="{34B5B180-5A36-481D-9FDA-01A044359886}">
      <formula1>JaNein</formula1>
    </dataValidation>
    <dataValidation type="whole" operator="greaterThanOrEqual" allowBlank="1" showInputMessage="1" showErrorMessage="1" error="Die Anzahl der Teilnehmer muss erfasst werden. 0 = Kurs nicht durchgeführt._x000a__x000a_(f) Die Anzahl der Teilnehmer muss erfasst werden. 0 = Kurs nicht durchgeführt." promptTitle="Effektive Anzahl eingeben" prompt="0 = nicht durchgeführt_x000a__x000a_Saisir le nombre effective de participants. 0 = non réalisé" sqref="D101:O101" xr:uid="{E8755DAD-E4F3-4176-BBBE-284B9938A439}">
      <formula1>0</formula1>
    </dataValidation>
    <dataValidation type="whole" operator="greaterThanOrEqual" allowBlank="1" showInputMessage="1" showErrorMessage="1" error="Nur positive und ganzzahlige CHF Werte eingeben. Kein Text erlaubt._x000a__x000a_(f) Nur positive und ganzzahlige CHF Werte eingeben. Kein Text erlaubt." sqref="D75:O75" xr:uid="{38069E87-B404-497C-8AA4-4EEF4BD0F6F3}">
      <formula1>0</formula1>
    </dataValidation>
    <dataValidation type="whole" operator="greaterThan" allowBlank="1" showInputMessage="1" showErrorMessage="1" errorTitle="Eingabe ungültig" error="Nur positive und ganzzahlige CHF Werte eingeben. Kein Text erlaubt._x000a__x000a_(f) Nur positive und ganzzahlige CHF Werte eingeben. Kein Text erlaubt._x000a_" sqref="D58:O58 D54:O54 D60:O60" xr:uid="{F38A26FE-85CF-40B1-AFEB-0413059281AD}">
      <formula1>0</formula1>
    </dataValidation>
    <dataValidation type="list" allowBlank="1" showErrorMessage="1" errorTitle="Sprache" error="Der Wert muss einem Eintrag der Liste entsprechen._x000a_(f) Der Wert muss einem Eintrag der Liste entsprechen." promptTitle="Sprache" prompt="Maximal 4 Kursdurchführungen je Sprachregion. Dementsprechend darf eine Sprache jeweils maximal 4 Mal ausgewählt sein._x000a__x000a_(f) Maximal 4 Kursdurchführungen je Sprachregion. Dementsprechend darf eine Sprache jeweils maximal 4 Mal ausgewählt sein." sqref="D32:O32" xr:uid="{27702DA5-35E7-4CB6-AEE6-A807B5BDD843}">
      <formula1>Sprachen</formula1>
    </dataValidation>
    <dataValidation type="list" allowBlank="1" showInputMessage="1" showErrorMessage="1" errorTitle="Durchführung" error="Der Wert muss einem Eintrag der Liste entsprechen._x000a_(f) Der Wert muss einem Eintrag der Liste entsprechen." sqref="D14" xr:uid="{C9B09320-E529-4082-A564-3FDEE38446DD}">
      <formula1>JaNein</formula1>
    </dataValidation>
    <dataValidation type="list" allowBlank="1" showInputMessage="1" showErrorMessage="1" errorTitle="Transfer" error="Der Wert muss einem Eintrag der Liste entsprechen._x000a_(f) Der Wert muss einem Eintrag der Liste entsprechen." sqref="D12" xr:uid="{213319BE-5603-46CC-AA06-F050984835A8}">
      <formula1>JaNein</formula1>
    </dataValidation>
    <dataValidation type="list" allowBlank="1" showInputMessage="1" showErrorMessage="1" errorTitle="Neuentwicklung" error="Der Wert muss einem Eintrag der Liste entsprechen._x000a_(f) Der Wert muss einem Eintrag der Liste entsprechen." sqref="D10" xr:uid="{E5D9B5D4-9685-440F-A17D-A54A04122500}">
      <formula1>JaNein</formula1>
    </dataValidation>
    <dataValidation type="list" allowBlank="1" showErrorMessage="1" errorTitle="Kursdauer" error="Die Kursdauer muss einem Eintrag der Liste entsprechen." promptTitle="Kursdauer / (f) Kursdauer" prompt="Die Kursdauer muss einem Eintrag der Liste entsprechen._x000a_(f) Die Kursdauer muss einem Eintrag der Liste entsprechen." sqref="D8" xr:uid="{E0C0E426-DF75-4D84-B827-6D7E1F710AFA}">
      <formula1>Kursdauer</formula1>
    </dataValidation>
    <dataValidation type="list" allowBlank="1" showInputMessage="1" showErrorMessage="1" errorTitle="Durchführung" error="Der Wert muss einem Eintrag der Liste entsprechen._x000a_(f) Der Wert muss einem Eintrag der Liste entsprechen." sqref="D20:O20" xr:uid="{9DD89BE9-6B64-49C2-9FAE-FE50CD834B09}">
      <formula1>Durchführungsort</formula1>
    </dataValidation>
    <dataValidation type="decimal" operator="greaterThan" allowBlank="1" showInputMessage="1" showErrorMessage="1" error="Bitte eine gültige Zahl grösser als 0 eingeben._x000a__x000a_(f) Bitte eine gültige Zahl grösser als 0 eingeben." sqref="D30:O30" xr:uid="{8D6359A6-54A1-4B73-81D8-76AA06BF794E}">
      <formula1>0</formula1>
    </dataValidation>
    <dataValidation type="whole" operator="greaterThanOrEqual" allowBlank="1" showInputMessage="1" showErrorMessage="1" error="Die Anzahl der Teilnehmer muss mindestens 10 sein._x000a__x000a_(f) Die Anzahl der Teilnehmer muss mindestens 10 sein." sqref="D26:O26" xr:uid="{8CD227CA-9BCC-4A65-BC14-1B740DF70F63}">
      <formula1>10</formula1>
    </dataValidation>
    <dataValidation type="date" operator="greaterThanOrEqual" allowBlank="1" showErrorMessage="1" error="Das Enddatum muss grösser oder gleich dem Beginndatum sein._x000a__x000a_(f) Das Enddatum muss grösser oder gleich dem Beginndatum sein." prompt="Das Enddatum muss grösser oder gleich dem Beginndatum sein._x000a__x000a_(f) Das Enddatum muss grösser oder gleich dem Beginndatum sein." sqref="D24:O24" xr:uid="{77D909DC-FDC6-40AE-A119-0B84950711A8}">
      <formula1>D22</formula1>
    </dataValidation>
    <dataValidation type="date" allowBlank="1" showInputMessage="1" showErrorMessage="1" error="Bitte ein gültiges Datum eingeben_x000a__x000a_(f) Bitte ein gültiges Datum eingeben" sqref="D22:O22" xr:uid="{E7C067C0-AAB2-4C5D-AB7A-44A3E37590DB}">
      <formula1>43831</formula1>
      <formula2>49674</formula2>
    </dataValidation>
    <dataValidation type="whole" allowBlank="1" showInputMessage="1" showErrorMessage="1" errorTitle="Eingabe ungültig" error="Nur ganzzahlige CHF Werte eingeben. Kein Text erlaubt._x000a_(f) Nur ganzzahlige CHF Werte eingeben. Kein Text erlaubt." sqref="D37:O37 D63:O63 D61:O61 D59:O59 D57:O57 D55:O55 D53:O53 D51:O51 D49:O49 D47:O47 D45:O45 D43:O43 D41:O41 D39:O39" xr:uid="{F0E56AF6-EFBC-46AE-9557-EBB04968A8B8}">
      <formula1>0</formula1>
      <formula2>999999</formula2>
    </dataValidation>
    <dataValidation type="whole" operator="greaterThanOrEqual" allowBlank="1" showInputMessage="1" showErrorMessage="1" sqref="D27 D102 D104" xr:uid="{1E03B204-67EE-4415-AEB9-4F1BB59A6C11}">
      <formula1>8</formula1>
    </dataValidation>
    <dataValidation type="whole" operator="greaterThanOrEqual" allowBlank="1" showInputMessage="1" showErrorMessage="1" sqref="E27:O27 E102:O102 E104:O104" xr:uid="{051542E2-2555-4480-92CC-75302F4F082F}">
      <formula1>10</formula1>
    </dataValidation>
    <dataValidation operator="greaterThanOrEqual" allowBlank="1" showInputMessage="1" showErrorMessage="1" sqref="C164:C166 P163 D164:D165 E164:P166" xr:uid="{CC88BBA1-8471-45FC-B6C6-920EA64ECA25}"/>
  </dataValidations>
  <hyperlinks>
    <hyperlink ref="C2" location="Abrechnung!A1" display="Abrechnung" xr:uid="{AE33A549-026D-42C9-9E46-B2360AA87A0E}"/>
    <hyperlink ref="B3" location="Information!A1" display="Information!A1" xr:uid="{02D2575D-2692-4DE5-8F41-4EAFE8375A6F}"/>
  </hyperlinks>
  <printOptions horizontalCentered="1"/>
  <pageMargins left="0.41" right="0.41" top="0.34" bottom="0.39370078740157483" header="0.2" footer="0.25"/>
  <pageSetup paperSize="9" scale="38" orientation="landscape" r:id="rId1"/>
  <headerFooter>
    <oddHeader>&amp;L&amp;11Kursbudget&amp;C&amp;11&amp;A&amp;R&amp;F</oddHeader>
    <oddFooter>&amp;C&amp;11&amp;D &amp;T&amp;R&amp;11&amp;P/&amp;N</oddFooter>
  </headerFooter>
  <customProperties>
    <customPr name="EpmWorksheetKeyString_GUID" r:id="rId2"/>
  </customProperties>
  <extLst>
    <ext xmlns:x14="http://schemas.microsoft.com/office/spreadsheetml/2009/9/main" uri="{CCE6A557-97BC-4b89-ADB6-D9C93CAAB3DF}">
      <x14:dataValidations xmlns:xm="http://schemas.microsoft.com/office/excel/2006/main" count="2">
        <x14:dataValidation type="list" allowBlank="1" showInputMessage="1" showErrorMessage="1" xr:uid="{4B0B35AB-E801-4DCA-8DE5-B95E7940A641}">
          <x14:formula1>
            <xm:f>Auswahlfelder!$M$2:$M$7</xm:f>
          </x14:formula1>
          <xm:sqref>D9</xm:sqref>
        </x14:dataValidation>
        <x14:dataValidation type="list" allowBlank="1" showInputMessage="1" showErrorMessage="1" xr:uid="{1D92B57C-55FB-44EB-A8A8-D2800DDDADCA}">
          <x14:formula1>
            <xm:f>Auswahlfelder!$O$2:$O$3</xm:f>
          </x14:formula1>
          <xm:sqref>D11 D13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Budget_Kurse_für_Antrag_MASTER_2019.03.30"/>
    <f:field ref="objsubject" par="" edit="true" text=""/>
    <f:field ref="objcreatedby" par="" text="Lauper, Britt (BFE - lab)"/>
    <f:field ref="objcreatedat" par="" text="29.03.2019 14:37:23"/>
    <f:field ref="objchangedby" par="" text="Lauper, Britt (BFE - lab)"/>
    <f:field ref="objmodifiedat" par="" text="01.04.2019 08:59:50"/>
    <f:field ref="doc_FSCFOLIO_1_1001_FieldDocumentNumber" par="" text=""/>
    <f:field ref="doc_FSCFOLIO_1_1001_FieldSubject" par="" edit="true" text=""/>
    <f:field ref="FSCFOLIO_1_1001_FieldCurrentUser" par="" text="Britt Lauper"/>
    <f:field ref="CCAPRECONFIG_15_1001_Objektname" par="" edit="true" text="Budget_Kurse_für_Antrag_MASTER_2019.03.30"/>
    <f:field ref="CHPRECONFIG_1_1001_Objektname" par="" edit="true" text="Budget_Kurse_für_Antrag_MASTER_2019.03.30"/>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B-Post"/>
    <f:field ref="CCAPRECONFIG_15_1001_Kategorie" par="" text="Empfänger/in"/>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gt; Adressat/innen">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Abschriftsbemerkung" text="Abschriftsbemerkung"/>
    <f:field ref="CCAPRECONFIG_15_1001_Adresse" text="Adresse"/>
    <f:field ref="BAVCFG_15_1700_Adresse1" text="Adresse1"/>
    <f:field ref="BAVCFG_15_1700_Adresse1_AP" text="Adresse1_AP"/>
    <f:field ref="CCAPRECONFIG_15_1001_Anrede" text="Anrede"/>
    <f:field ref="CHPRECONFIG_1_1001_Anrede" text="Anrede"/>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HPRECONFIG_1_1001_EMailAdresse" text="E-Mail Adresse"/>
    <f:field ref="BAVCFG_15_1700_EMail_AP" text="E-Mail_AP"/>
    <f:field ref="CCAPRECONFIG_15_1001_Email" text="Email"/>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BAVCFG_15_1700_ForeignNumber" text="Fremdaktenzeichen"/>
    <f:field ref="CCAPRECONFIG_15_1001_Funktionsbezeichnung" text="Funktionsbezeichnung"/>
    <f:field ref="CCAPRECONFIG_15_1001_Geburtsdatum" text="Geburtsdatum"/>
    <f:field ref="CCAPRECONFIG_15_1001_Geschlecht" text="Geschlecht"/>
    <f:field ref="CCAPRECONFIG_15_1001_Geschlecht_Anrede" text="Geschlecht_Anrede"/>
    <f:field ref="CCAPRECONFIG_15_1001_Hausnummer" text="Hausnummer"/>
    <f:field ref="CCAPRECONFIG_15_1001_Kategorie" text="Kategorie"/>
    <f:field ref="CCAPRECONFIG_15_1001_Land" text="Land"/>
    <f:field ref="CCAPRECONFIG_15_1001_Nachgestellter_Titel" text="Nachgestellter_Titel"/>
    <f:field ref="CCAPRECONFIG_15_1001_Nachname" text="Nachname"/>
    <f:field ref="CHPRECONFIG_1_1001_Nachname" text="Nachname"/>
    <f:field ref="BAVCFG_15_1700_Nachname_AP" text="Nachname_AP"/>
    <f:field ref="CCAPRECONFIG_15_1001_Name_Zeile_2" text="Name_Zeile_2"/>
    <f:field ref="CCAPRECONFIG_15_1001_Name_Zeile_3" text="Name_Zeile_3"/>
    <f:field ref="CCAPRECONFIG_15_1001_Organisationskurzname" text="Organisationskurzname"/>
    <f:field ref="CCAPRECONFIG_15_1001_Organisationsname" text="Organisationsname"/>
    <f:field ref="CCAPRECONFIG_15_1001_Ort" text="Ort"/>
    <f:field ref="CHPRECONFIG_1_1001_Ort" text="Ort"/>
    <f:field ref="BAVCFG_15_1700_Ort_AP" text="Ort_AP"/>
    <f:field ref="BAVCFG_15_1700_Posfach" text="Posfach"/>
    <f:field ref="BAVCFG_15_1700_Posfach_AP" text="Posfach_AP"/>
    <f:field ref="CCAPRECONFIG_15_1001_Postalische_Adresse" text="Postalische_Adresse"/>
    <f:field ref="CCAPRECONFIG_15_1001_Postfach" text="Postfach"/>
    <f:field ref="CCAPRECONFIG_15_1001_Postleitzahl" text="Postleitzahl"/>
    <f:field ref="CHPRECONFIG_1_1001_Postleitzahl" text="Postleitzahl"/>
    <f:field ref="BAVCFG_15_1700_Postleitzahl_AP" text="Postleitzahl_AP"/>
    <f:field ref="CCAPRECONFIG_15_1001_Rechtsform" text="Rechtsform"/>
    <f:field ref="CCAPRECONFIG_15_1001_Sozialversicherungsnummer" text="Sozialversicherungsnummer"/>
    <f:field ref="CCAPRECONFIG_15_1001_Stiege" text="Stiege"/>
    <f:field ref="CCAPRECONFIG_15_1001_Stock" text="Stock"/>
    <f:field ref="CCAPRECONFIG_15_1001_Strasse" text="Strasse"/>
    <f:field ref="CHPRECONFIG_1_1001_Strasse" text="Strasse"/>
    <f:field ref="BAVCFG_15_1700_Strasse2" text="Strasse2"/>
    <f:field ref="BAVCFG_15_1700_Strasse2_AP" text="Strasse2_AP"/>
    <f:field ref="BAVCFG_15_1700_Strasse_AP" text="Strasse_AP"/>
    <f:field ref="CCAPRECONFIG_15_1001_Telefon" text="Telefon"/>
    <f:field ref="CCAPRECONFIG_15_1001_Titel" text="Titel"/>
    <f:field ref="CHPRECONFIG_1_1001_Titel" text="Titel"/>
    <f:field ref="BAVCFG_15_1700_Titel_AP" text="Titel_AP"/>
    <f:field ref="CCAPRECONFIG_15_1001_Tuer" text="Tuer"/>
    <f:field ref="CCAPRECONFIG_15_1001_Versandart" text="Versandart"/>
    <f:field ref="CHPRECONFIG_1_1001_Vorname" text="Vorname"/>
    <f:field ref="CCAPRECONFIG_15_1001_Vorname" text="Vorname"/>
    <f:field ref="BAVCFG_15_1700_Vorname_AP" text="Vorname_AP"/>
    <f:field ref="CCAPRECONFIG_15_1001_zH" text="zH"/>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340</vt:i4>
      </vt:variant>
    </vt:vector>
  </HeadingPairs>
  <TitlesOfParts>
    <vt:vector size="361" baseType="lpstr">
      <vt:lpstr>Information</vt:lpstr>
      <vt:lpstr>Abrechnung</vt:lpstr>
      <vt:lpstr>Hilfstab Formeln Projektübersic</vt:lpstr>
      <vt:lpstr>Projektübersicht</vt:lpstr>
      <vt:lpstr>Kursstaffel_01</vt:lpstr>
      <vt:lpstr>Kursstaffel_02</vt:lpstr>
      <vt:lpstr>Kursstaffel_03</vt:lpstr>
      <vt:lpstr>Kursstaffel_04</vt:lpstr>
      <vt:lpstr>Kursstaffel_05</vt:lpstr>
      <vt:lpstr>Kursstaffel_06</vt:lpstr>
      <vt:lpstr>Kursstaffel_07</vt:lpstr>
      <vt:lpstr>Kursstaffel_08</vt:lpstr>
      <vt:lpstr>Kursstaffel_09</vt:lpstr>
      <vt:lpstr>Kursstaffel_10</vt:lpstr>
      <vt:lpstr>Kursstaffel_11</vt:lpstr>
      <vt:lpstr>Kursstaffel_12</vt:lpstr>
      <vt:lpstr>Kursstaffel_13</vt:lpstr>
      <vt:lpstr>Kursstaffel_14</vt:lpstr>
      <vt:lpstr>Kursstaffel_15</vt:lpstr>
      <vt:lpstr>Auswahlfelder</vt:lpstr>
      <vt:lpstr>Übersetzungen</vt:lpstr>
      <vt:lpstr>Abrechnung!Druckbereich</vt:lpstr>
      <vt:lpstr>Information!Druckbereich</vt:lpstr>
      <vt:lpstr>Kursstaffel_01!Druckbereich</vt:lpstr>
      <vt:lpstr>Kursstaffel_02!Druckbereich</vt:lpstr>
      <vt:lpstr>Kursstaffel_03!Druckbereich</vt:lpstr>
      <vt:lpstr>Kursstaffel_04!Druckbereich</vt:lpstr>
      <vt:lpstr>Kursstaffel_05!Druckbereich</vt:lpstr>
      <vt:lpstr>Kursstaffel_06!Druckbereich</vt:lpstr>
      <vt:lpstr>Kursstaffel_07!Druckbereich</vt:lpstr>
      <vt:lpstr>Kursstaffel_08!Druckbereich</vt:lpstr>
      <vt:lpstr>Kursstaffel_09!Druckbereich</vt:lpstr>
      <vt:lpstr>Kursstaffel_10!Druckbereich</vt:lpstr>
      <vt:lpstr>Kursstaffel_11!Druckbereich</vt:lpstr>
      <vt:lpstr>Kursstaffel_12!Druckbereich</vt:lpstr>
      <vt:lpstr>Kursstaffel_13!Druckbereich</vt:lpstr>
      <vt:lpstr>Kursstaffel_14!Druckbereich</vt:lpstr>
      <vt:lpstr>Kursstaffel_15!Druckbereich</vt:lpstr>
      <vt:lpstr>Projektübersicht!Druckbereich</vt:lpstr>
      <vt:lpstr>Kursstaffel_01!Durchführung</vt:lpstr>
      <vt:lpstr>Kursstaffel_02!Durchführung</vt:lpstr>
      <vt:lpstr>Kursstaffel_03!Durchführung</vt:lpstr>
      <vt:lpstr>Kursstaffel_04!Durchführung</vt:lpstr>
      <vt:lpstr>Kursstaffel_05!Durchführung</vt:lpstr>
      <vt:lpstr>Kursstaffel_06!Durchführung</vt:lpstr>
      <vt:lpstr>Kursstaffel_07!Durchführung</vt:lpstr>
      <vt:lpstr>Kursstaffel_08!Durchführung</vt:lpstr>
      <vt:lpstr>Kursstaffel_09!Durchführung</vt:lpstr>
      <vt:lpstr>Kursstaffel_10!Durchführung</vt:lpstr>
      <vt:lpstr>Kursstaffel_11!Durchführung</vt:lpstr>
      <vt:lpstr>Kursstaffel_12!Durchführung</vt:lpstr>
      <vt:lpstr>Kursstaffel_13!Durchführung</vt:lpstr>
      <vt:lpstr>Kursstaffel_14!Durchführung</vt:lpstr>
      <vt:lpstr>Kursstaffel_15!Durchführung</vt:lpstr>
      <vt:lpstr>Durchführungsort</vt:lpstr>
      <vt:lpstr>Kursstaffel_02!Effektive_Gesamtkosten_je_Kurs</vt:lpstr>
      <vt:lpstr>Kursstaffel_03!Effektive_Gesamtkosten_je_Kurs</vt:lpstr>
      <vt:lpstr>Kursstaffel_04!Effektive_Gesamtkosten_je_Kurs</vt:lpstr>
      <vt:lpstr>Kursstaffel_05!Effektive_Gesamtkosten_je_Kurs</vt:lpstr>
      <vt:lpstr>Kursstaffel_06!Effektive_Gesamtkosten_je_Kurs</vt:lpstr>
      <vt:lpstr>Kursstaffel_07!Effektive_Gesamtkosten_je_Kurs</vt:lpstr>
      <vt:lpstr>Kursstaffel_08!Effektive_Gesamtkosten_je_Kurs</vt:lpstr>
      <vt:lpstr>Kursstaffel_09!Effektive_Gesamtkosten_je_Kurs</vt:lpstr>
      <vt:lpstr>Kursstaffel_10!Effektive_Gesamtkosten_je_Kurs</vt:lpstr>
      <vt:lpstr>Kursstaffel_11!Effektive_Gesamtkosten_je_Kurs</vt:lpstr>
      <vt:lpstr>Kursstaffel_12!Effektive_Gesamtkosten_je_Kurs</vt:lpstr>
      <vt:lpstr>Kursstaffel_13!Effektive_Gesamtkosten_je_Kurs</vt:lpstr>
      <vt:lpstr>Kursstaffel_14!Effektive_Gesamtkosten_je_Kurs</vt:lpstr>
      <vt:lpstr>Kursstaffel_15!Effektive_Gesamtkosten_je_Kurs</vt:lpstr>
      <vt:lpstr>Effektive_Gesamtkosten_je_Kurs</vt:lpstr>
      <vt:lpstr>Förderbeiträge</vt:lpstr>
      <vt:lpstr>Kursstaffel_01!Gesamtkosten_je_Kurs</vt:lpstr>
      <vt:lpstr>Kursstaffel_02!Gesamtkosten_je_Kurs</vt:lpstr>
      <vt:lpstr>Kursstaffel_03!Gesamtkosten_je_Kurs</vt:lpstr>
      <vt:lpstr>Kursstaffel_04!Gesamtkosten_je_Kurs</vt:lpstr>
      <vt:lpstr>Kursstaffel_05!Gesamtkosten_je_Kurs</vt:lpstr>
      <vt:lpstr>Kursstaffel_06!Gesamtkosten_je_Kurs</vt:lpstr>
      <vt:lpstr>Kursstaffel_07!Gesamtkosten_je_Kurs</vt:lpstr>
      <vt:lpstr>Kursstaffel_08!Gesamtkosten_je_Kurs</vt:lpstr>
      <vt:lpstr>Kursstaffel_09!Gesamtkosten_je_Kurs</vt:lpstr>
      <vt:lpstr>Kursstaffel_10!Gesamtkosten_je_Kurs</vt:lpstr>
      <vt:lpstr>Kursstaffel_11!Gesamtkosten_je_Kurs</vt:lpstr>
      <vt:lpstr>Kursstaffel_12!Gesamtkosten_je_Kurs</vt:lpstr>
      <vt:lpstr>Kursstaffel_13!Gesamtkosten_je_Kurs</vt:lpstr>
      <vt:lpstr>Kursstaffel_14!Gesamtkosten_je_Kurs</vt:lpstr>
      <vt:lpstr>Kursstaffel_15!Gesamtkosten_je_Kurs</vt:lpstr>
      <vt:lpstr>Kursstaffel_01!jahr1</vt:lpstr>
      <vt:lpstr>Kursstaffel_02!jahr1</vt:lpstr>
      <vt:lpstr>Kursstaffel_03!jahr1</vt:lpstr>
      <vt:lpstr>Kursstaffel_04!jahr1</vt:lpstr>
      <vt:lpstr>Kursstaffel_05!jahr1</vt:lpstr>
      <vt:lpstr>Kursstaffel_06!jahr1</vt:lpstr>
      <vt:lpstr>Kursstaffel_07!jahr1</vt:lpstr>
      <vt:lpstr>Kursstaffel_08!jahr1</vt:lpstr>
      <vt:lpstr>Kursstaffel_09!jahr1</vt:lpstr>
      <vt:lpstr>Kursstaffel_10!jahr1</vt:lpstr>
      <vt:lpstr>Kursstaffel_11!jahr1</vt:lpstr>
      <vt:lpstr>Kursstaffel_12!jahr1</vt:lpstr>
      <vt:lpstr>Kursstaffel_13!jahr1</vt:lpstr>
      <vt:lpstr>Kursstaffel_14!jahr1</vt:lpstr>
      <vt:lpstr>Kursstaffel_15!jahr1</vt:lpstr>
      <vt:lpstr>Kursstaffel_01!jahr2</vt:lpstr>
      <vt:lpstr>Kursstaffel_02!jahr2</vt:lpstr>
      <vt:lpstr>Kursstaffel_03!jahr2</vt:lpstr>
      <vt:lpstr>Kursstaffel_04!jahr2</vt:lpstr>
      <vt:lpstr>Kursstaffel_05!jahr2</vt:lpstr>
      <vt:lpstr>Kursstaffel_06!jahr2</vt:lpstr>
      <vt:lpstr>Kursstaffel_07!jahr2</vt:lpstr>
      <vt:lpstr>Kursstaffel_08!jahr2</vt:lpstr>
      <vt:lpstr>Kursstaffel_09!jahr2</vt:lpstr>
      <vt:lpstr>Kursstaffel_10!jahr2</vt:lpstr>
      <vt:lpstr>Kursstaffel_11!jahr2</vt:lpstr>
      <vt:lpstr>Kursstaffel_12!jahr2</vt:lpstr>
      <vt:lpstr>Kursstaffel_13!jahr2</vt:lpstr>
      <vt:lpstr>Kursstaffel_14!jahr2</vt:lpstr>
      <vt:lpstr>Kursstaffel_15!jahr2</vt:lpstr>
      <vt:lpstr>Kursstaffel_01!jahr3</vt:lpstr>
      <vt:lpstr>Kursstaffel_02!jahr3</vt:lpstr>
      <vt:lpstr>Kursstaffel_03!jahr3</vt:lpstr>
      <vt:lpstr>Kursstaffel_04!jahr3</vt:lpstr>
      <vt:lpstr>Kursstaffel_05!jahr3</vt:lpstr>
      <vt:lpstr>Kursstaffel_06!jahr3</vt:lpstr>
      <vt:lpstr>Kursstaffel_07!jahr3</vt:lpstr>
      <vt:lpstr>Kursstaffel_08!jahr3</vt:lpstr>
      <vt:lpstr>Kursstaffel_09!jahr3</vt:lpstr>
      <vt:lpstr>Kursstaffel_10!jahr3</vt:lpstr>
      <vt:lpstr>Kursstaffel_11!jahr3</vt:lpstr>
      <vt:lpstr>Kursstaffel_12!jahr3</vt:lpstr>
      <vt:lpstr>Kursstaffel_13!jahr3</vt:lpstr>
      <vt:lpstr>Kursstaffel_14!jahr3</vt:lpstr>
      <vt:lpstr>Kursstaffel_15!jahr3</vt:lpstr>
      <vt:lpstr>Kursstaffel_01!jahr4</vt:lpstr>
      <vt:lpstr>Kursstaffel_02!jahr4</vt:lpstr>
      <vt:lpstr>Kursstaffel_03!jahr4</vt:lpstr>
      <vt:lpstr>Kursstaffel_04!jahr4</vt:lpstr>
      <vt:lpstr>Kursstaffel_05!jahr4</vt:lpstr>
      <vt:lpstr>Kursstaffel_06!jahr4</vt:lpstr>
      <vt:lpstr>Kursstaffel_07!jahr4</vt:lpstr>
      <vt:lpstr>Kursstaffel_08!jahr4</vt:lpstr>
      <vt:lpstr>Kursstaffel_09!jahr4</vt:lpstr>
      <vt:lpstr>Kursstaffel_10!jahr4</vt:lpstr>
      <vt:lpstr>Kursstaffel_11!jahr4</vt:lpstr>
      <vt:lpstr>Kursstaffel_12!jahr4</vt:lpstr>
      <vt:lpstr>Kursstaffel_13!jahr4</vt:lpstr>
      <vt:lpstr>Kursstaffel_14!jahr4</vt:lpstr>
      <vt:lpstr>Kursstaffel_15!jahr4</vt:lpstr>
      <vt:lpstr>Kursstaffel_01!Jahre</vt:lpstr>
      <vt:lpstr>Kursstaffel_02!Jahre</vt:lpstr>
      <vt:lpstr>Kursstaffel_03!Jahre</vt:lpstr>
      <vt:lpstr>Kursstaffel_04!Jahre</vt:lpstr>
      <vt:lpstr>Kursstaffel_05!Jahre</vt:lpstr>
      <vt:lpstr>Kursstaffel_06!Jahre</vt:lpstr>
      <vt:lpstr>Kursstaffel_07!Jahre</vt:lpstr>
      <vt:lpstr>Kursstaffel_08!Jahre</vt:lpstr>
      <vt:lpstr>Kursstaffel_09!Jahre</vt:lpstr>
      <vt:lpstr>Kursstaffel_10!Jahre</vt:lpstr>
      <vt:lpstr>Kursstaffel_11!Jahre</vt:lpstr>
      <vt:lpstr>Kursstaffel_12!Jahre</vt:lpstr>
      <vt:lpstr>Kursstaffel_13!Jahre</vt:lpstr>
      <vt:lpstr>Kursstaffel_14!Jahre</vt:lpstr>
      <vt:lpstr>Kursstaffel_15!Jahre</vt:lpstr>
      <vt:lpstr>JaNein</vt:lpstr>
      <vt:lpstr>Kursdauer</vt:lpstr>
      <vt:lpstr>Kursstaffel_01!Kursdauer_Staffel</vt:lpstr>
      <vt:lpstr>Kursstaffel_02!Kursdauer_Staffel</vt:lpstr>
      <vt:lpstr>Kursstaffel_03!Kursdauer_Staffel</vt:lpstr>
      <vt:lpstr>Kursstaffel_04!Kursdauer_Staffel</vt:lpstr>
      <vt:lpstr>Kursstaffel_05!Kursdauer_Staffel</vt:lpstr>
      <vt:lpstr>Kursstaffel_06!Kursdauer_Staffel</vt:lpstr>
      <vt:lpstr>Kursstaffel_07!Kursdauer_Staffel</vt:lpstr>
      <vt:lpstr>Kursstaffel_08!Kursdauer_Staffel</vt:lpstr>
      <vt:lpstr>Kursstaffel_09!Kursdauer_Staffel</vt:lpstr>
      <vt:lpstr>Kursstaffel_10!Kursdauer_Staffel</vt:lpstr>
      <vt:lpstr>Kursstaffel_11!Kursdauer_Staffel</vt:lpstr>
      <vt:lpstr>Kursstaffel_12!Kursdauer_Staffel</vt:lpstr>
      <vt:lpstr>Kursstaffel_13!Kursdauer_Staffel</vt:lpstr>
      <vt:lpstr>Kursstaffel_14!Kursdauer_Staffel</vt:lpstr>
      <vt:lpstr>Kursstaffel_15!Kursdauer_Staffel</vt:lpstr>
      <vt:lpstr>Kursnummer</vt:lpstr>
      <vt:lpstr>Kursstaffel_01!Kurstitel</vt:lpstr>
      <vt:lpstr>Kursstaffel_02!Kurstitel</vt:lpstr>
      <vt:lpstr>Kursstaffel_03!Kurstitel</vt:lpstr>
      <vt:lpstr>Kursstaffel_04!Kurstitel</vt:lpstr>
      <vt:lpstr>Kursstaffel_05!Kurstitel</vt:lpstr>
      <vt:lpstr>Kursstaffel_06!Kurstitel</vt:lpstr>
      <vt:lpstr>Kursstaffel_07!Kurstitel</vt:lpstr>
      <vt:lpstr>Kursstaffel_08!Kurstitel</vt:lpstr>
      <vt:lpstr>Kursstaffel_09!Kurstitel</vt:lpstr>
      <vt:lpstr>Kursstaffel_10!Kurstitel</vt:lpstr>
      <vt:lpstr>Kursstaffel_11!Kurstitel</vt:lpstr>
      <vt:lpstr>Kursstaffel_12!Kurstitel</vt:lpstr>
      <vt:lpstr>Kursstaffel_13!Kurstitel</vt:lpstr>
      <vt:lpstr>Kursstaffel_14!Kurstitel</vt:lpstr>
      <vt:lpstr>Kursstaffel_15!Kurstitel</vt:lpstr>
      <vt:lpstr>Kursstaffel_01!Max_Subvention</vt:lpstr>
      <vt:lpstr>Kursstaffel_02!Max_Subvention</vt:lpstr>
      <vt:lpstr>Kursstaffel_03!Max_Subvention</vt:lpstr>
      <vt:lpstr>Kursstaffel_04!Max_Subvention</vt:lpstr>
      <vt:lpstr>Kursstaffel_05!Max_Subvention</vt:lpstr>
      <vt:lpstr>Kursstaffel_06!Max_Subvention</vt:lpstr>
      <vt:lpstr>Kursstaffel_07!Max_Subvention</vt:lpstr>
      <vt:lpstr>Kursstaffel_08!Max_Subvention</vt:lpstr>
      <vt:lpstr>Kursstaffel_09!Max_Subvention</vt:lpstr>
      <vt:lpstr>Kursstaffel_10!Max_Subvention</vt:lpstr>
      <vt:lpstr>Kursstaffel_11!Max_Subvention</vt:lpstr>
      <vt:lpstr>Kursstaffel_12!Max_Subvention</vt:lpstr>
      <vt:lpstr>Kursstaffel_13!Max_Subvention</vt:lpstr>
      <vt:lpstr>Kursstaffel_14!Max_Subvention</vt:lpstr>
      <vt:lpstr>Kursstaffel_15!Max_Subvention</vt:lpstr>
      <vt:lpstr>Kursstaffel_01!Max_Subvention_Gesamtkosten</vt:lpstr>
      <vt:lpstr>Kursstaffel_02!Max_Subvention_Gesamtkosten</vt:lpstr>
      <vt:lpstr>Kursstaffel_03!Max_Subvention_Gesamtkosten</vt:lpstr>
      <vt:lpstr>Kursstaffel_04!Max_Subvention_Gesamtkosten</vt:lpstr>
      <vt:lpstr>Kursstaffel_05!Max_Subvention_Gesamtkosten</vt:lpstr>
      <vt:lpstr>Kursstaffel_06!Max_Subvention_Gesamtkosten</vt:lpstr>
      <vt:lpstr>Kursstaffel_07!Max_Subvention_Gesamtkosten</vt:lpstr>
      <vt:lpstr>Kursstaffel_08!Max_Subvention_Gesamtkosten</vt:lpstr>
      <vt:lpstr>Kursstaffel_09!Max_Subvention_Gesamtkosten</vt:lpstr>
      <vt:lpstr>Kursstaffel_10!Max_Subvention_Gesamtkosten</vt:lpstr>
      <vt:lpstr>Kursstaffel_11!Max_Subvention_Gesamtkosten</vt:lpstr>
      <vt:lpstr>Kursstaffel_12!Max_Subvention_Gesamtkosten</vt:lpstr>
      <vt:lpstr>Kursstaffel_13!Max_Subvention_Gesamtkosten</vt:lpstr>
      <vt:lpstr>Kursstaffel_14!Max_Subvention_Gesamtkosten</vt:lpstr>
      <vt:lpstr>Kursstaffel_15!Max_Subvention_Gesamtkosten</vt:lpstr>
      <vt:lpstr>Kursstaffel_01!Neuentwicklung</vt:lpstr>
      <vt:lpstr>Kursstaffel_02!Neuentwicklung</vt:lpstr>
      <vt:lpstr>Kursstaffel_03!Neuentwicklung</vt:lpstr>
      <vt:lpstr>Kursstaffel_04!Neuentwicklung</vt:lpstr>
      <vt:lpstr>Kursstaffel_05!Neuentwicklung</vt:lpstr>
      <vt:lpstr>Kursstaffel_06!Neuentwicklung</vt:lpstr>
      <vt:lpstr>Kursstaffel_07!Neuentwicklung</vt:lpstr>
      <vt:lpstr>Kursstaffel_08!Neuentwicklung</vt:lpstr>
      <vt:lpstr>Kursstaffel_09!Neuentwicklung</vt:lpstr>
      <vt:lpstr>Kursstaffel_10!Neuentwicklung</vt:lpstr>
      <vt:lpstr>Kursstaffel_11!Neuentwicklung</vt:lpstr>
      <vt:lpstr>Kursstaffel_12!Neuentwicklung</vt:lpstr>
      <vt:lpstr>Kursstaffel_13!Neuentwicklung</vt:lpstr>
      <vt:lpstr>Kursstaffel_14!Neuentwicklung</vt:lpstr>
      <vt:lpstr>Kursstaffel_15!Neuentwicklung</vt:lpstr>
      <vt:lpstr>SheetnameKursstaffel01</vt:lpstr>
      <vt:lpstr>SheetnameKursstaffel02</vt:lpstr>
      <vt:lpstr>SheetnameKursstaffel03</vt:lpstr>
      <vt:lpstr>SheetnameKursstaffel04</vt:lpstr>
      <vt:lpstr>SheetnameKursstaffel05</vt:lpstr>
      <vt:lpstr>SheetnameKursstaffel06</vt:lpstr>
      <vt:lpstr>SheetnameKursstaffel07</vt:lpstr>
      <vt:lpstr>SheetnameKursstaffel08</vt:lpstr>
      <vt:lpstr>SheetnameKursstaffel09</vt:lpstr>
      <vt:lpstr>SheetnameKursstaffel10</vt:lpstr>
      <vt:lpstr>SheetnameKursstaffel11</vt:lpstr>
      <vt:lpstr>SheetnameKursstaffel12</vt:lpstr>
      <vt:lpstr>SheetnameKursstaffel13</vt:lpstr>
      <vt:lpstr>SheetnameKursstaffel14</vt:lpstr>
      <vt:lpstr>SheetnameKursstaffel15</vt:lpstr>
      <vt:lpstr>Sprache</vt:lpstr>
      <vt:lpstr>Sprachen</vt:lpstr>
      <vt:lpstr>Kursstaffel_01!Total_Foerderpauschale</vt:lpstr>
      <vt:lpstr>Kursstaffel_02!Total_Foerderpauschale</vt:lpstr>
      <vt:lpstr>Kursstaffel_03!Total_Foerderpauschale</vt:lpstr>
      <vt:lpstr>Kursstaffel_04!Total_Foerderpauschale</vt:lpstr>
      <vt:lpstr>Kursstaffel_05!Total_Foerderpauschale</vt:lpstr>
      <vt:lpstr>Kursstaffel_06!Total_Foerderpauschale</vt:lpstr>
      <vt:lpstr>Kursstaffel_07!Total_Foerderpauschale</vt:lpstr>
      <vt:lpstr>Kursstaffel_08!Total_Foerderpauschale</vt:lpstr>
      <vt:lpstr>Kursstaffel_09!Total_Foerderpauschale</vt:lpstr>
      <vt:lpstr>Kursstaffel_10!Total_Foerderpauschale</vt:lpstr>
      <vt:lpstr>Kursstaffel_11!Total_Foerderpauschale</vt:lpstr>
      <vt:lpstr>Kursstaffel_12!Total_Foerderpauschale</vt:lpstr>
      <vt:lpstr>Kursstaffel_13!Total_Foerderpauschale</vt:lpstr>
      <vt:lpstr>Kursstaffel_14!Total_Foerderpauschale</vt:lpstr>
      <vt:lpstr>Kursstaffel_15!Total_Foerderpauschale</vt:lpstr>
      <vt:lpstr>Kursstaffel_01!Total_Foerderpauschale_eff</vt:lpstr>
      <vt:lpstr>Kursstaffel_02!Total_Foerderpauschale_eff</vt:lpstr>
      <vt:lpstr>Kursstaffel_03!Total_Foerderpauschale_eff</vt:lpstr>
      <vt:lpstr>Kursstaffel_04!Total_Foerderpauschale_eff</vt:lpstr>
      <vt:lpstr>Kursstaffel_05!Total_Foerderpauschale_eff</vt:lpstr>
      <vt:lpstr>Kursstaffel_06!Total_Foerderpauschale_eff</vt:lpstr>
      <vt:lpstr>Kursstaffel_07!Total_Foerderpauschale_eff</vt:lpstr>
      <vt:lpstr>Kursstaffel_08!Total_Foerderpauschale_eff</vt:lpstr>
      <vt:lpstr>Kursstaffel_09!Total_Foerderpauschale_eff</vt:lpstr>
      <vt:lpstr>Kursstaffel_10!Total_Foerderpauschale_eff</vt:lpstr>
      <vt:lpstr>Kursstaffel_11!Total_Foerderpauschale_eff</vt:lpstr>
      <vt:lpstr>Kursstaffel_12!Total_Foerderpauschale_eff</vt:lpstr>
      <vt:lpstr>Kursstaffel_13!Total_Foerderpauschale_eff</vt:lpstr>
      <vt:lpstr>Kursstaffel_14!Total_Foerderpauschale_eff</vt:lpstr>
      <vt:lpstr>Kursstaffel_15!Total_Foerderpauschale_eff</vt:lpstr>
      <vt:lpstr>Kursstaffel_01!Transfer</vt:lpstr>
      <vt:lpstr>Kursstaffel_02!Transfer</vt:lpstr>
      <vt:lpstr>Kursstaffel_03!Transfer</vt:lpstr>
      <vt:lpstr>Kursstaffel_04!Transfer</vt:lpstr>
      <vt:lpstr>Kursstaffel_05!Transfer</vt:lpstr>
      <vt:lpstr>Kursstaffel_06!Transfer</vt:lpstr>
      <vt:lpstr>Kursstaffel_07!Transfer</vt:lpstr>
      <vt:lpstr>Kursstaffel_08!Transfer</vt:lpstr>
      <vt:lpstr>Kursstaffel_09!Transfer</vt:lpstr>
      <vt:lpstr>Kursstaffel_10!Transfer</vt:lpstr>
      <vt:lpstr>Kursstaffel_11!Transfer</vt:lpstr>
      <vt:lpstr>Kursstaffel_12!Transfer</vt:lpstr>
      <vt:lpstr>Kursstaffel_13!Transfer</vt:lpstr>
      <vt:lpstr>Kursstaffel_14!Transfer</vt:lpstr>
      <vt:lpstr>Kursstaffel_15!Transfer</vt:lpstr>
      <vt:lpstr>Kursstaffel_01!ungedeckter_Restbeitrag_eff</vt:lpstr>
      <vt:lpstr>Kursstaffel_02!ungedeckter_Restbeitrag_eff</vt:lpstr>
      <vt:lpstr>Kursstaffel_03!ungedeckter_Restbeitrag_eff</vt:lpstr>
      <vt:lpstr>Kursstaffel_04!ungedeckter_Restbeitrag_eff</vt:lpstr>
      <vt:lpstr>Kursstaffel_05!ungedeckter_Restbeitrag_eff</vt:lpstr>
      <vt:lpstr>Kursstaffel_06!ungedeckter_Restbeitrag_eff</vt:lpstr>
      <vt:lpstr>Kursstaffel_07!ungedeckter_Restbeitrag_eff</vt:lpstr>
      <vt:lpstr>Kursstaffel_08!ungedeckter_Restbeitrag_eff</vt:lpstr>
      <vt:lpstr>Kursstaffel_09!ungedeckter_Restbeitrag_eff</vt:lpstr>
      <vt:lpstr>Kursstaffel_10!ungedeckter_Restbeitrag_eff</vt:lpstr>
      <vt:lpstr>Kursstaffel_11!ungedeckter_Restbeitrag_eff</vt:lpstr>
      <vt:lpstr>Kursstaffel_12!ungedeckter_Restbeitrag_eff</vt:lpstr>
      <vt:lpstr>Kursstaffel_13!ungedeckter_Restbeitrag_eff</vt:lpstr>
      <vt:lpstr>Kursstaffel_14!ungedeckter_Restbeitrag_eff</vt:lpstr>
      <vt:lpstr>Kursstaffel_15!ungedeckter_Restbeitrag_eff</vt:lpstr>
      <vt:lpstr>Kursstaffel_01!ungedeckter_Restbeitrag_geplant</vt:lpstr>
      <vt:lpstr>Kursstaffel_02!ungedeckter_Restbeitrag_geplant</vt:lpstr>
      <vt:lpstr>Kursstaffel_03!ungedeckter_Restbeitrag_geplant</vt:lpstr>
      <vt:lpstr>Kursstaffel_04!ungedeckter_Restbeitrag_geplant</vt:lpstr>
      <vt:lpstr>Kursstaffel_05!ungedeckter_Restbeitrag_geplant</vt:lpstr>
      <vt:lpstr>Kursstaffel_06!ungedeckter_Restbeitrag_geplant</vt:lpstr>
      <vt:lpstr>Kursstaffel_07!ungedeckter_Restbeitrag_geplant</vt:lpstr>
      <vt:lpstr>Kursstaffel_08!ungedeckter_Restbeitrag_geplant</vt:lpstr>
      <vt:lpstr>Kursstaffel_09!ungedeckter_Restbeitrag_geplant</vt:lpstr>
      <vt:lpstr>Kursstaffel_10!ungedeckter_Restbeitrag_geplant</vt:lpstr>
      <vt:lpstr>Kursstaffel_11!ungedeckter_Restbeitrag_geplant</vt:lpstr>
      <vt:lpstr>Kursstaffel_12!ungedeckter_Restbeitrag_geplant</vt:lpstr>
      <vt:lpstr>Kursstaffel_13!ungedeckter_Restbeitrag_geplant</vt:lpstr>
      <vt:lpstr>Kursstaffel_14!ungedeckter_Restbeitrag_geplant</vt:lpstr>
      <vt:lpstr>Kursstaffel_15!ungedeckter_Restbeitrag_geplant</vt:lpstr>
      <vt:lpstr>Kursstaffel_01!Weitere_Drittmittel</vt:lpstr>
      <vt:lpstr>Kursstaffel_02!Weitere_Drittmittel</vt:lpstr>
      <vt:lpstr>Kursstaffel_03!Weitere_Drittmittel</vt:lpstr>
      <vt:lpstr>Kursstaffel_04!Weitere_Drittmittel</vt:lpstr>
      <vt:lpstr>Kursstaffel_05!Weitere_Drittmittel</vt:lpstr>
      <vt:lpstr>Kursstaffel_06!Weitere_Drittmittel</vt:lpstr>
      <vt:lpstr>Kursstaffel_07!Weitere_Drittmittel</vt:lpstr>
      <vt:lpstr>Kursstaffel_08!Weitere_Drittmittel</vt:lpstr>
      <vt:lpstr>Kursstaffel_09!Weitere_Drittmittel</vt:lpstr>
      <vt:lpstr>Kursstaffel_10!Weitere_Drittmittel</vt:lpstr>
      <vt:lpstr>Kursstaffel_11!Weitere_Drittmittel</vt:lpstr>
      <vt:lpstr>Kursstaffel_12!Weitere_Drittmittel</vt:lpstr>
      <vt:lpstr>Kursstaffel_13!Weitere_Drittmittel</vt:lpstr>
      <vt:lpstr>Kursstaffel_14!Weitere_Drittmittel</vt:lpstr>
      <vt:lpstr>Kursstaffel_15!Weitere_Drittmittel</vt:lpstr>
      <vt:lpstr>Kursstaffel_02!Weitere_Drittmittel_Effektiv</vt:lpstr>
      <vt:lpstr>Kursstaffel_03!Weitere_Drittmittel_Effektiv</vt:lpstr>
      <vt:lpstr>Kursstaffel_04!Weitere_Drittmittel_Effektiv</vt:lpstr>
      <vt:lpstr>Kursstaffel_05!Weitere_Drittmittel_Effektiv</vt:lpstr>
      <vt:lpstr>Kursstaffel_06!Weitere_Drittmittel_Effektiv</vt:lpstr>
      <vt:lpstr>Kursstaffel_07!Weitere_Drittmittel_Effektiv</vt:lpstr>
      <vt:lpstr>Kursstaffel_08!Weitere_Drittmittel_Effektiv</vt:lpstr>
      <vt:lpstr>Kursstaffel_09!Weitere_Drittmittel_Effektiv</vt:lpstr>
      <vt:lpstr>Kursstaffel_10!Weitere_Drittmittel_Effektiv</vt:lpstr>
      <vt:lpstr>Kursstaffel_11!Weitere_Drittmittel_Effektiv</vt:lpstr>
      <vt:lpstr>Kursstaffel_12!Weitere_Drittmittel_Effektiv</vt:lpstr>
      <vt:lpstr>Kursstaffel_13!Weitere_Drittmittel_Effektiv</vt:lpstr>
      <vt:lpstr>Kursstaffel_14!Weitere_Drittmittel_Effektiv</vt:lpstr>
      <vt:lpstr>Kursstaffel_15!Weitere_Drittmittel_Effektiv</vt:lpstr>
      <vt:lpstr>Weitere_Drittmittel_Effektiv</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Lachenmeier Patrick BFE</dc:creator>
  <cp:lastModifiedBy>Schäfli Barbara BFE</cp:lastModifiedBy>
  <cp:lastPrinted>2025-02-20T08:40:05Z</cp:lastPrinted>
  <dcterms:created xsi:type="dcterms:W3CDTF">2017-04-05T12:10:16Z</dcterms:created>
  <dcterms:modified xsi:type="dcterms:W3CDTF">2025-06-17T06:57:43Z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Geschäftsstelle EnergieSchweiz</vt:lpwstr>
  </property>
  <property fmtid="{D5CDD505-2E9C-101B-9397-08002B2CF9AE}" pid="4" name="FSC#UVEKCFG@15.1700:DefaultGroupFileResponsible">
    <vt:lpwstr/>
  </property>
  <property fmtid="{D5CDD505-2E9C-101B-9397-08002B2CF9AE}" pid="5" name="FSC#UVEKCFG@15.1700:FileRespFunction">
    <vt:lpwstr/>
  </property>
  <property fmtid="{D5CDD505-2E9C-101B-9397-08002B2CF9AE}" pid="6" name="FSC#UVEKCFG@15.1700:AssignedClassification">
    <vt:lpwstr/>
  </property>
  <property fmtid="{D5CDD505-2E9C-101B-9397-08002B2CF9AE}" pid="7" name="FSC#UVEKCFG@15.1700:AssignedClassificationCode">
    <vt:lpwstr>COO.1.1001.1.137854</vt:lpwstr>
  </property>
  <property fmtid="{D5CDD505-2E9C-101B-9397-08002B2CF9AE}" pid="8" name="FSC#UVEKCFG@15.1700:FileResponsible">
    <vt:lpwstr/>
  </property>
  <property fmtid="{D5CDD505-2E9C-101B-9397-08002B2CF9AE}" pid="9" name="FSC#UVEKCFG@15.1700:FileResponsibleTel">
    <vt:lpwstr/>
  </property>
  <property fmtid="{D5CDD505-2E9C-101B-9397-08002B2CF9AE}" pid="10" name="FSC#UVEKCFG@15.1700:FileResponsibleEmail">
    <vt:lpwstr/>
  </property>
  <property fmtid="{D5CDD505-2E9C-101B-9397-08002B2CF9AE}" pid="11" name="FSC#UVEKCFG@15.1700:FileResponsibleFax">
    <vt:lpwstr/>
  </property>
  <property fmtid="{D5CDD505-2E9C-101B-9397-08002B2CF9AE}" pid="12" name="FSC#UVEKCFG@15.1700:FileResponsibleAddress">
    <vt:lpwstr/>
  </property>
  <property fmtid="{D5CDD505-2E9C-101B-9397-08002B2CF9AE}" pid="13" name="FSC#UVEKCFG@15.1700:FileResponsibleStreet">
    <vt:lpwstr/>
  </property>
  <property fmtid="{D5CDD505-2E9C-101B-9397-08002B2CF9AE}" pid="14" name="FSC#UVEKCFG@15.1700:FileResponsiblezipcode">
    <vt:lpwstr/>
  </property>
  <property fmtid="{D5CDD505-2E9C-101B-9397-08002B2CF9AE}" pid="15" name="FSC#UVEKCFG@15.1700:FileResponsiblecity">
    <vt:lpwstr/>
  </property>
  <property fmtid="{D5CDD505-2E9C-101B-9397-08002B2CF9AE}" pid="16" name="FSC#UVEKCFG@15.1700:FileResponsibleAbbreviation">
    <vt:lpwstr/>
  </property>
  <property fmtid="{D5CDD505-2E9C-101B-9397-08002B2CF9AE}" pid="17" name="FSC#UVEKCFG@15.1700:FileRespOrgHome">
    <vt:lpwstr>Mühlestrasse 4, 3003 Bern</vt:lpwstr>
  </property>
  <property fmtid="{D5CDD505-2E9C-101B-9397-08002B2CF9AE}" pid="18" name="FSC#UVEKCFG@15.1700:CurrUserAbbreviation">
    <vt:lpwstr>lab</vt:lpwstr>
  </property>
  <property fmtid="{D5CDD505-2E9C-101B-9397-08002B2CF9AE}" pid="19" name="FSC#UVEKCFG@15.1700:CategoryReference">
    <vt:lpwstr>438.0</vt:lpwstr>
  </property>
  <property fmtid="{D5CDD505-2E9C-101B-9397-08002B2CF9AE}" pid="20" name="FSC#UVEKCFG@15.1700:cooAddress">
    <vt:lpwstr>COO.2207.110.2.1782663</vt:lpwstr>
  </property>
  <property fmtid="{D5CDD505-2E9C-101B-9397-08002B2CF9AE}" pid="21" name="FSC#UVEKCFG@15.1700:sleeveFileReference">
    <vt:lpwstr/>
  </property>
  <property fmtid="{D5CDD505-2E9C-101B-9397-08002B2CF9AE}" pid="22" name="FSC#UVEKCFG@15.1700:BureauName">
    <vt:lpwstr/>
  </property>
  <property fmtid="{D5CDD505-2E9C-101B-9397-08002B2CF9AE}" pid="23" name="FSC#UVEKCFG@15.1700:BureauShortName">
    <vt:lpwstr>BFE</vt:lpwstr>
  </property>
  <property fmtid="{D5CDD505-2E9C-101B-9397-08002B2CF9AE}" pid="24" name="FSC#UVEKCFG@15.1700:BureauWebsite">
    <vt:lpwstr/>
  </property>
  <property fmtid="{D5CDD505-2E9C-101B-9397-08002B2CF9AE}" pid="25" name="FSC#UVEKCFG@15.1700:SubFileTitle">
    <vt:lpwstr>Budget_Kurse_für_Antrag_MASTER_2019.03.30</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UVEKCFG@15.1700:DocumentNumber">
    <vt:lpwstr>2019-03-29-0277</vt:lpwstr>
  </property>
  <property fmtid="{D5CDD505-2E9C-101B-9397-08002B2CF9AE}" pid="38" name="FSC#UVEKCFG@15.1700:AssignmentNumber">
    <vt:lpwstr/>
  </property>
  <property fmtid="{D5CDD505-2E9C-101B-9397-08002B2CF9AE}" pid="39" name="FSC#UVEKCFG@15.1700:EM_Personal">
    <vt:lpwstr/>
  </property>
  <property fmtid="{D5CDD505-2E9C-101B-9397-08002B2CF9AE}" pid="40" name="FSC#UVEKCFG@15.1700:EM_Geschlecht">
    <vt:lpwstr/>
  </property>
  <property fmtid="{D5CDD505-2E9C-101B-9397-08002B2CF9AE}" pid="41" name="FSC#UVEKCFG@15.1700:EM_GebDatum">
    <vt:lpwstr/>
  </property>
  <property fmtid="{D5CDD505-2E9C-101B-9397-08002B2CF9AE}" pid="42" name="FSC#UVEKCFG@15.1700:EM_Funktion">
    <vt:lpwstr/>
  </property>
  <property fmtid="{D5CDD505-2E9C-101B-9397-08002B2CF9AE}" pid="43" name="FSC#UVEKCFG@15.1700:EM_Beruf">
    <vt:lpwstr/>
  </property>
  <property fmtid="{D5CDD505-2E9C-101B-9397-08002B2CF9AE}" pid="44" name="FSC#UVEKCFG@15.1700:EM_SVNR">
    <vt:lpwstr/>
  </property>
  <property fmtid="{D5CDD505-2E9C-101B-9397-08002B2CF9AE}" pid="45" name="FSC#UVEKCFG@15.1700:EM_Familienstand">
    <vt:lpwstr/>
  </property>
  <property fmtid="{D5CDD505-2E9C-101B-9397-08002B2CF9AE}" pid="46" name="FSC#UVEKCFG@15.1700:EM_Muttersprache">
    <vt:lpwstr/>
  </property>
  <property fmtid="{D5CDD505-2E9C-101B-9397-08002B2CF9AE}" pid="47" name="FSC#UVEKCFG@15.1700:EM_Geboren_in">
    <vt:lpwstr/>
  </property>
  <property fmtid="{D5CDD505-2E9C-101B-9397-08002B2CF9AE}" pid="48" name="FSC#UVEKCFG@15.1700:EM_Briefanrede">
    <vt:lpwstr/>
  </property>
  <property fmtid="{D5CDD505-2E9C-101B-9397-08002B2CF9AE}" pid="49" name="FSC#UVEKCFG@15.1700:EM_Kommunikationssprache">
    <vt:lpwstr/>
  </property>
  <property fmtid="{D5CDD505-2E9C-101B-9397-08002B2CF9AE}" pid="50" name="FSC#UVEKCFG@15.1700:EM_Webseite">
    <vt:lpwstr/>
  </property>
  <property fmtid="{D5CDD505-2E9C-101B-9397-08002B2CF9AE}" pid="51" name="FSC#UVEKCFG@15.1700:EM_TelNr_Business">
    <vt:lpwstr/>
  </property>
  <property fmtid="{D5CDD505-2E9C-101B-9397-08002B2CF9AE}" pid="52" name="FSC#UVEKCFG@15.1700:EM_TelNr_Private">
    <vt:lpwstr/>
  </property>
  <property fmtid="{D5CDD505-2E9C-101B-9397-08002B2CF9AE}" pid="53" name="FSC#UVEKCFG@15.1700:EM_TelNr_Mobile">
    <vt:lpwstr/>
  </property>
  <property fmtid="{D5CDD505-2E9C-101B-9397-08002B2CF9AE}" pid="54" name="FSC#UVEKCFG@15.1700:EM_TelNr_Other">
    <vt:lpwstr/>
  </property>
  <property fmtid="{D5CDD505-2E9C-101B-9397-08002B2CF9AE}" pid="55" name="FSC#UVEKCFG@15.1700:EM_TelNr_Fax">
    <vt:lpwstr/>
  </property>
  <property fmtid="{D5CDD505-2E9C-101B-9397-08002B2CF9AE}" pid="56" name="FSC#UVEKCFG@15.1700:EM_EMail1">
    <vt:lpwstr/>
  </property>
  <property fmtid="{D5CDD505-2E9C-101B-9397-08002B2CF9AE}" pid="57" name="FSC#UVEKCFG@15.1700:EM_EMail2">
    <vt:lpwstr/>
  </property>
  <property fmtid="{D5CDD505-2E9C-101B-9397-08002B2CF9AE}" pid="58" name="FSC#UVEKCFG@15.1700:EM_EMail3">
    <vt:lpwstr/>
  </property>
  <property fmtid="{D5CDD505-2E9C-101B-9397-08002B2CF9AE}" pid="59" name="FSC#UVEKCFG@15.1700:EM_Name">
    <vt:lpwstr/>
  </property>
  <property fmtid="{D5CDD505-2E9C-101B-9397-08002B2CF9AE}" pid="60" name="FSC#UVEKCFG@15.1700:EM_UID">
    <vt:lpwstr/>
  </property>
  <property fmtid="{D5CDD505-2E9C-101B-9397-08002B2CF9AE}" pid="61" name="FSC#UVEKCFG@15.1700:EM_Rechtsform">
    <vt:lpwstr/>
  </property>
  <property fmtid="{D5CDD505-2E9C-101B-9397-08002B2CF9AE}" pid="62" name="FSC#UVEKCFG@15.1700:EM_Klassifizierung">
    <vt:lpwstr/>
  </property>
  <property fmtid="{D5CDD505-2E9C-101B-9397-08002B2CF9AE}" pid="63" name="FSC#UVEKCFG@15.1700:EM_Gruendungsjahr">
    <vt:lpwstr/>
  </property>
  <property fmtid="{D5CDD505-2E9C-101B-9397-08002B2CF9AE}" pid="64" name="FSC#UVEKCFG@15.1700:EM_Versandart">
    <vt:lpwstr>B-Post</vt:lpwstr>
  </property>
  <property fmtid="{D5CDD505-2E9C-101B-9397-08002B2CF9AE}" pid="65" name="FSC#UVEKCFG@15.1700:EM_Versandvermek">
    <vt:lpwstr/>
  </property>
  <property fmtid="{D5CDD505-2E9C-101B-9397-08002B2CF9AE}" pid="66" name="FSC#UVEKCFG@15.1700:EM_Anrede">
    <vt:lpwstr/>
  </property>
  <property fmtid="{D5CDD505-2E9C-101B-9397-08002B2CF9AE}" pid="67" name="FSC#UVEKCFG@15.1700:EM_Titel">
    <vt:lpwstr/>
  </property>
  <property fmtid="{D5CDD505-2E9C-101B-9397-08002B2CF9AE}" pid="68" name="FSC#UVEKCFG@15.1700:EM_Nachgestellter_Titel">
    <vt:lpwstr/>
  </property>
  <property fmtid="{D5CDD505-2E9C-101B-9397-08002B2CF9AE}" pid="69" name="FSC#UVEKCFG@15.1700:EM_Vorname">
    <vt:lpwstr/>
  </property>
  <property fmtid="{D5CDD505-2E9C-101B-9397-08002B2CF9AE}" pid="70" name="FSC#UVEKCFG@15.1700:EM_Nachname">
    <vt:lpwstr/>
  </property>
  <property fmtid="{D5CDD505-2E9C-101B-9397-08002B2CF9AE}" pid="71" name="FSC#UVEKCFG@15.1700:EM_Kurzbezeichnung">
    <vt:lpwstr/>
  </property>
  <property fmtid="{D5CDD505-2E9C-101B-9397-08002B2CF9AE}" pid="72" name="FSC#UVEKCFG@15.1700:EM_Organisations_Zeile_1">
    <vt:lpwstr/>
  </property>
  <property fmtid="{D5CDD505-2E9C-101B-9397-08002B2CF9AE}" pid="73" name="FSC#UVEKCFG@15.1700:EM_Organisations_Zeile_2">
    <vt:lpwstr/>
  </property>
  <property fmtid="{D5CDD505-2E9C-101B-9397-08002B2CF9AE}" pid="74" name="FSC#UVEKCFG@15.1700:EM_Organisations_Zeile_3">
    <vt:lpwstr/>
  </property>
  <property fmtid="{D5CDD505-2E9C-101B-9397-08002B2CF9AE}" pid="75" name="FSC#UVEKCFG@15.1700:EM_Strasse">
    <vt:lpwstr/>
  </property>
  <property fmtid="{D5CDD505-2E9C-101B-9397-08002B2CF9AE}" pid="76" name="FSC#UVEKCFG@15.1700:EM_Hausnummer">
    <vt:lpwstr/>
  </property>
  <property fmtid="{D5CDD505-2E9C-101B-9397-08002B2CF9AE}" pid="77" name="FSC#UVEKCFG@15.1700:EM_Strasse2">
    <vt:lpwstr/>
  </property>
  <property fmtid="{D5CDD505-2E9C-101B-9397-08002B2CF9AE}" pid="78" name="FSC#UVEKCFG@15.1700:EM_Hausnummer_Zusatz">
    <vt:lpwstr/>
  </property>
  <property fmtid="{D5CDD505-2E9C-101B-9397-08002B2CF9AE}" pid="79" name="FSC#UVEKCFG@15.1700:EM_Postfach">
    <vt:lpwstr/>
  </property>
  <property fmtid="{D5CDD505-2E9C-101B-9397-08002B2CF9AE}" pid="80" name="FSC#UVEKCFG@15.1700:EM_PLZ">
    <vt:lpwstr/>
  </property>
  <property fmtid="{D5CDD505-2E9C-101B-9397-08002B2CF9AE}" pid="81" name="FSC#UVEKCFG@15.1700:EM_Ort">
    <vt:lpwstr/>
  </property>
  <property fmtid="{D5CDD505-2E9C-101B-9397-08002B2CF9AE}" pid="82" name="FSC#UVEKCFG@15.1700:EM_Land">
    <vt:lpwstr/>
  </property>
  <property fmtid="{D5CDD505-2E9C-101B-9397-08002B2CF9AE}" pid="83" name="FSC#UVEKCFG@15.1700:EM_E_Mail_Adresse">
    <vt:lpwstr/>
  </property>
  <property fmtid="{D5CDD505-2E9C-101B-9397-08002B2CF9AE}" pid="84" name="FSC#UVEKCFG@15.1700:EM_Funktionsbezeichnung">
    <vt:lpwstr/>
  </property>
  <property fmtid="{D5CDD505-2E9C-101B-9397-08002B2CF9AE}" pid="85" name="FSC#UVEKCFG@15.1700:EM_Serienbrieffeld_1">
    <vt:lpwstr/>
  </property>
  <property fmtid="{D5CDD505-2E9C-101B-9397-08002B2CF9AE}" pid="86" name="FSC#UVEKCFG@15.1700:EM_Serienbrieffeld_2">
    <vt:lpwstr/>
  </property>
  <property fmtid="{D5CDD505-2E9C-101B-9397-08002B2CF9AE}" pid="87" name="FSC#UVEKCFG@15.1700:EM_Serienbrieffeld_3">
    <vt:lpwstr/>
  </property>
  <property fmtid="{D5CDD505-2E9C-101B-9397-08002B2CF9AE}" pid="88" name="FSC#UVEKCFG@15.1700:EM_Serienbrieffeld_4">
    <vt:lpwstr/>
  </property>
  <property fmtid="{D5CDD505-2E9C-101B-9397-08002B2CF9AE}" pid="89" name="FSC#UVEKCFG@15.1700:EM_Serienbrieffeld_5">
    <vt:lpwstr/>
  </property>
  <property fmtid="{D5CDD505-2E9C-101B-9397-08002B2CF9AE}" pid="90" name="FSC#UVEKCFG@15.1700:EM_Address">
    <vt:lpwstr/>
  </property>
  <property fmtid="{D5CDD505-2E9C-101B-9397-08002B2CF9AE}" pid="91" name="FSC#UVEKCFG@15.1700:Abs_Nachname">
    <vt:lpwstr/>
  </property>
  <property fmtid="{D5CDD505-2E9C-101B-9397-08002B2CF9AE}" pid="92" name="FSC#UVEKCFG@15.1700:Abs_Vorname">
    <vt:lpwstr/>
  </property>
  <property fmtid="{D5CDD505-2E9C-101B-9397-08002B2CF9AE}" pid="93" name="FSC#UVEKCFG@15.1700:Abs_Zeichen">
    <vt:lpwstr/>
  </property>
  <property fmtid="{D5CDD505-2E9C-101B-9397-08002B2CF9AE}" pid="94" name="FSC#UVEKCFG@15.1700:Anrede">
    <vt:lpwstr/>
  </property>
  <property fmtid="{D5CDD505-2E9C-101B-9397-08002B2CF9AE}" pid="95" name="FSC#UVEKCFG@15.1700:EM_Versandartspez">
    <vt:lpwstr/>
  </property>
  <property fmtid="{D5CDD505-2E9C-101B-9397-08002B2CF9AE}" pid="96" name="FSC#UVEKCFG@15.1700:Briefdatum">
    <vt:lpwstr>01.04.2019</vt:lpwstr>
  </property>
  <property fmtid="{D5CDD505-2E9C-101B-9397-08002B2CF9AE}" pid="97" name="FSC#UVEKCFG@15.1700:Empf_Zeichen">
    <vt:lpwstr/>
  </property>
  <property fmtid="{D5CDD505-2E9C-101B-9397-08002B2CF9AE}" pid="98" name="FSC#UVEKCFG@15.1700:FilialePLZ">
    <vt:lpwstr/>
  </property>
  <property fmtid="{D5CDD505-2E9C-101B-9397-08002B2CF9AE}" pid="99" name="FSC#UVEKCFG@15.1700:Gegenstand">
    <vt:lpwstr>Budget_Kurse_für_Antrag_MASTER_2019.03.30</vt:lpwstr>
  </property>
  <property fmtid="{D5CDD505-2E9C-101B-9397-08002B2CF9AE}" pid="100" name="FSC#UVEKCFG@15.1700:Nummer">
    <vt:lpwstr>2019-03-29-0277</vt:lpwstr>
  </property>
  <property fmtid="{D5CDD505-2E9C-101B-9397-08002B2CF9AE}" pid="101" name="FSC#UVEKCFG@15.1700:Unterschrift_Nachname">
    <vt:lpwstr/>
  </property>
  <property fmtid="{D5CDD505-2E9C-101B-9397-08002B2CF9AE}" pid="102" name="FSC#UVEKCFG@15.1700:Unterschrift_Vorname">
    <vt:lpwstr/>
  </property>
  <property fmtid="{D5CDD505-2E9C-101B-9397-08002B2CF9AE}" pid="103" name="FSC#UVEKCFG@15.1700:FileResponsibleStreetPostal">
    <vt:lpwstr/>
  </property>
  <property fmtid="{D5CDD505-2E9C-101B-9397-08002B2CF9AE}" pid="104" name="FSC#UVEKCFG@15.1700:FileResponsiblezipcodePostal">
    <vt:lpwstr/>
  </property>
  <property fmtid="{D5CDD505-2E9C-101B-9397-08002B2CF9AE}" pid="105" name="FSC#UVEKCFG@15.1700:FileResponsiblecityPostal">
    <vt:lpwstr/>
  </property>
  <property fmtid="{D5CDD505-2E9C-101B-9397-08002B2CF9AE}" pid="106" name="FSC#UVEKCFG@15.1700:FileResponsibleStreetInvoice">
    <vt:lpwstr/>
  </property>
  <property fmtid="{D5CDD505-2E9C-101B-9397-08002B2CF9AE}" pid="107" name="FSC#UVEKCFG@15.1700:FileResponsiblezipcodeInvoice">
    <vt:lpwstr/>
  </property>
  <property fmtid="{D5CDD505-2E9C-101B-9397-08002B2CF9AE}" pid="108" name="FSC#UVEKCFG@15.1700:FileResponsiblecityInvoice">
    <vt:lpwstr/>
  </property>
  <property fmtid="{D5CDD505-2E9C-101B-9397-08002B2CF9AE}" pid="109" name="FSC#UVEKCFG@15.1700:ResponsibleDefaultRoleOrg">
    <vt:lpwstr/>
  </property>
  <property fmtid="{D5CDD505-2E9C-101B-9397-08002B2CF9AE}" pid="110" name="FSC#UVEKCFG@15.1700:SL_HStufe1">
    <vt:lpwstr/>
  </property>
  <property fmtid="{D5CDD505-2E9C-101B-9397-08002B2CF9AE}" pid="111" name="FSC#UVEKCFG@15.1700:SL_FStufe1">
    <vt:lpwstr/>
  </property>
  <property fmtid="{D5CDD505-2E9C-101B-9397-08002B2CF9AE}" pid="112" name="FSC#UVEKCFG@15.1700:SL_HStufe2">
    <vt:lpwstr/>
  </property>
  <property fmtid="{D5CDD505-2E9C-101B-9397-08002B2CF9AE}" pid="113" name="FSC#UVEKCFG@15.1700:SL_FStufe2">
    <vt:lpwstr/>
  </property>
  <property fmtid="{D5CDD505-2E9C-101B-9397-08002B2CF9AE}" pid="114" name="FSC#UVEKCFG@15.1700:SL_HStufe3">
    <vt:lpwstr/>
  </property>
  <property fmtid="{D5CDD505-2E9C-101B-9397-08002B2CF9AE}" pid="115" name="FSC#UVEKCFG@15.1700:SL_FStufe3">
    <vt:lpwstr/>
  </property>
  <property fmtid="{D5CDD505-2E9C-101B-9397-08002B2CF9AE}" pid="116" name="FSC#UVEKCFG@15.1700:SL_HStufe4">
    <vt:lpwstr/>
  </property>
  <property fmtid="{D5CDD505-2E9C-101B-9397-08002B2CF9AE}" pid="117" name="FSC#UVEKCFG@15.1700:SL_FStufe4">
    <vt:lpwstr/>
  </property>
  <property fmtid="{D5CDD505-2E9C-101B-9397-08002B2CF9AE}" pid="118" name="FSC#UVEKCFG@15.1700:SR_HStufe1">
    <vt:lpwstr/>
  </property>
  <property fmtid="{D5CDD505-2E9C-101B-9397-08002B2CF9AE}" pid="119" name="FSC#UVEKCFG@15.1700:SR_FStufe1">
    <vt:lpwstr/>
  </property>
  <property fmtid="{D5CDD505-2E9C-101B-9397-08002B2CF9AE}" pid="120" name="FSC#UVEKCFG@15.1700:SR_HStufe2">
    <vt:lpwstr/>
  </property>
  <property fmtid="{D5CDD505-2E9C-101B-9397-08002B2CF9AE}" pid="121" name="FSC#UVEKCFG@15.1700:SR_FStufe2">
    <vt:lpwstr/>
  </property>
  <property fmtid="{D5CDD505-2E9C-101B-9397-08002B2CF9AE}" pid="122" name="FSC#UVEKCFG@15.1700:SR_HStufe3">
    <vt:lpwstr/>
  </property>
  <property fmtid="{D5CDD505-2E9C-101B-9397-08002B2CF9AE}" pid="123" name="FSC#UVEKCFG@15.1700:SR_FStufe3">
    <vt:lpwstr/>
  </property>
  <property fmtid="{D5CDD505-2E9C-101B-9397-08002B2CF9AE}" pid="124" name="FSC#UVEKCFG@15.1700:SR_HStufe4">
    <vt:lpwstr/>
  </property>
  <property fmtid="{D5CDD505-2E9C-101B-9397-08002B2CF9AE}" pid="125" name="FSC#UVEKCFG@15.1700:SR_FStufe4">
    <vt:lpwstr/>
  </property>
  <property fmtid="{D5CDD505-2E9C-101B-9397-08002B2CF9AE}" pid="126" name="FSC#UVEKCFG@15.1700:FileResp_HStufe1">
    <vt:lpwstr/>
  </property>
  <property fmtid="{D5CDD505-2E9C-101B-9397-08002B2CF9AE}" pid="127" name="FSC#UVEKCFG@15.1700:FileResp_FStufe1">
    <vt:lpwstr/>
  </property>
  <property fmtid="{D5CDD505-2E9C-101B-9397-08002B2CF9AE}" pid="128" name="FSC#UVEKCFG@15.1700:FileResp_HStufe2">
    <vt:lpwstr/>
  </property>
  <property fmtid="{D5CDD505-2E9C-101B-9397-08002B2CF9AE}" pid="129" name="FSC#UVEKCFG@15.1700:FileResp_FStufe2">
    <vt:lpwstr/>
  </property>
  <property fmtid="{D5CDD505-2E9C-101B-9397-08002B2CF9AE}" pid="130" name="FSC#UVEKCFG@15.1700:FileResp_HStufe3">
    <vt:lpwstr/>
  </property>
  <property fmtid="{D5CDD505-2E9C-101B-9397-08002B2CF9AE}" pid="131" name="FSC#UVEKCFG@15.1700:FileResp_FStufe3">
    <vt:lpwstr/>
  </property>
  <property fmtid="{D5CDD505-2E9C-101B-9397-08002B2CF9AE}" pid="132" name="FSC#UVEKCFG@15.1700:FileResp_HStufe4">
    <vt:lpwstr/>
  </property>
  <property fmtid="{D5CDD505-2E9C-101B-9397-08002B2CF9AE}" pid="133" name="FSC#UVEKCFG@15.1700:FileResp_FStufe4">
    <vt:lpwstr/>
  </property>
  <property fmtid="{D5CDD505-2E9C-101B-9397-08002B2CF9AE}" pid="134" name="FSC#COOELAK@1.1001:Subject">
    <vt:lpwstr/>
  </property>
  <property fmtid="{D5CDD505-2E9C-101B-9397-08002B2CF9AE}" pid="135" name="FSC#COOELAK@1.1001:FileReference">
    <vt:lpwstr>438.0-00014</vt:lpwstr>
  </property>
  <property fmtid="{D5CDD505-2E9C-101B-9397-08002B2CF9AE}" pid="136" name="FSC#COOELAK@1.1001:FileRefYear">
    <vt:lpwstr>2016</vt:lpwstr>
  </property>
  <property fmtid="{D5CDD505-2E9C-101B-9397-08002B2CF9AE}" pid="137" name="FSC#COOELAK@1.1001:FileRefOrdinal">
    <vt:lpwstr>14</vt:lpwstr>
  </property>
  <property fmtid="{D5CDD505-2E9C-101B-9397-08002B2CF9AE}" pid="138" name="FSC#COOELAK@1.1001:FileRefOU">
    <vt:lpwstr>ECH</vt:lpwstr>
  </property>
  <property fmtid="{D5CDD505-2E9C-101B-9397-08002B2CF9AE}" pid="139" name="FSC#COOELAK@1.1001:Organization">
    <vt:lpwstr/>
  </property>
  <property fmtid="{D5CDD505-2E9C-101B-9397-08002B2CF9AE}" pid="140" name="FSC#COOELAK@1.1001:Owner">
    <vt:lpwstr>Lauper Britt</vt:lpwstr>
  </property>
  <property fmtid="{D5CDD505-2E9C-101B-9397-08002B2CF9AE}" pid="141" name="FSC#COOELAK@1.1001:OwnerExtension">
    <vt:lpwstr>+41 58 480 37 24</vt:lpwstr>
  </property>
  <property fmtid="{D5CDD505-2E9C-101B-9397-08002B2CF9AE}" pid="142" name="FSC#COOELAK@1.1001:OwnerFaxExtension">
    <vt:lpwstr>+41 58 463 25 00</vt:lpwstr>
  </property>
  <property fmtid="{D5CDD505-2E9C-101B-9397-08002B2CF9AE}" pid="143" name="FSC#COOELAK@1.1001:DispatchedBy">
    <vt:lpwstr/>
  </property>
  <property fmtid="{D5CDD505-2E9C-101B-9397-08002B2CF9AE}" pid="144" name="FSC#COOELAK@1.1001:DispatchedAt">
    <vt:lpwstr/>
  </property>
  <property fmtid="{D5CDD505-2E9C-101B-9397-08002B2CF9AE}" pid="145" name="FSC#COOELAK@1.1001:ApprovedBy">
    <vt:lpwstr/>
  </property>
  <property fmtid="{D5CDD505-2E9C-101B-9397-08002B2CF9AE}" pid="146" name="FSC#COOELAK@1.1001:ApprovedAt">
    <vt:lpwstr/>
  </property>
  <property fmtid="{D5CDD505-2E9C-101B-9397-08002B2CF9AE}" pid="147" name="FSC#COOELAK@1.1001:Department">
    <vt:lpwstr>Dienst Aus- und Weiterbildung Energiebereich AW (BFE)</vt:lpwstr>
  </property>
  <property fmtid="{D5CDD505-2E9C-101B-9397-08002B2CF9AE}" pid="148" name="FSC#COOELAK@1.1001:CreatedAt">
    <vt:lpwstr>29.03.2019</vt:lpwstr>
  </property>
  <property fmtid="{D5CDD505-2E9C-101B-9397-08002B2CF9AE}" pid="149" name="FSC#COOELAK@1.1001:OU">
    <vt:lpwstr>Geschäftsstelle EnergieSchweiz (BFE)</vt:lpwstr>
  </property>
  <property fmtid="{D5CDD505-2E9C-101B-9397-08002B2CF9AE}" pid="150" name="FSC#COOELAK@1.1001:Priority">
    <vt:lpwstr> ()</vt:lpwstr>
  </property>
  <property fmtid="{D5CDD505-2E9C-101B-9397-08002B2CF9AE}" pid="151" name="FSC#COOELAK@1.1001:ObjBarCode">
    <vt:lpwstr>*COO.2207.110.2.1782663*</vt:lpwstr>
  </property>
  <property fmtid="{D5CDD505-2E9C-101B-9397-08002B2CF9AE}" pid="152" name="FSC#COOELAK@1.1001:RefBarCode">
    <vt:lpwstr>*COO.2207.110.2.1782664*</vt:lpwstr>
  </property>
  <property fmtid="{D5CDD505-2E9C-101B-9397-08002B2CF9AE}" pid="153" name="FSC#COOELAK@1.1001:FileRefBarCode">
    <vt:lpwstr>*438.0-00014*</vt:lpwstr>
  </property>
  <property fmtid="{D5CDD505-2E9C-101B-9397-08002B2CF9AE}" pid="154" name="FSC#COOELAK@1.1001:ExternalRef">
    <vt:lpwstr/>
  </property>
  <property fmtid="{D5CDD505-2E9C-101B-9397-08002B2CF9AE}" pid="155" name="FSC#COOELAK@1.1001:IncomingNumber">
    <vt:lpwstr/>
  </property>
  <property fmtid="{D5CDD505-2E9C-101B-9397-08002B2CF9AE}" pid="156" name="FSC#COOELAK@1.1001:IncomingSubject">
    <vt:lpwstr/>
  </property>
  <property fmtid="{D5CDD505-2E9C-101B-9397-08002B2CF9AE}" pid="157" name="FSC#COOELAK@1.1001:ProcessResponsible">
    <vt:lpwstr/>
  </property>
  <property fmtid="{D5CDD505-2E9C-101B-9397-08002B2CF9AE}" pid="158" name="FSC#COOELAK@1.1001:ProcessResponsiblePhone">
    <vt:lpwstr/>
  </property>
  <property fmtid="{D5CDD505-2E9C-101B-9397-08002B2CF9AE}" pid="159" name="FSC#COOELAK@1.1001:ProcessResponsibleMail">
    <vt:lpwstr/>
  </property>
  <property fmtid="{D5CDD505-2E9C-101B-9397-08002B2CF9AE}" pid="160" name="FSC#COOELAK@1.1001:ProcessResponsibleFax">
    <vt:lpwstr/>
  </property>
  <property fmtid="{D5CDD505-2E9C-101B-9397-08002B2CF9AE}" pid="161" name="FSC#COOELAK@1.1001:ApproverFirstName">
    <vt:lpwstr/>
  </property>
  <property fmtid="{D5CDD505-2E9C-101B-9397-08002B2CF9AE}" pid="162" name="FSC#COOELAK@1.1001:ApproverSurName">
    <vt:lpwstr/>
  </property>
  <property fmtid="{D5CDD505-2E9C-101B-9397-08002B2CF9AE}" pid="163" name="FSC#COOELAK@1.1001:ApproverTitle">
    <vt:lpwstr/>
  </property>
  <property fmtid="{D5CDD505-2E9C-101B-9397-08002B2CF9AE}" pid="164" name="FSC#COOELAK@1.1001:ExternalDate">
    <vt:lpwstr/>
  </property>
  <property fmtid="{D5CDD505-2E9C-101B-9397-08002B2CF9AE}" pid="165" name="FSC#COOELAK@1.1001:SettlementApprovedAt">
    <vt:lpwstr/>
  </property>
  <property fmtid="{D5CDD505-2E9C-101B-9397-08002B2CF9AE}" pid="166" name="FSC#COOELAK@1.1001:BaseNumber">
    <vt:lpwstr>438.0</vt:lpwstr>
  </property>
  <property fmtid="{D5CDD505-2E9C-101B-9397-08002B2CF9AE}" pid="167" name="FSC#COOELAK@1.1001:CurrentUserRolePos">
    <vt:lpwstr>Sachbearbeiter/in</vt:lpwstr>
  </property>
  <property fmtid="{D5CDD505-2E9C-101B-9397-08002B2CF9AE}" pid="168" name="FSC#COOELAK@1.1001:CurrentUserEmail">
    <vt:lpwstr>britt.lauper@bfe.admin.ch</vt:lpwstr>
  </property>
  <property fmtid="{D5CDD505-2E9C-101B-9397-08002B2CF9AE}" pid="169" name="FSC#ELAKGOV@1.1001:PersonalSubjGender">
    <vt:lpwstr/>
  </property>
  <property fmtid="{D5CDD505-2E9C-101B-9397-08002B2CF9AE}" pid="170" name="FSC#ELAKGOV@1.1001:PersonalSubjFirstName">
    <vt:lpwstr/>
  </property>
  <property fmtid="{D5CDD505-2E9C-101B-9397-08002B2CF9AE}" pid="171" name="FSC#ELAKGOV@1.1001:PersonalSubjSurName">
    <vt:lpwstr/>
  </property>
  <property fmtid="{D5CDD505-2E9C-101B-9397-08002B2CF9AE}" pid="172" name="FSC#ELAKGOV@1.1001:PersonalSubjSalutation">
    <vt:lpwstr/>
  </property>
  <property fmtid="{D5CDD505-2E9C-101B-9397-08002B2CF9AE}" pid="173" name="FSC#ELAKGOV@1.1001:PersonalSubjAddress">
    <vt:lpwstr/>
  </property>
  <property fmtid="{D5CDD505-2E9C-101B-9397-08002B2CF9AE}" pid="174" name="FSC#ATSTATECFG@1.1001:Office">
    <vt:lpwstr/>
  </property>
  <property fmtid="{D5CDD505-2E9C-101B-9397-08002B2CF9AE}" pid="175" name="FSC#ATSTATECFG@1.1001:Agent">
    <vt:lpwstr/>
  </property>
  <property fmtid="{D5CDD505-2E9C-101B-9397-08002B2CF9AE}" pid="176" name="FSC#ATSTATECFG@1.1001:AgentPhone">
    <vt:lpwstr/>
  </property>
  <property fmtid="{D5CDD505-2E9C-101B-9397-08002B2CF9AE}" pid="177" name="FSC#ATSTATECFG@1.1001:DepartmentFax">
    <vt:lpwstr/>
  </property>
  <property fmtid="{D5CDD505-2E9C-101B-9397-08002B2CF9AE}" pid="178" name="FSC#ATSTATECFG@1.1001:DepartmentEmail">
    <vt:lpwstr/>
  </property>
  <property fmtid="{D5CDD505-2E9C-101B-9397-08002B2CF9AE}" pid="179" name="FSC#ATSTATECFG@1.1001:SubfileDate">
    <vt:lpwstr/>
  </property>
  <property fmtid="{D5CDD505-2E9C-101B-9397-08002B2CF9AE}" pid="180" name="FSC#ATSTATECFG@1.1001:SubfileSubject">
    <vt:lpwstr>Budget_Kurse_für_Antrag_MASTER_2019.03.30</vt:lpwstr>
  </property>
  <property fmtid="{D5CDD505-2E9C-101B-9397-08002B2CF9AE}" pid="181" name="FSC#ATSTATECFG@1.1001:DepartmentZipCode">
    <vt:lpwstr>3003</vt:lpwstr>
  </property>
  <property fmtid="{D5CDD505-2E9C-101B-9397-08002B2CF9AE}" pid="182" name="FSC#ATSTATECFG@1.1001:DepartmentCountry">
    <vt:lpwstr/>
  </property>
  <property fmtid="{D5CDD505-2E9C-101B-9397-08002B2CF9AE}" pid="183" name="FSC#ATSTATECFG@1.1001:DepartmentCity">
    <vt:lpwstr>Bern</vt:lpwstr>
  </property>
  <property fmtid="{D5CDD505-2E9C-101B-9397-08002B2CF9AE}" pid="184" name="FSC#ATSTATECFG@1.1001:DepartmentStreet">
    <vt:lpwstr>Mühlestrasse 4</vt:lpwstr>
  </property>
  <property fmtid="{D5CDD505-2E9C-101B-9397-08002B2CF9AE}" pid="185" name="FSC#ATSTATECFG@1.1001:DepartmentDVR">
    <vt:lpwstr/>
  </property>
  <property fmtid="{D5CDD505-2E9C-101B-9397-08002B2CF9AE}" pid="186" name="FSC#ATSTATECFG@1.1001:DepartmentUID">
    <vt:lpwstr/>
  </property>
  <property fmtid="{D5CDD505-2E9C-101B-9397-08002B2CF9AE}" pid="187" name="FSC#ATSTATECFG@1.1001:SubfileReference">
    <vt:lpwstr>438.0-00014/00007</vt:lpwstr>
  </property>
  <property fmtid="{D5CDD505-2E9C-101B-9397-08002B2CF9AE}" pid="188" name="FSC#ATSTATECFG@1.1001:Clause">
    <vt:lpwstr/>
  </property>
  <property fmtid="{D5CDD505-2E9C-101B-9397-08002B2CF9AE}" pid="189" name="FSC#ATSTATECFG@1.1001:ApprovedSignature">
    <vt:lpwstr/>
  </property>
  <property fmtid="{D5CDD505-2E9C-101B-9397-08002B2CF9AE}" pid="190" name="FSC#ATSTATECFG@1.1001:BankAccount">
    <vt:lpwstr/>
  </property>
  <property fmtid="{D5CDD505-2E9C-101B-9397-08002B2CF9AE}" pid="191" name="FSC#ATSTATECFG@1.1001:BankAccountOwner">
    <vt:lpwstr/>
  </property>
  <property fmtid="{D5CDD505-2E9C-101B-9397-08002B2CF9AE}" pid="192" name="FSC#ATSTATECFG@1.1001:BankInstitute">
    <vt:lpwstr/>
  </property>
  <property fmtid="{D5CDD505-2E9C-101B-9397-08002B2CF9AE}" pid="193" name="FSC#ATSTATECFG@1.1001:BankAccountID">
    <vt:lpwstr/>
  </property>
  <property fmtid="{D5CDD505-2E9C-101B-9397-08002B2CF9AE}" pid="194" name="FSC#ATSTATECFG@1.1001:BankAccountIBAN">
    <vt:lpwstr/>
  </property>
  <property fmtid="{D5CDD505-2E9C-101B-9397-08002B2CF9AE}" pid="195" name="FSC#ATSTATECFG@1.1001:BankAccountBIC">
    <vt:lpwstr/>
  </property>
  <property fmtid="{D5CDD505-2E9C-101B-9397-08002B2CF9AE}" pid="196" name="FSC#ATSTATECFG@1.1001:BankName">
    <vt:lpwstr/>
  </property>
  <property fmtid="{D5CDD505-2E9C-101B-9397-08002B2CF9AE}" pid="197" name="FSC#COOSYSTEM@1.1:Container">
    <vt:lpwstr>COO.2207.110.2.1782663</vt:lpwstr>
  </property>
  <property fmtid="{D5CDD505-2E9C-101B-9397-08002B2CF9AE}" pid="198" name="FSC#FSCFOLIO@1.1001:docpropproject">
    <vt:lpwstr/>
  </property>
  <property fmtid="{D5CDD505-2E9C-101B-9397-08002B2CF9AE}" pid="199" name="MSIP_Label_245c3252-146d-46f3-8062-82cd8c8d7e7d_Enabled">
    <vt:lpwstr>true</vt:lpwstr>
  </property>
  <property fmtid="{D5CDD505-2E9C-101B-9397-08002B2CF9AE}" pid="200" name="MSIP_Label_245c3252-146d-46f3-8062-82cd8c8d7e7d_SetDate">
    <vt:lpwstr>2024-12-04T09:36:46Z</vt:lpwstr>
  </property>
  <property fmtid="{D5CDD505-2E9C-101B-9397-08002B2CF9AE}" pid="201" name="MSIP_Label_245c3252-146d-46f3-8062-82cd8c8d7e7d_Method">
    <vt:lpwstr>Privileged</vt:lpwstr>
  </property>
  <property fmtid="{D5CDD505-2E9C-101B-9397-08002B2CF9AE}" pid="202" name="MSIP_Label_245c3252-146d-46f3-8062-82cd8c8d7e7d_Name">
    <vt:lpwstr>L1</vt:lpwstr>
  </property>
  <property fmtid="{D5CDD505-2E9C-101B-9397-08002B2CF9AE}" pid="203" name="MSIP_Label_245c3252-146d-46f3-8062-82cd8c8d7e7d_SiteId">
    <vt:lpwstr>6ae27add-8276-4a38-88c1-3a9c1f973767</vt:lpwstr>
  </property>
  <property fmtid="{D5CDD505-2E9C-101B-9397-08002B2CF9AE}" pid="204" name="MSIP_Label_245c3252-146d-46f3-8062-82cd8c8d7e7d_ActionId">
    <vt:lpwstr>8a524a66-8e8c-4274-9b6e-a000061135d0</vt:lpwstr>
  </property>
  <property fmtid="{D5CDD505-2E9C-101B-9397-08002B2CF9AE}" pid="205" name="MSIP_Label_245c3252-146d-46f3-8062-82cd8c8d7e7d_ContentBits">
    <vt:lpwstr>0</vt:lpwstr>
  </property>
</Properties>
</file>