
<file path=[Content_Types].xml><?xml version="1.0" encoding="utf-8"?>
<Types xmlns="http://schemas.openxmlformats.org/package/2006/content-types">
  <Override PartName="/xl/activeX/activeX4.bin" ContentType="application/vnd.ms-office.activeX"/>
  <Override PartName="/xl/activeX/activeX9.xml" ContentType="application/vnd.ms-office.activeX+xml"/>
  <Override PartName="/xl/activeX/activeX25.bin" ContentType="application/vnd.ms-office.activeX"/>
  <Override PartName="/xl/activeX/activeX43.bin" ContentType="application/vnd.ms-office.activeX"/>
  <Override PartName="/xl/styles.xml" ContentType="application/vnd.openxmlformats-officedocument.spreadsheetml.styles+xml"/>
  <Override PartName="/xl/activeX/activeX14.bin" ContentType="application/vnd.ms-office.activeX"/>
  <Override PartName="/xl/activeX/activeX19.xml" ContentType="application/vnd.ms-office.activeX+xml"/>
  <Override PartName="/xl/drawings/drawing6.xml" ContentType="application/vnd.openxmlformats-officedocument.drawing+xml"/>
  <Override PartName="/xl/activeX/activeX32.bin" ContentType="application/vnd.ms-office.activeX"/>
  <Override PartName="/xl/worksheets/sheet7.xml" ContentType="application/vnd.openxmlformats-officedocument.spreadsheetml.worksheet+xml"/>
  <Override PartName="/xl/activeX/activeX5.xml" ContentType="application/vnd.ms-office.activeX+xml"/>
  <Override PartName="/xl/activeX/activeX21.bin" ContentType="application/vnd.ms-office.activeX"/>
  <Override PartName="/xl/activeX/activeX37.xml" ContentType="application/vnd.ms-office.activeX+xml"/>
  <Override PartName="/xl/vbaProject.bin" ContentType="application/vnd.ms-office.vbaProject"/>
  <Default Extension="xml" ContentType="application/xml"/>
  <Override PartName="/xl/drawings/drawing2.xml" ContentType="application/vnd.openxmlformats-officedocument.drawing+xml"/>
  <Override PartName="/xl/activeX/activeX10.bin" ContentType="application/vnd.ms-office.activeX"/>
  <Override PartName="/xl/activeX/activeX15.xml" ContentType="application/vnd.ms-office.activeX+xml"/>
  <Override PartName="/xl/activeX/activeX26.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22.xml" ContentType="application/vnd.ms-office.activeX+xml"/>
  <Override PartName="/xl/activeX/activeX33.xml" ContentType="application/vnd.ms-office.activeX+xml"/>
  <Override PartName="/xl/activeX/activeX9.bin" ContentType="application/vnd.ms-office.activeX"/>
  <Override PartName="/xl/activeX/activeX11.xml" ContentType="application/vnd.ms-office.activeX+xml"/>
  <Override PartName="/xl/activeX/activeX40.xml" ContentType="application/vnd.ms-office.activeX+xml"/>
  <Override PartName="/xl/chartsheets/sheet2.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19.bin" ContentType="application/vnd.ms-office.activeX"/>
  <Override PartName="/xl/activeX/activeX39.bin" ContentType="application/vnd.ms-office.activeX"/>
  <Override PartName="/xl/activeX/activeX5.bin" ContentType="application/vnd.ms-office.activeX"/>
  <Override PartName="/xl/activeX/activeX17.bin" ContentType="application/vnd.ms-office.activeX"/>
  <Override PartName="/xl/activeX/activeX28.bin" ContentType="application/vnd.ms-office.activeX"/>
  <Override PartName="/xl/activeX/activeX37.bin" ContentType="application/vnd.ms-office.activeX"/>
  <Default Extension="bin" ContentType="application/vnd.openxmlformats-officedocument.spreadsheetml.printerSettings"/>
  <Override PartName="/xl/activeX/activeX3.bin" ContentType="application/vnd.ms-office.activeX"/>
  <Override PartName="/xl/activeX/activeX15.bin" ContentType="application/vnd.ms-office.activeX"/>
  <Override PartName="/xl/activeX/activeX26.bin" ContentType="application/vnd.ms-office.activeX"/>
  <Override PartName="/xl/activeX/activeX35.bin" ContentType="application/vnd.ms-office.activeX"/>
  <Override PartName="/xl/drawings/drawing9.xml" ContentType="application/vnd.openxmlformats-officedocument.drawing+xml"/>
  <Override PartName="/xl/activeX/activeX1.bin" ContentType="application/vnd.ms-office.activeX"/>
  <Override PartName="/xl/activeX/activeX8.xml" ContentType="application/vnd.ms-office.activeX+xml"/>
  <Override PartName="/xl/activeX/activeX13.bin" ContentType="application/vnd.ms-office.activeX"/>
  <Override PartName="/xl/activeX/activeX22.bin" ContentType="application/vnd.ms-office.activeX"/>
  <Override PartName="/xl/activeX/activeX24.bin" ContentType="application/vnd.ms-office.activeX"/>
  <Override PartName="/xl/activeX/activeX29.xml" ContentType="application/vnd.ms-office.activeX+xml"/>
  <Override PartName="/xl/activeX/activeX33.bin" ContentType="application/vnd.ms-office.activeX"/>
  <Override PartName="/xl/activeX/activeX38.xml" ContentType="application/vnd.ms-office.activeX+xml"/>
  <Override PartName="/xl/activeX/activeX42.bin" ContentType="application/vnd.ms-office.activeX"/>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activeX/activeX18.xml" ContentType="application/vnd.ms-office.activeX+xml"/>
  <Override PartName="/xl/drawings/drawing5.xml" ContentType="application/vnd.openxmlformats-officedocument.drawing+xml"/>
  <Override PartName="/xl/activeX/activeX20.bin" ContentType="application/vnd.ms-office.activeX"/>
  <Override PartName="/xl/activeX/activeX27.xml" ContentType="application/vnd.ms-office.activeX+xml"/>
  <Override PartName="/xl/activeX/activeX31.bin" ContentType="application/vnd.ms-office.activeX"/>
  <Override PartName="/xl/activeX/activeX36.xml" ContentType="application/vnd.ms-office.activeX+xml"/>
  <Override PartName="/xl/activeX/activeX40.bin" ContentType="application/vnd.ms-office.activeX"/>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xl/activeX/activeX16.xml" ContentType="application/vnd.ms-office.activeX+xml"/>
  <Override PartName="/xl/activeX/activeX25.xml" ContentType="application/vnd.ms-office.activeX+xml"/>
  <Override PartName="/xl/activeX/activeX34.xml" ContentType="application/vnd.ms-office.activeX+xml"/>
  <Override PartName="/xl/activeX/activeX43.xml" ContentType="application/vnd.ms-office.activeX+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Override PartName="/xl/activeX/activeX23.xml" ContentType="application/vnd.ms-office.activeX+xml"/>
  <Override PartName="/xl/activeX/activeX32.xml" ContentType="application/vnd.ms-office.activeX+xml"/>
  <Override PartName="/xl/activeX/activeX41.xml" ContentType="application/vnd.ms-office.activeX+xml"/>
  <Default Extension="vml" ContentType="application/vnd.openxmlformats-officedocument.vmlDrawing"/>
  <Override PartName="/xl/activeX/activeX12.xml" ContentType="application/vnd.ms-office.activeX+xml"/>
  <Override PartName="/xl/comments1.xml" ContentType="application/vnd.openxmlformats-officedocument.spreadsheetml.comments+xml"/>
  <Override PartName="/xl/activeX/activeX21.xml" ContentType="application/vnd.ms-office.activeX+xml"/>
  <Override PartName="/xl/activeX/activeX30.xml" ContentType="application/vnd.ms-office.activeX+xml"/>
  <Override PartName="/xl/calcChain.xml" ContentType="application/vnd.openxmlformats-officedocument.spreadsheetml.calcChain+xml"/>
  <Override PartName="/xl/activeX/activeX8.bin" ContentType="application/vnd.ms-office.activeX"/>
  <Override PartName="/xl/activeX/activeX10.xml" ContentType="application/vnd.ms-office.activeX+xml"/>
  <Override PartName="/xl/activeX/activeX29.bin" ContentType="application/vnd.ms-office.activeX"/>
  <Override PartName="/xl/activeX/activeX38.bin" ContentType="application/vnd.ms-office.activeX"/>
  <Override PartName="/xl/drawings/drawing10.xml" ContentType="application/vnd.openxmlformats-officedocument.drawingml.chartshapes+xml"/>
  <Override PartName="/xl/chartsheets/sheet1.xml" ContentType="application/vnd.openxmlformats-officedocument.spreadsheetml.chartsheet+xml"/>
  <Override PartName="/xl/activeX/activeX6.bin" ContentType="application/vnd.ms-office.activeX"/>
  <Override PartName="/xl/activeX/activeX18.bin" ContentType="application/vnd.ms-office.activeX"/>
  <Override PartName="/xl/activeX/activeX27.bin" ContentType="application/vnd.ms-office.activeX"/>
  <Override PartName="/xl/activeX/activeX36.bin" ContentType="application/vnd.ms-office.activeX"/>
  <Override PartName="/docProps/core.xml" ContentType="application/vnd.openxmlformats-package.core-properties+xml"/>
  <Override PartName="/xl/activeX/activeX2.bin" ContentType="application/vnd.ms-office.activeX"/>
  <Override PartName="/xl/activeX/activeX16.bin" ContentType="application/vnd.ms-office.activeX"/>
  <Override PartName="/xl/activeX/activeX34.bin" ContentType="application/vnd.ms-office.activeX"/>
  <Override PartName="/xl/worksheets/sheet9.xml" ContentType="application/vnd.openxmlformats-officedocument.spreadsheetml.worksheet+xml"/>
  <Override PartName="/xl/theme/theme1.xml" ContentType="application/vnd.openxmlformats-officedocument.theme+xml"/>
  <Override PartName="/xl/activeX/activeX7.xml" ContentType="application/vnd.ms-office.activeX+xml"/>
  <Override PartName="/xl/activeX/activeX23.bin" ContentType="application/vnd.ms-office.activeX"/>
  <Override PartName="/xl/activeX/activeX39.xml" ContentType="application/vnd.ms-office.activeX+xml"/>
  <Override PartName="/xl/activeX/activeX41.bin" ContentType="application/vnd.ms-office.activeX"/>
  <Override PartName="/xl/drawings/drawing8.xml" ContentType="application/vnd.openxmlformats-officedocument.drawingml.chartshapes+xml"/>
  <Override PartName="/xl/worksheets/sheet11.xml" ContentType="application/vnd.openxmlformats-officedocument.spreadsheetml.worksheet+xml"/>
  <Override PartName="/xl/activeX/activeX12.bin" ContentType="application/vnd.ms-office.activeX"/>
  <Override PartName="/xl/activeX/activeX17.xml" ContentType="application/vnd.ms-office.activeX+xml"/>
  <Override PartName="/xl/drawings/drawing4.xml" ContentType="application/vnd.openxmlformats-officedocument.drawing+xml"/>
  <Override PartName="/xl/activeX/activeX28.xml" ContentType="application/vnd.ms-office.activeX+xml"/>
  <Override PartName="/xl/activeX/activeX30.bin" ContentType="application/vnd.ms-office.activeX"/>
  <Override PartName="/xl/charts/chart2.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activeX/activeX3.xml" ContentType="application/vnd.ms-office.activeX+xml"/>
  <Override PartName="/xl/activeX/activeX24.xml" ContentType="application/vnd.ms-office.activeX+xml"/>
  <Override PartName="/xl/activeX/activeX35.xml" ContentType="application/vnd.ms-office.activeX+xml"/>
  <Override PartName="/xl/activeX/activeX13.xml" ContentType="application/vnd.ms-office.activeX+xml"/>
  <Override PartName="/xl/comments2.xml" ContentType="application/vnd.openxmlformats-officedocument.spreadsheetml.comments+xml"/>
  <Override PartName="/xl/activeX/activeX42.xml" ContentType="application/vnd.ms-office.activeX+xml"/>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7665" yWindow="-15" windowWidth="7650" windowHeight="9045"/>
  </bookViews>
  <sheets>
    <sheet name="Sprache wählen" sheetId="7" r:id="rId1"/>
    <sheet name="Einführung" sheetId="11" r:id="rId2"/>
    <sheet name="Dateneingabe1" sheetId="13" state="veryHidden" r:id="rId3"/>
    <sheet name="logos" sheetId="21" state="veryHidden" r:id="rId4"/>
    <sheet name="TAB1intern1" sheetId="2" state="veryHidden" r:id="rId5"/>
    <sheet name="TAB1intern3" sheetId="9" state="veryHidden" r:id="rId6"/>
    <sheet name="Dateneingabe2" sheetId="14" state="veryHidden" r:id="rId7"/>
    <sheet name="TAB2intern3" sheetId="20" state="veryHidden" r:id="rId8"/>
    <sheet name="Dateneingabe3" sheetId="15" state="veryHidden" r:id="rId9"/>
    <sheet name="TAB3intern1" sheetId="17" state="veryHidden" r:id="rId10"/>
    <sheet name="TAB3intern3" sheetId="18" state="veryHidden" r:id="rId11"/>
    <sheet name="Maßnahmen einzeln" sheetId="10" state="veryHidden" r:id="rId12"/>
    <sheet name="Maßnahmen gemeinsam" sheetId="4" state="veryHidden" r:id="rId13"/>
    <sheet name="Sprachen" sheetId="6" state="hidden" r:id="rId14"/>
  </sheets>
  <definedNames>
    <definedName name="TAB1_Fehler">Dateneingabe1!$G$4:$G$37</definedName>
    <definedName name="TAB1_L_kW_m3">Dateneingabe1!$F$18</definedName>
    <definedName name="TAB1_L_kW_Nm3">Dateneingabe1!$F$20</definedName>
    <definedName name="TAB1_L_kWh_m3">Dateneingabe1!$F$19</definedName>
    <definedName name="TAB1_v_gesamt">Dateneingabe1!$F$30</definedName>
    <definedName name="TAB1_v_prozent">Dateneingabe1!$F$31</definedName>
    <definedName name="TAB1_werte_eingabe">Dateneingabe1!$J$5:$J$29</definedName>
    <definedName name="TAB1intern_kW">TAB1intern3!$E$7</definedName>
    <definedName name="TAB2_Fehler">Dateneingabe2!$G$4:$G$32</definedName>
    <definedName name="TAB2_L_kW_m3">Dateneingabe2!$F$13</definedName>
    <definedName name="TAB2_L_kW_Nm3">Dateneingabe2!$F$15</definedName>
    <definedName name="TAB2_L_kWh_m3">Dateneingabe2!$F$14</definedName>
    <definedName name="TAB2_v_gesamt">Dateneingabe2!$F$25</definedName>
    <definedName name="TAB2_v_prozent">Dateneingabe2!$F$26</definedName>
    <definedName name="TAB2_werte_eingabe">Dateneingabe2!$J$8:$J$22</definedName>
    <definedName name="TAB2intern_kW">TAB2intern3!$E$7</definedName>
    <definedName name="TAB3_Fehler">Dateneingabe3!$G$4:$G$42</definedName>
    <definedName name="TAB3_L_kW_m3">Dateneingabe3!$F$23</definedName>
    <definedName name="TAB3_L_kW_Nm3">Dateneingabe3!$F$25</definedName>
    <definedName name="TAB3_L_kWh_m3">Dateneingabe3!$F$24</definedName>
    <definedName name="TAB3_v_gesamt">Dateneingabe3!$F$35</definedName>
    <definedName name="TAB3_v_prozent">Dateneingabe3!$F$36</definedName>
    <definedName name="TAB3_werte_eingabe">Dateneingabe3!$J$5:$J$22</definedName>
    <definedName name="TAB3intern_kW">TAB3intern3!$E$7</definedName>
  </definedNames>
  <calcPr calcId="125725"/>
</workbook>
</file>

<file path=xl/calcChain.xml><?xml version="1.0" encoding="utf-8"?>
<calcChain xmlns="http://schemas.openxmlformats.org/spreadsheetml/2006/main">
  <c r="F37" i="13"/>
  <c r="E25" i="9" s="1"/>
  <c r="K25" s="1"/>
  <c r="B2" i="13"/>
  <c r="B4"/>
  <c r="H4"/>
  <c r="H5"/>
  <c r="B7"/>
  <c r="B8"/>
  <c r="C8"/>
  <c r="E8"/>
  <c r="F8"/>
  <c r="H8"/>
  <c r="H9"/>
  <c r="H10"/>
  <c r="H11"/>
  <c r="H12"/>
  <c r="H14"/>
  <c r="H15"/>
  <c r="B17"/>
  <c r="H17"/>
  <c r="B18"/>
  <c r="B19"/>
  <c r="H19"/>
  <c r="B22"/>
  <c r="B23"/>
  <c r="H23"/>
  <c r="B24"/>
  <c r="H24"/>
  <c r="B25"/>
  <c r="H25"/>
  <c r="B26"/>
  <c r="B27"/>
  <c r="H27"/>
  <c r="H28"/>
  <c r="B29"/>
  <c r="H29"/>
  <c r="B30"/>
  <c r="B31"/>
  <c r="H31"/>
  <c r="H32"/>
  <c r="B33"/>
  <c r="B34"/>
  <c r="H34"/>
  <c r="B35"/>
  <c r="B36"/>
  <c r="H36"/>
  <c r="B37"/>
  <c r="B39"/>
  <c r="B40"/>
  <c r="B41"/>
  <c r="B42"/>
  <c r="F19" i="14"/>
  <c r="F22"/>
  <c r="E21" i="20" s="1"/>
  <c r="H21" s="1"/>
  <c r="B2" i="14"/>
  <c r="B4"/>
  <c r="B7"/>
  <c r="H7"/>
  <c r="B8"/>
  <c r="H8"/>
  <c r="B9"/>
  <c r="B10"/>
  <c r="H10"/>
  <c r="B12"/>
  <c r="H12"/>
  <c r="B13"/>
  <c r="B14"/>
  <c r="H16"/>
  <c r="B17"/>
  <c r="H17"/>
  <c r="B18"/>
  <c r="H18"/>
  <c r="B19"/>
  <c r="B20"/>
  <c r="H20"/>
  <c r="B21"/>
  <c r="H21"/>
  <c r="B22"/>
  <c r="H22"/>
  <c r="B24"/>
  <c r="H24"/>
  <c r="B25"/>
  <c r="H25"/>
  <c r="B26"/>
  <c r="H27"/>
  <c r="B28"/>
  <c r="B29"/>
  <c r="H29"/>
  <c r="B30"/>
  <c r="B31"/>
  <c r="B32"/>
  <c r="F32"/>
  <c r="B34"/>
  <c r="B35"/>
  <c r="B36"/>
  <c r="B37"/>
  <c r="F29" i="15"/>
  <c r="F32"/>
  <c r="E21" i="18" s="1"/>
  <c r="B2" i="15"/>
  <c r="B4"/>
  <c r="H4"/>
  <c r="H5"/>
  <c r="B7"/>
  <c r="E7"/>
  <c r="H7"/>
  <c r="B8"/>
  <c r="C8"/>
  <c r="E8"/>
  <c r="F8"/>
  <c r="H8"/>
  <c r="H10"/>
  <c r="H12"/>
  <c r="H16"/>
  <c r="B17"/>
  <c r="H17"/>
  <c r="B18"/>
  <c r="H18"/>
  <c r="B19"/>
  <c r="B20"/>
  <c r="H20"/>
  <c r="H21"/>
  <c r="B22"/>
  <c r="H22"/>
  <c r="B23"/>
  <c r="B24"/>
  <c r="H24"/>
  <c r="H25"/>
  <c r="B27"/>
  <c r="H27"/>
  <c r="B28"/>
  <c r="B29"/>
  <c r="H29"/>
  <c r="B30"/>
  <c r="B31"/>
  <c r="B32"/>
  <c r="B34"/>
  <c r="B35"/>
  <c r="B36"/>
  <c r="B38"/>
  <c r="B39"/>
  <c r="B40"/>
  <c r="B41"/>
  <c r="B42"/>
  <c r="F42"/>
  <c r="B44"/>
  <c r="B45"/>
  <c r="B46"/>
  <c r="B47"/>
  <c r="B2" i="11"/>
  <c r="B4"/>
  <c r="B6"/>
  <c r="B8"/>
  <c r="E8"/>
  <c r="H8"/>
  <c r="B10"/>
  <c r="E10"/>
  <c r="H10"/>
  <c r="B11"/>
  <c r="B12"/>
  <c r="B13"/>
  <c r="B15"/>
  <c r="B17"/>
  <c r="B19"/>
  <c r="B20"/>
  <c r="B21"/>
  <c r="A3" i="2"/>
  <c r="B3"/>
  <c r="A4"/>
  <c r="C4" s="1"/>
  <c r="B4"/>
  <c r="A5"/>
  <c r="C5" s="1"/>
  <c r="B5"/>
  <c r="A6"/>
  <c r="B6"/>
  <c r="A7"/>
  <c r="C7" s="1"/>
  <c r="B7"/>
  <c r="A8"/>
  <c r="B8"/>
  <c r="C8" s="1"/>
  <c r="A9"/>
  <c r="C9" s="1"/>
  <c r="B9"/>
  <c r="A10"/>
  <c r="B10"/>
  <c r="A11"/>
  <c r="B11"/>
  <c r="A12"/>
  <c r="B12"/>
  <c r="A13"/>
  <c r="C13" s="1"/>
  <c r="B13"/>
  <c r="A14"/>
  <c r="B14"/>
  <c r="A15"/>
  <c r="C15" s="1"/>
  <c r="B15"/>
  <c r="A16"/>
  <c r="B16"/>
  <c r="C16" s="1"/>
  <c r="J4" i="9"/>
  <c r="K4" s="1"/>
  <c r="L4"/>
  <c r="F7"/>
  <c r="I7"/>
  <c r="J7"/>
  <c r="K7"/>
  <c r="E8"/>
  <c r="G8"/>
  <c r="H8"/>
  <c r="I8"/>
  <c r="K8"/>
  <c r="L8"/>
  <c r="E9"/>
  <c r="G9"/>
  <c r="H9"/>
  <c r="I9"/>
  <c r="K9"/>
  <c r="L9"/>
  <c r="E12"/>
  <c r="J12" s="1"/>
  <c r="I12"/>
  <c r="L12"/>
  <c r="E13"/>
  <c r="J13" s="1"/>
  <c r="E14"/>
  <c r="J14" s="1"/>
  <c r="F14"/>
  <c r="I14"/>
  <c r="E15"/>
  <c r="J15" s="1"/>
  <c r="I15"/>
  <c r="E16"/>
  <c r="F16" s="1"/>
  <c r="F19"/>
  <c r="G19"/>
  <c r="H19"/>
  <c r="I19"/>
  <c r="J19"/>
  <c r="K19"/>
  <c r="L19"/>
  <c r="E22"/>
  <c r="F22" s="1"/>
  <c r="K22"/>
  <c r="E23"/>
  <c r="F23" s="1"/>
  <c r="G23"/>
  <c r="H23"/>
  <c r="I23"/>
  <c r="K23"/>
  <c r="L23"/>
  <c r="E24"/>
  <c r="F24" s="1"/>
  <c r="K24"/>
  <c r="A71"/>
  <c r="A76" s="1"/>
  <c r="A77"/>
  <c r="A78"/>
  <c r="A79"/>
  <c r="J4" i="20"/>
  <c r="K4"/>
  <c r="L4"/>
  <c r="F7"/>
  <c r="I7"/>
  <c r="J7"/>
  <c r="K7"/>
  <c r="E8"/>
  <c r="F8"/>
  <c r="G8"/>
  <c r="H8"/>
  <c r="I8"/>
  <c r="J8"/>
  <c r="K8"/>
  <c r="L8" s="1"/>
  <c r="E9"/>
  <c r="F9"/>
  <c r="G9"/>
  <c r="H9"/>
  <c r="I9"/>
  <c r="J9"/>
  <c r="K9"/>
  <c r="L9" s="1"/>
  <c r="E12"/>
  <c r="F12"/>
  <c r="G12"/>
  <c r="H12"/>
  <c r="I12"/>
  <c r="I37" s="1"/>
  <c r="J12"/>
  <c r="J37" s="1"/>
  <c r="J36" s="1"/>
  <c r="J35" s="1"/>
  <c r="K12"/>
  <c r="L12"/>
  <c r="E13"/>
  <c r="F13"/>
  <c r="G13"/>
  <c r="H13"/>
  <c r="I13"/>
  <c r="J13"/>
  <c r="K13"/>
  <c r="L13"/>
  <c r="E14"/>
  <c r="F14"/>
  <c r="G14"/>
  <c r="H14"/>
  <c r="I14"/>
  <c r="J14"/>
  <c r="K14"/>
  <c r="L14"/>
  <c r="E17"/>
  <c r="I17" s="1"/>
  <c r="F17"/>
  <c r="G17"/>
  <c r="K17"/>
  <c r="L17"/>
  <c r="E18"/>
  <c r="F18" s="1"/>
  <c r="E19"/>
  <c r="F19" s="1"/>
  <c r="E20"/>
  <c r="F20" s="1"/>
  <c r="H20"/>
  <c r="I20"/>
  <c r="F24"/>
  <c r="G24"/>
  <c r="H24"/>
  <c r="I24"/>
  <c r="J24"/>
  <c r="K24"/>
  <c r="L24"/>
  <c r="E27"/>
  <c r="L27" s="1"/>
  <c r="E28"/>
  <c r="I28"/>
  <c r="L28"/>
  <c r="E29"/>
  <c r="I29" s="1"/>
  <c r="E30"/>
  <c r="L30" s="1"/>
  <c r="E37"/>
  <c r="E36" s="1"/>
  <c r="E35" s="1"/>
  <c r="E33" s="1"/>
  <c r="H37"/>
  <c r="H36" s="1"/>
  <c r="H35" s="1"/>
  <c r="L37"/>
  <c r="L36" s="1"/>
  <c r="L35" s="1"/>
  <c r="H39"/>
  <c r="A64"/>
  <c r="A69" s="1"/>
  <c r="A70"/>
  <c r="A71"/>
  <c r="A72"/>
  <c r="A4" i="17"/>
  <c r="C4" s="1"/>
  <c r="B4"/>
  <c r="A5"/>
  <c r="B5"/>
  <c r="A6"/>
  <c r="C6" s="1"/>
  <c r="B6"/>
  <c r="A7"/>
  <c r="B7"/>
  <c r="A8"/>
  <c r="B8"/>
  <c r="A9"/>
  <c r="B9"/>
  <c r="A10"/>
  <c r="B10"/>
  <c r="E4"/>
  <c r="F4"/>
  <c r="E5"/>
  <c r="G5" s="1"/>
  <c r="F5"/>
  <c r="E6"/>
  <c r="G6" s="1"/>
  <c r="F6"/>
  <c r="E7"/>
  <c r="F7"/>
  <c r="E8"/>
  <c r="F8"/>
  <c r="E9"/>
  <c r="F9"/>
  <c r="G9" s="1"/>
  <c r="E10"/>
  <c r="G10" s="1"/>
  <c r="F10"/>
  <c r="H12" i="18"/>
  <c r="J4"/>
  <c r="K4"/>
  <c r="L4"/>
  <c r="F7"/>
  <c r="I7"/>
  <c r="J7"/>
  <c r="K7"/>
  <c r="E8"/>
  <c r="H8" s="1"/>
  <c r="G8"/>
  <c r="L8" s="1"/>
  <c r="I8"/>
  <c r="J8"/>
  <c r="E9"/>
  <c r="H9" s="1"/>
  <c r="G9"/>
  <c r="L9" s="1"/>
  <c r="J9"/>
  <c r="K9"/>
  <c r="E12"/>
  <c r="F12"/>
  <c r="G12"/>
  <c r="I12"/>
  <c r="J12"/>
  <c r="K12"/>
  <c r="L12"/>
  <c r="L37" s="1"/>
  <c r="L38" s="1"/>
  <c r="E13"/>
  <c r="F13"/>
  <c r="G13"/>
  <c r="H13"/>
  <c r="I13"/>
  <c r="J13"/>
  <c r="K13"/>
  <c r="L13"/>
  <c r="E14"/>
  <c r="F14"/>
  <c r="G14"/>
  <c r="H14"/>
  <c r="I14"/>
  <c r="J14"/>
  <c r="K14"/>
  <c r="L14"/>
  <c r="E17"/>
  <c r="G17" s="1"/>
  <c r="I17"/>
  <c r="J17"/>
  <c r="L17"/>
  <c r="E18"/>
  <c r="K18" s="1"/>
  <c r="E19"/>
  <c r="K19" s="1"/>
  <c r="E20"/>
  <c r="K20" s="1"/>
  <c r="F24"/>
  <c r="G24"/>
  <c r="H24"/>
  <c r="I24"/>
  <c r="J24"/>
  <c r="K24"/>
  <c r="L24"/>
  <c r="E27"/>
  <c r="H27" s="1"/>
  <c r="F27"/>
  <c r="L27"/>
  <c r="E28"/>
  <c r="J28" s="1"/>
  <c r="E29"/>
  <c r="F29" s="1"/>
  <c r="H29"/>
  <c r="E30"/>
  <c r="J30" s="1"/>
  <c r="J37"/>
  <c r="J36" s="1"/>
  <c r="A64"/>
  <c r="A69" s="1"/>
  <c r="A70"/>
  <c r="A71"/>
  <c r="A72"/>
  <c r="I36" i="20" l="1"/>
  <c r="I35" s="1"/>
  <c r="I33" s="1"/>
  <c r="I39"/>
  <c r="L24" i="9"/>
  <c r="G24"/>
  <c r="L22"/>
  <c r="L30" s="1"/>
  <c r="G22"/>
  <c r="K17" i="18"/>
  <c r="F17"/>
  <c r="K20" i="20"/>
  <c r="J17"/>
  <c r="H24" i="9"/>
  <c r="H22"/>
  <c r="H30" s="1"/>
  <c r="F13"/>
  <c r="E42" i="20"/>
  <c r="E43" s="1"/>
  <c r="I24" i="9"/>
  <c r="I22"/>
  <c r="J38" i="20"/>
  <c r="I16" i="9"/>
  <c r="I13"/>
  <c r="J29" i="18"/>
  <c r="I28"/>
  <c r="I27"/>
  <c r="J27"/>
  <c r="L29" i="20"/>
  <c r="J24" i="9"/>
  <c r="J23"/>
  <c r="J28" s="1"/>
  <c r="J35" s="1"/>
  <c r="J22"/>
  <c r="F15"/>
  <c r="F37" i="18"/>
  <c r="F39" s="1"/>
  <c r="F37" i="20"/>
  <c r="F36" s="1"/>
  <c r="F35" s="1"/>
  <c r="J29" i="9"/>
  <c r="C12" i="2"/>
  <c r="C10"/>
  <c r="I30" i="18"/>
  <c r="I29"/>
  <c r="H19"/>
  <c r="G4" i="17"/>
  <c r="C7"/>
  <c r="K37" i="18"/>
  <c r="K36" s="1"/>
  <c r="G8" i="17"/>
  <c r="C10"/>
  <c r="C8"/>
  <c r="L39" i="18"/>
  <c r="I19"/>
  <c r="J38"/>
  <c r="L29"/>
  <c r="G7" i="17"/>
  <c r="C5"/>
  <c r="E54" i="20"/>
  <c r="L54" s="1"/>
  <c r="E39"/>
  <c r="G19"/>
  <c r="G37"/>
  <c r="E34"/>
  <c r="K19"/>
  <c r="L33"/>
  <c r="I27"/>
  <c r="L19"/>
  <c r="L42" s="1"/>
  <c r="K37"/>
  <c r="K39" s="1"/>
  <c r="I30"/>
  <c r="H19"/>
  <c r="E38"/>
  <c r="L20"/>
  <c r="G20"/>
  <c r="I19"/>
  <c r="I42" s="1"/>
  <c r="I18"/>
  <c r="J25" i="9"/>
  <c r="J16"/>
  <c r="J30"/>
  <c r="J31" s="1"/>
  <c r="C14" i="2"/>
  <c r="C11"/>
  <c r="F29" i="9"/>
  <c r="F32" s="1"/>
  <c r="C6" i="2"/>
  <c r="C3"/>
  <c r="K18" i="20"/>
  <c r="L18"/>
  <c r="G18"/>
  <c r="H18"/>
  <c r="F21" i="18"/>
  <c r="J21"/>
  <c r="G21"/>
  <c r="L21"/>
  <c r="K21"/>
  <c r="I21"/>
  <c r="H21"/>
  <c r="G38" i="20"/>
  <c r="G39"/>
  <c r="G36"/>
  <c r="J35" i="18"/>
  <c r="J33" s="1"/>
  <c r="J34"/>
  <c r="F20"/>
  <c r="J20"/>
  <c r="F18"/>
  <c r="J18"/>
  <c r="I28" i="9"/>
  <c r="I35" s="1"/>
  <c r="I30"/>
  <c r="F21" i="20"/>
  <c r="J21"/>
  <c r="I21"/>
  <c r="G30" i="18"/>
  <c r="K30"/>
  <c r="G28"/>
  <c r="K28"/>
  <c r="I29" i="9"/>
  <c r="I32" s="1"/>
  <c r="F9"/>
  <c r="J9"/>
  <c r="I25"/>
  <c r="H25"/>
  <c r="L25"/>
  <c r="F19" i="18"/>
  <c r="J19"/>
  <c r="J42" s="1"/>
  <c r="G30" i="20"/>
  <c r="K30"/>
  <c r="F30"/>
  <c r="J30"/>
  <c r="J33" s="1"/>
  <c r="G29"/>
  <c r="K29"/>
  <c r="F29"/>
  <c r="J29"/>
  <c r="G28"/>
  <c r="K28"/>
  <c r="F28"/>
  <c r="J28"/>
  <c r="G27"/>
  <c r="K27"/>
  <c r="F27"/>
  <c r="J27"/>
  <c r="G29" i="18"/>
  <c r="K29"/>
  <c r="G27"/>
  <c r="K27"/>
  <c r="H16" i="9"/>
  <c r="H36" s="1"/>
  <c r="L16"/>
  <c r="G16"/>
  <c r="K16"/>
  <c r="H15"/>
  <c r="L15"/>
  <c r="G15"/>
  <c r="K15"/>
  <c r="H14"/>
  <c r="L14"/>
  <c r="G14"/>
  <c r="K14"/>
  <c r="H13"/>
  <c r="L13"/>
  <c r="E29"/>
  <c r="E32" s="1"/>
  <c r="G13"/>
  <c r="K13"/>
  <c r="G12"/>
  <c r="E28"/>
  <c r="E35" s="1"/>
  <c r="E30"/>
  <c r="F12"/>
  <c r="K12"/>
  <c r="F8"/>
  <c r="J8"/>
  <c r="L36" i="18"/>
  <c r="L20"/>
  <c r="G20"/>
  <c r="L18"/>
  <c r="G18"/>
  <c r="F9"/>
  <c r="F42" i="20"/>
  <c r="L38"/>
  <c r="K21"/>
  <c r="L30" i="18"/>
  <c r="F30"/>
  <c r="L28"/>
  <c r="F28"/>
  <c r="H20"/>
  <c r="H18"/>
  <c r="H42" i="20"/>
  <c r="J39"/>
  <c r="H38"/>
  <c r="L21"/>
  <c r="K30" i="9"/>
  <c r="F25"/>
  <c r="J39" i="18"/>
  <c r="H30"/>
  <c r="H28"/>
  <c r="I20"/>
  <c r="L19"/>
  <c r="G19"/>
  <c r="I18"/>
  <c r="I9"/>
  <c r="K8"/>
  <c r="F8"/>
  <c r="C9" i="17"/>
  <c r="L39" i="20"/>
  <c r="I38"/>
  <c r="L34"/>
  <c r="H30"/>
  <c r="H34" s="1"/>
  <c r="H29"/>
  <c r="H28"/>
  <c r="H27"/>
  <c r="G21"/>
  <c r="G30" i="9"/>
  <c r="G25"/>
  <c r="J20" i="20"/>
  <c r="J19"/>
  <c r="J18"/>
  <c r="J42" l="1"/>
  <c r="F38"/>
  <c r="L36" i="9"/>
  <c r="I34" i="20"/>
  <c r="J32" i="9"/>
  <c r="J54" i="20"/>
  <c r="F39"/>
  <c r="J36" i="9"/>
  <c r="F33" i="20"/>
  <c r="G54"/>
  <c r="G50" s="1"/>
  <c r="G51" s="1"/>
  <c r="E4" i="18"/>
  <c r="E37" s="1"/>
  <c r="K36" i="20"/>
  <c r="E4" i="9"/>
  <c r="F36" i="18"/>
  <c r="F35" s="1"/>
  <c r="J34" i="20"/>
  <c r="F38" i="18"/>
  <c r="L50" i="20"/>
  <c r="L51" s="1"/>
  <c r="K38" i="18"/>
  <c r="K39"/>
  <c r="F42"/>
  <c r="K54" i="20"/>
  <c r="K50" s="1"/>
  <c r="K51" s="1"/>
  <c r="I54"/>
  <c r="I50" s="1"/>
  <c r="I51" s="1"/>
  <c r="H33"/>
  <c r="K38"/>
  <c r="H54"/>
  <c r="H50" s="1"/>
  <c r="H51" s="1"/>
  <c r="F54"/>
  <c r="F50" s="1"/>
  <c r="F51" s="1"/>
  <c r="E50"/>
  <c r="F43" i="18"/>
  <c r="J43"/>
  <c r="J43" i="20"/>
  <c r="J37" i="9"/>
  <c r="J38" s="1"/>
  <c r="J39"/>
  <c r="F43" i="20"/>
  <c r="E31" i="9"/>
  <c r="E36"/>
  <c r="L28"/>
  <c r="L35" s="1"/>
  <c r="L29"/>
  <c r="L37"/>
  <c r="L38" s="1"/>
  <c r="L39"/>
  <c r="K35" i="20"/>
  <c r="K33" s="1"/>
  <c r="K34"/>
  <c r="K42"/>
  <c r="G36" i="9"/>
  <c r="G37" s="1"/>
  <c r="I43" i="20"/>
  <c r="K36" i="9"/>
  <c r="K37" s="1"/>
  <c r="F28"/>
  <c r="F35" s="1"/>
  <c r="F30"/>
  <c r="I31"/>
  <c r="I36"/>
  <c r="I4" i="18"/>
  <c r="I37" s="1"/>
  <c r="G4" i="9"/>
  <c r="H4"/>
  <c r="I4"/>
  <c r="H43" i="20"/>
  <c r="L43"/>
  <c r="L46"/>
  <c r="L47" s="1"/>
  <c r="L35" i="18"/>
  <c r="L33" s="1"/>
  <c r="L42"/>
  <c r="L34"/>
  <c r="H28" i="9"/>
  <c r="H35" s="1"/>
  <c r="H29"/>
  <c r="H37"/>
  <c r="H38" s="1"/>
  <c r="H39"/>
  <c r="G35" i="20"/>
  <c r="G33" s="1"/>
  <c r="G34"/>
  <c r="G42"/>
  <c r="K35" i="18"/>
  <c r="K33" s="1"/>
  <c r="K34"/>
  <c r="K42"/>
  <c r="G29" i="9"/>
  <c r="G32" s="1"/>
  <c r="F34" i="20"/>
  <c r="K29" i="9"/>
  <c r="K32" s="1"/>
  <c r="K28"/>
  <c r="K35" s="1"/>
  <c r="G28"/>
  <c r="G35" s="1"/>
  <c r="J50" i="20"/>
  <c r="J51" s="1"/>
  <c r="F33" i="18"/>
  <c r="F34" l="1"/>
  <c r="F46" i="20"/>
  <c r="F47" s="1"/>
  <c r="G4" i="18"/>
  <c r="G37" s="1"/>
  <c r="L42" i="9"/>
  <c r="L43" s="1"/>
  <c r="J42"/>
  <c r="H4" i="18"/>
  <c r="H37" s="1"/>
  <c r="H36" s="1"/>
  <c r="I46" i="20"/>
  <c r="I47" s="1"/>
  <c r="E51"/>
  <c r="E46"/>
  <c r="E47" s="1"/>
  <c r="H46"/>
  <c r="H47" s="1"/>
  <c r="I57"/>
  <c r="G31" i="9"/>
  <c r="L44"/>
  <c r="L45" s="1"/>
  <c r="G43" i="20"/>
  <c r="G57" s="1"/>
  <c r="G46"/>
  <c r="G47" s="1"/>
  <c r="L43" i="18"/>
  <c r="E39"/>
  <c r="E38"/>
  <c r="E54"/>
  <c r="E36"/>
  <c r="F31" i="9"/>
  <c r="F36"/>
  <c r="K43" i="20"/>
  <c r="K46"/>
  <c r="K47" s="1"/>
  <c r="J43" i="9"/>
  <c r="J44"/>
  <c r="J45" s="1"/>
  <c r="I39" i="18"/>
  <c r="I36"/>
  <c r="I38"/>
  <c r="E39" i="9"/>
  <c r="E37"/>
  <c r="E38" s="1"/>
  <c r="G38" i="18"/>
  <c r="G39"/>
  <c r="G36"/>
  <c r="I39" i="9"/>
  <c r="I37"/>
  <c r="I38" s="1"/>
  <c r="K38"/>
  <c r="K39"/>
  <c r="G38"/>
  <c r="G39"/>
  <c r="K43" i="18"/>
  <c r="H31" i="9"/>
  <c r="H32"/>
  <c r="H38" i="18"/>
  <c r="H39"/>
  <c r="L31" i="9"/>
  <c r="L32"/>
  <c r="H42"/>
  <c r="K31"/>
  <c r="J46" i="20"/>
  <c r="J47" s="1"/>
  <c r="G42" i="9" l="1"/>
  <c r="F57" i="20"/>
  <c r="H57"/>
  <c r="E57"/>
  <c r="K57"/>
  <c r="L57"/>
  <c r="J57"/>
  <c r="I42" i="9"/>
  <c r="I44" s="1"/>
  <c r="I45" s="1"/>
  <c r="K42"/>
  <c r="K44" s="1"/>
  <c r="K45" s="1"/>
  <c r="E42"/>
  <c r="E43" s="1"/>
  <c r="G43"/>
  <c r="G44"/>
  <c r="G45" s="1"/>
  <c r="E44"/>
  <c r="E45" s="1"/>
  <c r="J46"/>
  <c r="J51"/>
  <c r="F37"/>
  <c r="F38" s="1"/>
  <c r="F39"/>
  <c r="K43"/>
  <c r="G35" i="18"/>
  <c r="G33" s="1"/>
  <c r="G34"/>
  <c r="G42"/>
  <c r="G54"/>
  <c r="G50" s="1"/>
  <c r="G51" s="1"/>
  <c r="K54"/>
  <c r="K50" s="1"/>
  <c r="F54"/>
  <c r="F50" s="1"/>
  <c r="E50"/>
  <c r="E51" s="1"/>
  <c r="I54"/>
  <c r="I50" s="1"/>
  <c r="I51" s="1"/>
  <c r="L54"/>
  <c r="L50" s="1"/>
  <c r="H54"/>
  <c r="H50" s="1"/>
  <c r="H51" s="1"/>
  <c r="J54"/>
  <c r="J50" s="1"/>
  <c r="H43" i="9"/>
  <c r="H44"/>
  <c r="H45" s="1"/>
  <c r="H35" i="18"/>
  <c r="H33" s="1"/>
  <c r="H42"/>
  <c r="H34"/>
  <c r="I35"/>
  <c r="I33" s="1"/>
  <c r="I34"/>
  <c r="I42"/>
  <c r="E35"/>
  <c r="E33" s="1"/>
  <c r="E34"/>
  <c r="E42"/>
  <c r="L46" i="9"/>
  <c r="L51"/>
  <c r="F42" l="1"/>
  <c r="F44" s="1"/>
  <c r="F45" s="1"/>
  <c r="I43"/>
  <c r="L47"/>
  <c r="L48"/>
  <c r="I46" i="18"/>
  <c r="I47" s="1"/>
  <c r="I43"/>
  <c r="H43"/>
  <c r="H46"/>
  <c r="H47" s="1"/>
  <c r="J51"/>
  <c r="J46"/>
  <c r="J47" s="1"/>
  <c r="G43"/>
  <c r="G46"/>
  <c r="G47" s="1"/>
  <c r="J52" i="9"/>
  <c r="I46"/>
  <c r="I51"/>
  <c r="L52"/>
  <c r="K46"/>
  <c r="K51"/>
  <c r="H46"/>
  <c r="H51"/>
  <c r="L51" i="18"/>
  <c r="L46"/>
  <c r="L47" s="1"/>
  <c r="K51"/>
  <c r="K46"/>
  <c r="K47" s="1"/>
  <c r="E46" i="9"/>
  <c r="E51"/>
  <c r="G46"/>
  <c r="G51"/>
  <c r="E46" i="18"/>
  <c r="E47" s="1"/>
  <c r="E43"/>
  <c r="F51"/>
  <c r="F46"/>
  <c r="F47" s="1"/>
  <c r="J47" i="9"/>
  <c r="J48"/>
  <c r="F43" l="1"/>
  <c r="E52"/>
  <c r="K52"/>
  <c r="I52"/>
  <c r="G47"/>
  <c r="G48"/>
  <c r="H47"/>
  <c r="H48"/>
  <c r="G52"/>
  <c r="H52"/>
  <c r="F46"/>
  <c r="F51"/>
  <c r="G57" i="18"/>
  <c r="K57"/>
  <c r="E57"/>
  <c r="J57"/>
  <c r="I57"/>
  <c r="H57"/>
  <c r="F57"/>
  <c r="L57"/>
  <c r="E47" i="9"/>
  <c r="E48"/>
  <c r="E63"/>
  <c r="K47"/>
  <c r="K48"/>
  <c r="I47"/>
  <c r="I48"/>
  <c r="F52" l="1"/>
  <c r="I63"/>
  <c r="I59" s="1"/>
  <c r="F63"/>
  <c r="F59" s="1"/>
  <c r="F60" s="1"/>
  <c r="J63"/>
  <c r="J59" s="1"/>
  <c r="G63"/>
  <c r="G59" s="1"/>
  <c r="L63"/>
  <c r="L59" s="1"/>
  <c r="K63"/>
  <c r="K59" s="1"/>
  <c r="E59"/>
  <c r="H63"/>
  <c r="H59" s="1"/>
  <c r="F47"/>
  <c r="F48"/>
  <c r="K60" l="1"/>
  <c r="K55"/>
  <c r="K56" s="1"/>
  <c r="E60"/>
  <c r="E55"/>
  <c r="E56" s="1"/>
  <c r="J60"/>
  <c r="J55"/>
  <c r="J56" s="1"/>
  <c r="H60"/>
  <c r="H55"/>
  <c r="H56" s="1"/>
  <c r="G60"/>
  <c r="G55"/>
  <c r="G56" s="1"/>
  <c r="L60"/>
  <c r="L55"/>
  <c r="L56" s="1"/>
  <c r="I60"/>
  <c r="I55"/>
  <c r="I56" s="1"/>
  <c r="F55"/>
  <c r="F56" s="1"/>
  <c r="E66" l="1"/>
  <c r="I66"/>
  <c r="H66"/>
  <c r="L66"/>
  <c r="K66"/>
  <c r="J66"/>
  <c r="G66"/>
  <c r="F66"/>
</calcChain>
</file>

<file path=xl/comments1.xml><?xml version="1.0" encoding="utf-8"?>
<comments xmlns="http://schemas.openxmlformats.org/spreadsheetml/2006/main">
  <authors>
    <author>Matthias Wolf</author>
  </authors>
  <commentList>
    <comment ref="E15" authorId="0">
      <text>
        <r>
          <rPr>
            <sz val="8"/>
            <color indexed="81"/>
            <rFont val="Tahoma"/>
          </rPr>
          <t>Hier kann ein beliebiger Durchmesser in mm 
angegeben werden.</t>
        </r>
      </text>
    </comment>
    <comment ref="F24" authorId="0">
      <text>
        <r>
          <rPr>
            <sz val="8"/>
            <color indexed="81"/>
            <rFont val="Tahoma"/>
          </rPr>
          <t>Standartwert: 20° C</t>
        </r>
      </text>
    </comment>
    <comment ref="F27" authorId="0">
      <text>
        <r>
          <rPr>
            <sz val="8"/>
            <color indexed="81"/>
            <rFont val="Tahoma"/>
          </rPr>
          <t>Standartwert: 1 bar</t>
        </r>
      </text>
    </comment>
  </commentList>
</comments>
</file>

<file path=xl/comments2.xml><?xml version="1.0" encoding="utf-8"?>
<comments xmlns="http://schemas.openxmlformats.org/spreadsheetml/2006/main">
  <authors>
    <author>Matthias Wolf</author>
  </authors>
  <commentList>
    <comment ref="F19" authorId="0">
      <text>
        <r>
          <rPr>
            <sz val="8"/>
            <color indexed="81"/>
            <rFont val="Tahoma"/>
          </rPr>
          <t>Standartwert: 20° C</t>
        </r>
      </text>
    </comment>
    <comment ref="F22" authorId="0">
      <text>
        <r>
          <rPr>
            <sz val="8"/>
            <color indexed="81"/>
            <rFont val="Tahoma"/>
          </rPr>
          <t>Standartwert: 1 bar</t>
        </r>
      </text>
    </comment>
  </commentList>
</comments>
</file>

<file path=xl/sharedStrings.xml><?xml version="1.0" encoding="utf-8"?>
<sst xmlns="http://schemas.openxmlformats.org/spreadsheetml/2006/main" count="1359" uniqueCount="511">
  <si>
    <t>Leistung</t>
  </si>
  <si>
    <t>Druck</t>
  </si>
  <si>
    <t>bar</t>
  </si>
  <si>
    <t>%</t>
  </si>
  <si>
    <t>muss ausgefüllt werden</t>
  </si>
  <si>
    <t>kann ausgefüllt werden</t>
  </si>
  <si>
    <t>Original</t>
  </si>
  <si>
    <t>wird berechnet</t>
  </si>
  <si>
    <t>Als unternehmensspezifische Angaben sind erforderlich:</t>
  </si>
  <si>
    <t>Dieses Programm darf nicht entgeltpflichtig weitergegeben werden</t>
  </si>
  <si>
    <t>Deutsch</t>
  </si>
  <si>
    <t>Einführung</t>
  </si>
  <si>
    <t>Sprache wählen</t>
  </si>
  <si>
    <t>Zur Berechnung</t>
  </si>
  <si>
    <t>Berechnen</t>
  </si>
  <si>
    <t>&lt;- Fehler</t>
  </si>
  <si>
    <t>Kosten</t>
  </si>
  <si>
    <t>m3/h</t>
  </si>
  <si>
    <t>Leckagen</t>
  </si>
  <si>
    <t>Anzahl</t>
  </si>
  <si>
    <t>Systemwerte</t>
  </si>
  <si>
    <t>kW/(m3/min)</t>
  </si>
  <si>
    <t>kW/(Nm3/min)</t>
  </si>
  <si>
    <t>Betriebszeit</t>
  </si>
  <si>
    <t>Stromkosten</t>
  </si>
  <si>
    <t>Umgebungsdruck</t>
  </si>
  <si>
    <t>Stromverbrauch</t>
  </si>
  <si>
    <t>m2</t>
  </si>
  <si>
    <r>
      <t xml:space="preserve">Adiabatenkoeffizient </t>
    </r>
    <r>
      <rPr>
        <sz val="10"/>
        <rFont val="Symbol"/>
        <family val="1"/>
        <charset val="2"/>
      </rPr>
      <t>k</t>
    </r>
  </si>
  <si>
    <r>
      <t>ind. Gaskonstante R</t>
    </r>
    <r>
      <rPr>
        <sz val="10"/>
        <rFont val="Arial"/>
        <family val="2"/>
      </rPr>
      <t>i</t>
    </r>
  </si>
  <si>
    <t>J/(kgK)</t>
  </si>
  <si>
    <t>spez. Wärmekapazität cp</t>
  </si>
  <si>
    <t>kg/m3</t>
  </si>
  <si>
    <t>Schallgeschwindigkeit a</t>
  </si>
  <si>
    <t>Leckagequerschnittsfläche A</t>
  </si>
  <si>
    <t>Stoffwerte Luft</t>
  </si>
  <si>
    <t>Ausflussmenge</t>
  </si>
  <si>
    <t>Massenstrom m_punkt</t>
  </si>
  <si>
    <t>Normvolumenstrom Vn_punkt</t>
  </si>
  <si>
    <t>Normdichte (0°C, 1013,25mbar)</t>
  </si>
  <si>
    <t>Normalvolumenstrom</t>
  </si>
  <si>
    <t>Durchmesser</t>
  </si>
  <si>
    <t>Leckagequerschnittsfläche einzel</t>
  </si>
  <si>
    <t>Querschnitt</t>
  </si>
  <si>
    <t>°C</t>
  </si>
  <si>
    <t>Systemdruck p</t>
  </si>
  <si>
    <t>Systemtemperatur T</t>
  </si>
  <si>
    <t>kWh/(m3/min)</t>
  </si>
  <si>
    <t>EUR/kWh</t>
  </si>
  <si>
    <r>
      <t xml:space="preserve">Dichte </t>
    </r>
    <r>
      <rPr>
        <sz val="10"/>
        <rFont val="Symbol"/>
        <family val="1"/>
        <charset val="2"/>
      </rPr>
      <t>r</t>
    </r>
  </si>
  <si>
    <t>kritische Temperartur T*</t>
  </si>
  <si>
    <t>kritischer Druck p*</t>
  </si>
  <si>
    <r>
      <t xml:space="preserve">kritische Dichte </t>
    </r>
    <r>
      <rPr>
        <sz val="10"/>
        <rFont val="Symbol"/>
        <family val="1"/>
        <charset val="2"/>
      </rPr>
      <t>r</t>
    </r>
    <r>
      <rPr>
        <sz val="10"/>
        <rFont val="Arial"/>
        <family val="2"/>
      </rPr>
      <t>*</t>
    </r>
  </si>
  <si>
    <t>kWh/a</t>
  </si>
  <si>
    <t>EUR/a</t>
  </si>
  <si>
    <t>l/min</t>
  </si>
  <si>
    <t>m3/min</t>
  </si>
  <si>
    <t>Nm3/min</t>
  </si>
  <si>
    <t>Nm3/s</t>
  </si>
  <si>
    <t>kg/min</t>
  </si>
  <si>
    <t>kg/s</t>
  </si>
  <si>
    <t>m/s</t>
  </si>
  <si>
    <r>
      <t>kg/m</t>
    </r>
    <r>
      <rPr>
        <vertAlign val="superscript"/>
        <sz val="10"/>
        <rFont val="Arial"/>
        <family val="2"/>
      </rPr>
      <t>3</t>
    </r>
  </si>
  <si>
    <t>K</t>
  </si>
  <si>
    <t>1. Anzahl und Größe der Leckagen im System</t>
  </si>
  <si>
    <t>spez. Leistung</t>
  </si>
  <si>
    <t>Verbrauch/ Kosten Leckage</t>
  </si>
  <si>
    <t>Verbrauch/ Kosten gesamt (optional)</t>
  </si>
  <si>
    <t>Druckluftverbrauch gesamt (optional)</t>
  </si>
  <si>
    <t>Verbrauch</t>
  </si>
  <si>
    <t>h/a</t>
  </si>
  <si>
    <t>Systemdruck</t>
  </si>
  <si>
    <t>Strompreis</t>
  </si>
  <si>
    <t>System</t>
  </si>
  <si>
    <t>Konstanten</t>
  </si>
  <si>
    <t>Leckagen und Leistung</t>
  </si>
  <si>
    <t>Leckagen, Leistung und Druck</t>
  </si>
  <si>
    <t>Leckagen von Druckluftsystemen</t>
  </si>
  <si>
    <t>Leckageanteil</t>
  </si>
  <si>
    <t>(Nur ein Wert angeben)</t>
  </si>
  <si>
    <t>Verbrauch/ Kosten System (Diagrammdaten)</t>
  </si>
  <si>
    <t>Druckluftverbrauch System</t>
  </si>
  <si>
    <t>Diagramm</t>
  </si>
  <si>
    <t>unverändert</t>
  </si>
  <si>
    <t>+0,5 bar</t>
  </si>
  <si>
    <t>-0,1 bar</t>
  </si>
  <si>
    <t>-0,2 bar</t>
  </si>
  <si>
    <t>-0,5 bar</t>
  </si>
  <si>
    <t>-0,75 bar</t>
  </si>
  <si>
    <t>-1 bar</t>
  </si>
  <si>
    <t>-5 %</t>
  </si>
  <si>
    <t xml:space="preserve">-7,5 % </t>
  </si>
  <si>
    <t xml:space="preserve">-10 % </t>
  </si>
  <si>
    <t>+5 %</t>
  </si>
  <si>
    <t>-50 %</t>
  </si>
  <si>
    <t>-40 %</t>
  </si>
  <si>
    <t>-25 %</t>
  </si>
  <si>
    <t>-10 %</t>
  </si>
  <si>
    <t>spezifische Kompressorleistung</t>
  </si>
  <si>
    <t>2. Spezifische Leistungsdaten des Kompressors</t>
  </si>
  <si>
    <t>4. Optional kann noch der Gesamtdruckluftverbrauch angegeben, um die Kosten der 
Leckagen in Relation zu den Gesamtkosten zu verdeutlichen.</t>
  </si>
  <si>
    <t>spezifische Leistung</t>
  </si>
  <si>
    <t>Systemtemperatur</t>
  </si>
  <si>
    <t>Adiabatenkoeffizient</t>
  </si>
  <si>
    <t>spez. Wärmekapazität</t>
  </si>
  <si>
    <t>Normdichte (0°C, 1013,25 mbar)</t>
  </si>
  <si>
    <t>Leckagequerschnittsfläche</t>
  </si>
  <si>
    <t>Massenstrom</t>
  </si>
  <si>
    <t>Normvolumenstrom</t>
  </si>
  <si>
    <t>Zurück</t>
  </si>
  <si>
    <t>3. Angaben zum System wie Systemdruck, Temperatur, Betriebszeit, Strompreis und Umgebungsdruck.</t>
  </si>
  <si>
    <t xml:space="preserve">Ziel dieses Tools ist es, einem Unternehmen den Einfluss verschiedener Maßnahmen zur Energieeinsparung in Druckluftsystemen zu verdeutlichen. Als Maßnahmen kommen die Reduzierung der Leckagen, die verringerung der spezifischen Kompressorleistung und die reduzierung des Systemdrucks in Frage.
Die Auswirkungen der verschiedenen Maßnahmen sind von einigen Größen abhängig (Leckagen, spez. Kompressorleistung, Stromkosten, etc). </t>
  </si>
  <si>
    <t>Aus diesen Angaben werden dann die Kosten des Systems und die Einsparmöglichkeiten errechnet. Zusätzlich werden die Auswirkungen der Maßnahmen noch einmal gemeinsam und einmal getrennt 
im Diagramm vorgestellt.</t>
  </si>
  <si>
    <t>Maßnahmen gemeinsam</t>
  </si>
  <si>
    <t>Maßnahmen</t>
  </si>
  <si>
    <t>Maßnahmen einzeln</t>
  </si>
  <si>
    <t>spez. Gaskonstante</t>
  </si>
  <si>
    <t>Hier kann ein beliebiger Durchmesser in mm 
angegeben werden.</t>
  </si>
  <si>
    <t>Währung</t>
  </si>
  <si>
    <t>EUR</t>
  </si>
  <si>
    <t>CHF</t>
  </si>
  <si>
    <t>GBP</t>
  </si>
  <si>
    <t>USD</t>
  </si>
  <si>
    <t>JPY</t>
  </si>
  <si>
    <t>IST-Zustand</t>
  </si>
  <si>
    <t>Einsparung</t>
  </si>
  <si>
    <t>Legende</t>
  </si>
  <si>
    <t>Englisch</t>
  </si>
  <si>
    <t>Italienisch</t>
  </si>
  <si>
    <t>Start</t>
  </si>
  <si>
    <t>Franzoesisch</t>
  </si>
  <si>
    <t>Diagramme</t>
  </si>
  <si>
    <t>Standartwert: 1 bar</t>
  </si>
  <si>
    <t>Standartwert: 20° C</t>
  </si>
  <si>
    <t>Spanisch</t>
  </si>
  <si>
    <t>xxx</t>
  </si>
  <si>
    <t>xxx1</t>
  </si>
  <si>
    <t>xxx2</t>
  </si>
  <si>
    <t>xxx3</t>
  </si>
  <si>
    <t>xxx4</t>
  </si>
  <si>
    <t>xxx5</t>
  </si>
  <si>
    <t>spezifische Leistung: unverändert</t>
  </si>
  <si>
    <t>Leckagen: unverändert</t>
  </si>
  <si>
    <t>Kontakt: Dr. Peter Radgen, Tel. +49/7216809295; peter.radgen@isi.fraunhofer.de</t>
  </si>
  <si>
    <t>Für die Berechnung über Leckagestellen</t>
  </si>
  <si>
    <t>m³/min</t>
  </si>
  <si>
    <t>min</t>
  </si>
  <si>
    <t>nicht relevant</t>
  </si>
  <si>
    <t>m³</t>
  </si>
  <si>
    <t>s</t>
  </si>
  <si>
    <t>TAB02Ein</t>
  </si>
  <si>
    <t>TAB1Eingabe</t>
  </si>
  <si>
    <t>TAB2Eingabe</t>
  </si>
  <si>
    <t>Messergebnisse</t>
  </si>
  <si>
    <t>Liefermenge Kompressor</t>
  </si>
  <si>
    <t>Zeiteinheiten Kompressor belastet</t>
  </si>
  <si>
    <t>Gesamtzeit des Messvorgangs</t>
  </si>
  <si>
    <t>TAB3Eingabe</t>
  </si>
  <si>
    <t>Behältervolumen</t>
  </si>
  <si>
    <t>Volumen der Rohrleitungen</t>
  </si>
  <si>
    <t>Durchmesser [mm]</t>
  </si>
  <si>
    <t>Länge [m]</t>
  </si>
  <si>
    <t>Größe [m³]</t>
  </si>
  <si>
    <t>Systemvolumen</t>
  </si>
  <si>
    <t>Systemvolumen gesamt</t>
  </si>
  <si>
    <t>Bestimmung der Leckagen durch Kompressorlaufzeit</t>
  </si>
  <si>
    <t>Messzeit t</t>
  </si>
  <si>
    <t>Steuerelemente</t>
  </si>
  <si>
    <t>TAB01Start</t>
  </si>
  <si>
    <t>Kommentare</t>
  </si>
  <si>
    <t>Namen</t>
  </si>
  <si>
    <t>Dateneingabe1</t>
  </si>
  <si>
    <t>Dateneingabe2</t>
  </si>
  <si>
    <t>Dateneingabe3</t>
  </si>
  <si>
    <t>Diagramm1 - Massnahmen einzeln</t>
  </si>
  <si>
    <t>Diagramm2 - Massnahmen gemeinsam</t>
  </si>
  <si>
    <t>kW/(m³/min)</t>
  </si>
  <si>
    <t>kWh/m³</t>
  </si>
  <si>
    <t>kW/(Nm³/min)</t>
  </si>
  <si>
    <t>kg/m³</t>
  </si>
  <si>
    <t>Nm³/s</t>
  </si>
  <si>
    <t>Nm³/min</t>
  </si>
  <si>
    <t>m³/h</t>
  </si>
  <si>
    <t>mm²</t>
  </si>
  <si>
    <r>
      <t>Druckbehälteranfangsdruck p</t>
    </r>
    <r>
      <rPr>
        <vertAlign val="subscript"/>
        <sz val="11"/>
        <rFont val="Times New Roman"/>
        <family val="1"/>
      </rPr>
      <t>A</t>
    </r>
  </si>
  <si>
    <r>
      <t>Druckbehälterenddruck p</t>
    </r>
    <r>
      <rPr>
        <vertAlign val="subscript"/>
        <sz val="11"/>
        <rFont val="Times New Roman"/>
        <family val="1"/>
      </rPr>
      <t>E</t>
    </r>
  </si>
  <si>
    <t>Größe</t>
  </si>
  <si>
    <t>Volumen</t>
  </si>
  <si>
    <t>Durchmesser in mm</t>
  </si>
  <si>
    <t>Leckagen (faktor)</t>
  </si>
  <si>
    <t>Strömungszustand am Austritt</t>
  </si>
  <si>
    <r>
      <t>Austrittdruck p</t>
    </r>
    <r>
      <rPr>
        <vertAlign val="subscript"/>
        <sz val="10"/>
        <rFont val="Arial"/>
        <family val="2"/>
      </rPr>
      <t>A</t>
    </r>
  </si>
  <si>
    <r>
      <t>Austrittstemperatur T</t>
    </r>
    <r>
      <rPr>
        <vertAlign val="subscript"/>
        <sz val="10"/>
        <rFont val="Arial"/>
        <family val="2"/>
      </rPr>
      <t>A</t>
    </r>
  </si>
  <si>
    <r>
      <t xml:space="preserve">Austrittsdichte </t>
    </r>
    <r>
      <rPr>
        <sz val="10"/>
        <rFont val="Symbol"/>
        <family val="1"/>
        <charset val="2"/>
      </rPr>
      <t>r</t>
    </r>
    <r>
      <rPr>
        <vertAlign val="subscript"/>
        <sz val="10"/>
        <rFont val="Arial"/>
        <family val="2"/>
      </rPr>
      <t>A</t>
    </r>
  </si>
  <si>
    <r>
      <t>Strömungsgeschwindigeit c</t>
    </r>
    <r>
      <rPr>
        <vertAlign val="subscript"/>
        <sz val="10"/>
        <rFont val="Arial"/>
        <family val="2"/>
      </rPr>
      <t>A</t>
    </r>
  </si>
  <si>
    <t>xxx6</t>
  </si>
  <si>
    <t>xxx7</t>
  </si>
  <si>
    <t>Systemwerte, Systemzustand unterkritisch</t>
  </si>
  <si>
    <t>Systemwerte, Systemzustand kritisch</t>
  </si>
  <si>
    <t>Dichte (System)</t>
  </si>
  <si>
    <t>Druck am Austritt</t>
  </si>
  <si>
    <t>Temperatur am Austritt</t>
  </si>
  <si>
    <t>Dichte am Austritt</t>
  </si>
  <si>
    <t>Strömungsgeschwindigeit</t>
  </si>
  <si>
    <t>Druckbehälteranfangsdruck</t>
  </si>
  <si>
    <t>Druckbehälterenddruck</t>
  </si>
  <si>
    <t>Für die Berechnung durch Kompressorlaufzeit</t>
  </si>
  <si>
    <t>Für die Berechnung durch Druckbehälterentleerung</t>
  </si>
  <si>
    <t>1. Gesamtzeit Kompressorlastbetrieb, 
Gesamtzeit des Messvorgangs,
maximaler Druck, minimaler Druck</t>
  </si>
  <si>
    <t>1. Anzahl und Größe der Druckbehälter,
Durchmesser und Länge der Rohrleitungen,
Anfangsdruck, Enddruck, Messzeit</t>
  </si>
  <si>
    <t>Zum Vergrößern Grafiken anklicken!</t>
  </si>
  <si>
    <t>spezifische Leistung: -5 %</t>
  </si>
  <si>
    <t>Leckagen: -25 %</t>
  </si>
  <si>
    <t>Druck: -0,2 bar</t>
  </si>
  <si>
    <t>Fuites du système d'air comprimé</t>
  </si>
  <si>
    <t>Fughe nei sistemi ad aria compressa</t>
  </si>
  <si>
    <t>L'objectif de ce Tool est d'expliciter à une entreprise l'influence de différentes mesures pour l'économie d'énergie dans le domaine des systèmes à air comprimé. Les mesures proposées sont la réduction des fuites, la diminution de la puissance de compression spécifique ainsi que la réduction de la pression du système. Les effets des différentes mesures dépendent de plusieurs facteurs (fuites, puissance de compression spécifique, prix du kWh, etc.)</t>
  </si>
  <si>
    <t>Lo scopo di questo Tool è di spiegare alla ditta l'effetto di diversi provvedimenti per il risparmio energetico nei sistemi ad aria compressa. Le misure proposte sono la riduzione delle fughe, la riduzione della potenza specifica dei compressori così come la riduzione della pressione di sistema. L'effetto dei diversi provvedimenti dipendono da molteplici fattori (fughe, potenza specifica dei compressori, costo dell'elettricità etc.)</t>
  </si>
  <si>
    <t>Les données spécifiques à l'entreprise indispensables:</t>
  </si>
  <si>
    <t>Le informazioni specifiche della ditta necessarie per i calcoli sono:</t>
  </si>
  <si>
    <t>eng: Für die Berechnung durch Druckbehälterentleerung</t>
  </si>
  <si>
    <t>eng: Für die Berechnung durch Kompressorlaufzeit</t>
  </si>
  <si>
    <t>eng: Für die Berechnung über Leckagestellen</t>
  </si>
  <si>
    <t>1. Number and sizes of the leakages</t>
  </si>
  <si>
    <t>1. Nombre et taille des fuites du système</t>
  </si>
  <si>
    <t>1. Numero e grandezza delle fughe nel sistema</t>
  </si>
  <si>
    <t>2. specific performance data of the compressor</t>
  </si>
  <si>
    <t>2. Puissance spécifique du compresseur</t>
  </si>
  <si>
    <t>2. Potenza specifica del compressore</t>
  </si>
  <si>
    <t>3. Informations about the system like systempressure, temperature, running time, electricity tariff, ambient pressure.</t>
  </si>
  <si>
    <t>3. Données du système comme pression, température, temps d'utilisation, prix de l'électricité et pression ambiante</t>
  </si>
  <si>
    <t>3. Informazioni sul sistema, quali pressione, temperatura, tempo operativo, costo dell'elettricità e pressione ambientale.</t>
  </si>
  <si>
    <t>4. Informations about the total compressed air requirement can optional be given, 
to point up the costs of the leakages in relation to the total costs.</t>
  </si>
  <si>
    <t>4. La consommation totale d'air comprimé peut également être indiquée afin d'expliciter le coût des pertes par rapport au coût total</t>
  </si>
  <si>
    <t>4. Al fine di specificare i costi dovuti alle fughe in rapporto ai costi totali può venir indicato anche il consumo totale di aria compressa.</t>
  </si>
  <si>
    <t>eng: 1. Anzahl und Größe der Druckbehälter,
Durchmesser und Länge der Rohrleitungen,
Anfangsdruck, Enddruck, Messzeit</t>
  </si>
  <si>
    <t>eng: 1. Gesamtzeit Kompressorlastbetrieb, 
Gesamtzeit des Messvorgangs,
maximaler Druck, minimaler Druck</t>
  </si>
  <si>
    <t>it: 1. Gesamtzeit Kompressorlastbetrieb, 
Gesamtzeit des Messvorgangs,
maximaler Druck, minimaler Druck</t>
  </si>
  <si>
    <t>With this informations the costs of the system and the possibilities to economise the system 
are beeing calculated. Further the effects of the measures are shown once together and once 
seperatly in two diagrams.</t>
  </si>
  <si>
    <t>A partir de ces données,  le coût du système ainsi que les possibilités d'économies vont être calculés. Les effets des différentes mesures seront présentées sous forme de diagramme, une fois de façon globale et également de façon séparée.</t>
  </si>
  <si>
    <t>Tramite queste informazioni vengono infine calcolati i costi del sistema e il risparmio possibile. Gli effetti dei diversi provvedimenti vengono inoltre presentati graficamente con diagrammi, sia globalmente sia per le singole misure.</t>
  </si>
  <si>
    <t xml:space="preserve">Copyright: Fraunhofer ISI, 76139 Karlsruhe 2006. </t>
  </si>
  <si>
    <t>Contact: Dr. Peter Radgen, Tel. +49/7216809295; peter.radgen@isi.fraunhofer.de</t>
  </si>
  <si>
    <t>Contatto: Dr. Peter Radgen, Tel. +49/7216809295; peter.radgen@isi.fraunhofer.de</t>
  </si>
  <si>
    <t>A fee may not be charged for passing on this program.</t>
  </si>
  <si>
    <t>Ce programme ne doit pas être diffusé de façon payante.</t>
  </si>
  <si>
    <t>Questo programma non può essere diffuso a pagamento.</t>
  </si>
  <si>
    <t>eng: Zum Vergrößern Grafiken anklicken!</t>
  </si>
  <si>
    <t>leakages</t>
  </si>
  <si>
    <t>Fuites</t>
  </si>
  <si>
    <t>Fughe</t>
  </si>
  <si>
    <t>number</t>
  </si>
  <si>
    <t>Quantité</t>
  </si>
  <si>
    <t>Quantità</t>
  </si>
  <si>
    <t>cross sectional area of leakages</t>
  </si>
  <si>
    <t>Section de fuite</t>
  </si>
  <si>
    <t>Area di sezione della fuga</t>
  </si>
  <si>
    <t>system values</t>
  </si>
  <si>
    <t>Valeurs du système</t>
  </si>
  <si>
    <t>Valori del sistema</t>
  </si>
  <si>
    <t>density (system)</t>
  </si>
  <si>
    <t>Masse volumique (système)</t>
  </si>
  <si>
    <t>Massa volumica (sistema)</t>
  </si>
  <si>
    <t>eng: Druck am Austritt</t>
  </si>
  <si>
    <t>eng: Temperatur am Austritt</t>
  </si>
  <si>
    <t>eng: Dichte am Austritt</t>
  </si>
  <si>
    <t>eng: Strömungsgeschwindigeit</t>
  </si>
  <si>
    <t>eng: Systemwerte, Systemzustand unterkritisch</t>
  </si>
  <si>
    <t>eng: Systemwerte, Systemzustand kritisch</t>
  </si>
  <si>
    <t>eng: Bestimmung der Leckagen durch Kompressorlaufzeit</t>
  </si>
  <si>
    <t>eng: Messergebnisse</t>
  </si>
  <si>
    <t>eng: Liefermenge Kompressor</t>
  </si>
  <si>
    <t>eng: Zeiteinheiten Kompressor belastet</t>
  </si>
  <si>
    <t>eng: Gesamtzeit des Messvorgangs</t>
  </si>
  <si>
    <t>eng: Bestimmung der leckagen durch Druckbehälterentleerung</t>
  </si>
  <si>
    <t>eng: Behältervolumen</t>
  </si>
  <si>
    <t>eng: Volumen der Rohrleitungen</t>
  </si>
  <si>
    <t>eng: Länge [m]</t>
  </si>
  <si>
    <t>eng: Druckbehälteranfangsdruck</t>
  </si>
  <si>
    <t>eng: Druckbehälterenddruck</t>
  </si>
  <si>
    <t>eng: Messzeit t</t>
  </si>
  <si>
    <t>eng: Systemvolumen</t>
  </si>
  <si>
    <t>eng: Systemvolumen gesamt</t>
  </si>
  <si>
    <t>eng: Größe [m³]</t>
  </si>
  <si>
    <t>diameter [mm]</t>
  </si>
  <si>
    <t>Diamètre [mm]</t>
  </si>
  <si>
    <t>Diametro [mm]</t>
  </si>
  <si>
    <t>Currency</t>
  </si>
  <si>
    <t>Monnaie</t>
  </si>
  <si>
    <t>Valuta</t>
  </si>
  <si>
    <t>performance</t>
  </si>
  <si>
    <t>Puissance</t>
  </si>
  <si>
    <t>Potenza</t>
  </si>
  <si>
    <t>specific performance</t>
  </si>
  <si>
    <t>Puissance spécifique</t>
  </si>
  <si>
    <t>Potenza specifica</t>
  </si>
  <si>
    <t>(give only one value)</t>
  </si>
  <si>
    <t>(indiquer simplement une valeur)</t>
  </si>
  <si>
    <t>(immettere solo un valore)</t>
  </si>
  <si>
    <t>Données du système</t>
  </si>
  <si>
    <t>Dati del sistema</t>
  </si>
  <si>
    <t>systempressure</t>
  </si>
  <si>
    <t>Pression du système</t>
  </si>
  <si>
    <t>Pressione di sistema</t>
  </si>
  <si>
    <t>systemtemperature</t>
  </si>
  <si>
    <t>Température du système</t>
  </si>
  <si>
    <t>Temperatura di sistema</t>
  </si>
  <si>
    <t>running time</t>
  </si>
  <si>
    <t>Durée de fonctionnement</t>
  </si>
  <si>
    <t>Tempo operativo</t>
  </si>
  <si>
    <t>electricity tariff</t>
  </si>
  <si>
    <t>Prix de l'électricité</t>
  </si>
  <si>
    <t>Costo dell'elettricità</t>
  </si>
  <si>
    <t>ambient pressure</t>
  </si>
  <si>
    <t>Pression ambiante</t>
  </si>
  <si>
    <t>Pressione ambientale</t>
  </si>
  <si>
    <t>total compressed air requirement</t>
  </si>
  <si>
    <t>Consommation totale d'air comprimé (optionnel)</t>
  </si>
  <si>
    <t>Consumo totale d'aria compressa (opzionale)</t>
  </si>
  <si>
    <t>requirement</t>
  </si>
  <si>
    <t>Consommation</t>
  </si>
  <si>
    <t>Consumo</t>
  </si>
  <si>
    <t>proportion of leakages</t>
  </si>
  <si>
    <t>Part de fuites</t>
  </si>
  <si>
    <t>Parte di fughe</t>
  </si>
  <si>
    <t>constants</t>
  </si>
  <si>
    <t>Constantes</t>
  </si>
  <si>
    <t>Costanti</t>
  </si>
  <si>
    <t>adiabatic coefficient</t>
  </si>
  <si>
    <t>Coefficient adiabatique de compression</t>
  </si>
  <si>
    <t>Coefficiente adiabatico</t>
  </si>
  <si>
    <t>spec. gas constant</t>
  </si>
  <si>
    <t>Constante de l'air ( r )</t>
  </si>
  <si>
    <t>Costante dei gas per l'aria (R)</t>
  </si>
  <si>
    <t>spec. heat capacity</t>
  </si>
  <si>
    <t>Chaleur spécifique</t>
  </si>
  <si>
    <t>Calore specifico</t>
  </si>
  <si>
    <t>normdensity (0°C, 1013,25 mbar)</t>
  </si>
  <si>
    <t>Masse volumique normalisée (0°C, 1013,25 mbar)</t>
  </si>
  <si>
    <t>Massa volumica normalizzata (0°C, 1013,25 mbar)</t>
  </si>
  <si>
    <t>discharge quantity</t>
  </si>
  <si>
    <t>Débit de fuite</t>
  </si>
  <si>
    <t>Portata delle fughe</t>
  </si>
  <si>
    <t>mass flow</t>
  </si>
  <si>
    <t>Débit massique</t>
  </si>
  <si>
    <t>Portata massica</t>
  </si>
  <si>
    <t>standardised volume flow</t>
  </si>
  <si>
    <t>Débit volumique normalisé</t>
  </si>
  <si>
    <t>Portata volumica normalizzata</t>
  </si>
  <si>
    <t>normal volume flow</t>
  </si>
  <si>
    <t>Débit volumique normal</t>
  </si>
  <si>
    <t>Portata volumica normale</t>
  </si>
  <si>
    <t>consumption/ costs leakage</t>
  </si>
  <si>
    <t>Débit de fuite / Coût des fuites</t>
  </si>
  <si>
    <t>Consumi/Costi dovuti alle fughe</t>
  </si>
  <si>
    <t>consumption of electricity</t>
  </si>
  <si>
    <t>Consommation d'électricté</t>
  </si>
  <si>
    <t>Consumo elettrico</t>
  </si>
  <si>
    <t>costs</t>
  </si>
  <si>
    <t>Coût</t>
  </si>
  <si>
    <t>Costi</t>
  </si>
  <si>
    <t>consuption/ costs total</t>
  </si>
  <si>
    <t>Consommation/Coût des fuites (optionnel)</t>
  </si>
  <si>
    <t>Consumi/Costi totali (opzionale)</t>
  </si>
  <si>
    <t>measures</t>
  </si>
  <si>
    <t>Mesures</t>
  </si>
  <si>
    <t>Provvedimenti</t>
  </si>
  <si>
    <t>specific compressor performance</t>
  </si>
  <si>
    <t>Puissance spécifique du compresseur</t>
  </si>
  <si>
    <t>Potenza specifica del compressore</t>
  </si>
  <si>
    <t>must be completed</t>
  </si>
  <si>
    <t>doit être rempli</t>
  </si>
  <si>
    <t>campo obbligatorio</t>
  </si>
  <si>
    <t>may be completed</t>
  </si>
  <si>
    <t>peut être rempli</t>
  </si>
  <si>
    <t>campo facoltativo</t>
  </si>
  <si>
    <t>will be calculated</t>
  </si>
  <si>
    <t>sera calculé</t>
  </si>
  <si>
    <t>il valore sarà calcolato</t>
  </si>
  <si>
    <t>&lt;- Error</t>
  </si>
  <si>
    <t>&lt; - Erreur</t>
  </si>
  <si>
    <t>&lt;- Errore</t>
  </si>
  <si>
    <t>Calculation</t>
  </si>
  <si>
    <t>Pour le calcul</t>
  </si>
  <si>
    <t>Al calcolo</t>
  </si>
  <si>
    <t>calculate</t>
  </si>
  <si>
    <t>Calculé</t>
  </si>
  <si>
    <t>Calcolare</t>
  </si>
  <si>
    <t>diagram</t>
  </si>
  <si>
    <t>Diagramma</t>
  </si>
  <si>
    <t>unchanged</t>
  </si>
  <si>
    <t>inchangé</t>
  </si>
  <si>
    <t>invariato</t>
  </si>
  <si>
    <t>back</t>
  </si>
  <si>
    <t>Retour</t>
  </si>
  <si>
    <t>Indietro</t>
  </si>
  <si>
    <t>A user-defined diameter in mm can be given here.</t>
  </si>
  <si>
    <t>Vous pouvez spécifier ici une valeur pour le diamètre (en mm)</t>
  </si>
  <si>
    <t>Qui si può immettere un qualsiasi valore per il diametro (mm)</t>
  </si>
  <si>
    <t>Standart value: 20° C</t>
  </si>
  <si>
    <t>Valeur standard : 20°C</t>
  </si>
  <si>
    <t>Valore standard: 20° C</t>
  </si>
  <si>
    <t>Standart value: 1 bar</t>
  </si>
  <si>
    <t>Valeur standard : 1 bar</t>
  </si>
  <si>
    <t>Valore standard: 1 bar</t>
  </si>
  <si>
    <t>measures seperate</t>
  </si>
  <si>
    <t>Mesure particulière</t>
  </si>
  <si>
    <t>Provvedimenti singoli</t>
  </si>
  <si>
    <t>measures in common</t>
  </si>
  <si>
    <t>Toutes les mesures</t>
  </si>
  <si>
    <t>Tutti i provvedimenti</t>
  </si>
  <si>
    <t>savings</t>
  </si>
  <si>
    <t>Economie</t>
  </si>
  <si>
    <t>Risparmio</t>
  </si>
  <si>
    <t>system</t>
  </si>
  <si>
    <t>Système</t>
  </si>
  <si>
    <t>Sistema</t>
  </si>
  <si>
    <t>current state</t>
  </si>
  <si>
    <t>Etat actuel</t>
  </si>
  <si>
    <t>Stato attuale</t>
  </si>
  <si>
    <t>Leakages</t>
  </si>
  <si>
    <t>pressure</t>
  </si>
  <si>
    <t>Pression</t>
  </si>
  <si>
    <t>Pressione</t>
  </si>
  <si>
    <t>Originale</t>
  </si>
  <si>
    <t>Performance</t>
  </si>
  <si>
    <t>Pressure</t>
  </si>
  <si>
    <t>Chose your language</t>
  </si>
  <si>
    <t>Choix de la langue</t>
  </si>
  <si>
    <t>Scelta della lingua</t>
  </si>
  <si>
    <t>Introduction</t>
  </si>
  <si>
    <t>Introduzione</t>
  </si>
  <si>
    <t>Toutes mesures confondues</t>
  </si>
  <si>
    <t>Data1</t>
  </si>
  <si>
    <t>Data2</t>
  </si>
  <si>
    <t>Data3</t>
  </si>
  <si>
    <t>Saisie des données1</t>
  </si>
  <si>
    <t>Saisie des données2</t>
  </si>
  <si>
    <t>Saisie des données3</t>
  </si>
  <si>
    <t>Immissione dei dati3</t>
  </si>
  <si>
    <t>Immissione dei dati2</t>
  </si>
  <si>
    <t>Immissione dei dati1</t>
  </si>
  <si>
    <t>System pressure</t>
  </si>
  <si>
    <t>The aim of this tool is to show a company the influence of different energy-saving measures in compressed air systems. The measures include reducing leaks, reducing specific compressor outptut and lowering the system pressure.</t>
  </si>
  <si>
    <t>The impacts of the various measures are dependent on several variables (leaks, spec. compressor output, electricity costs etc.).</t>
  </si>
  <si>
    <t>Leakages of compressed air systems</t>
  </si>
  <si>
    <t>Pour le calcul par vidange des réservoirs</t>
  </si>
  <si>
    <t>Pour le calcul par la durée de fonctionnement du compresseur</t>
  </si>
  <si>
    <t>Pour le calcul à partir des fuites</t>
  </si>
  <si>
    <t>1. Nombre et taille des réservoirs, diamètre et longueur de la conduite, pression à l'entée, pression à la sortie, pèriode de la mesure</t>
  </si>
  <si>
    <t>1. Durée de fonctionnement du compresseur en charge, durée totale de la mesure, pression maximale, pression minimale</t>
  </si>
  <si>
    <t>Cliquez sur le graphique pour l'agrandir</t>
  </si>
  <si>
    <t>Pression à la sortie</t>
  </si>
  <si>
    <t>Température à la sortie</t>
  </si>
  <si>
    <t>Masse volumique à l'entrée</t>
  </si>
  <si>
    <t>Vitesse d'écoulement</t>
  </si>
  <si>
    <t>Valeur du système, état du système non critique</t>
  </si>
  <si>
    <t>Valeur du système, état du système critique</t>
  </si>
  <si>
    <t>Calcul des fuites à partir de la durée de fonctionnement du compresseur</t>
  </si>
  <si>
    <t>Résultats de mesure</t>
  </si>
  <si>
    <t>Quantité d'air délivrée par le compresseur</t>
  </si>
  <si>
    <t>Durée de fonctionement du compresseur en charge</t>
  </si>
  <si>
    <t>Durée totale de la mesure</t>
  </si>
  <si>
    <t>Calcul des fuites à partir de la vidange des réservoirs</t>
  </si>
  <si>
    <t>Volume des réservoirs</t>
  </si>
  <si>
    <t>Volume des conduites</t>
  </si>
  <si>
    <t>Taille [m3]</t>
  </si>
  <si>
    <t>Longueur [m]</t>
  </si>
  <si>
    <t>Pression dans le réservoir au début de la vidange</t>
  </si>
  <si>
    <t>Pression dans le réservoir à la fi de la vidange</t>
  </si>
  <si>
    <t>Durée de mesure t</t>
  </si>
  <si>
    <t>Volume du système</t>
  </si>
  <si>
    <t>Volume totale du système</t>
  </si>
  <si>
    <t>pas pertinent</t>
  </si>
  <si>
    <t>CHF/kWh</t>
  </si>
  <si>
    <t>CHF/a</t>
  </si>
  <si>
    <t>Bestimmung der Leckagen durch Druckbehälterentleerung</t>
  </si>
  <si>
    <t>eng: Systemwerte</t>
  </si>
  <si>
    <t>Valeur du système</t>
  </si>
  <si>
    <t>Druck: unverändert</t>
  </si>
  <si>
    <t>Commencer</t>
  </si>
  <si>
    <t>not relevant</t>
  </si>
  <si>
    <t>Calcolo tramite svuotamento del serbatoio</t>
  </si>
  <si>
    <t>Calcolo tramite la durata di utilizzo del compressore</t>
  </si>
  <si>
    <t>Calcolo a partire dalle perdite locali</t>
  </si>
  <si>
    <t>1. Quantità e grandezza die serbatoi,
Diametro e lunghezza delle condotte,
Pressione iniziale, Pressione finale, Tempo di misurazione</t>
  </si>
  <si>
    <t>Cliccare sui grafici per ingrandirli!</t>
  </si>
  <si>
    <t>Pressione all'uscita</t>
  </si>
  <si>
    <t>Temperatura all'uscita</t>
  </si>
  <si>
    <t>Massa volumica all'uscita</t>
  </si>
  <si>
    <t>Velocità di corrente</t>
  </si>
  <si>
    <t>Valori del sistema, stato del sistema non critico</t>
  </si>
  <si>
    <t>Valori del sistema, stato del sistema critico</t>
  </si>
  <si>
    <t>Calcolo delle perdite tramite la durata di utilizzo del compressore</t>
  </si>
  <si>
    <t>Risultati delle misurazioni</t>
  </si>
  <si>
    <t>Quantità d'aria erogata dal compressore</t>
  </si>
  <si>
    <t>Durata di funzionamento col compressore a pieno carico</t>
  </si>
  <si>
    <t>Durata totale della misurazione</t>
  </si>
  <si>
    <t>Calcolo delle perdite tramite svuotamento del serbatoio</t>
  </si>
  <si>
    <t>Volume del serbatoio</t>
  </si>
  <si>
    <t>Volume delle condotte</t>
  </si>
  <si>
    <t>Volume [m³]</t>
  </si>
  <si>
    <t>Lunghezza [m]</t>
  </si>
  <si>
    <t>Pressione iniziale del serbatoio</t>
  </si>
  <si>
    <t>Pressione finale del serbatoio</t>
  </si>
  <si>
    <t>Tempo di misurazione totale t</t>
  </si>
  <si>
    <t>Volume del sistema</t>
  </si>
  <si>
    <t>Volume totale del sistema</t>
  </si>
  <si>
    <t>non rilevante</t>
  </si>
  <si>
    <t>Initiziare</t>
  </si>
  <si>
    <t>v2.2</t>
  </si>
</sst>
</file>

<file path=xl/styles.xml><?xml version="1.0" encoding="utf-8"?>
<styleSheet xmlns="http://schemas.openxmlformats.org/spreadsheetml/2006/main">
  <numFmts count="3">
    <numFmt numFmtId="164" formatCode="_-* #,##0.00\ [$€]_-;\-* #,##0.00\ [$€]_-;_-* &quot;-&quot;??\ [$€]_-;_-@_-"/>
    <numFmt numFmtId="165" formatCode="0.0"/>
    <numFmt numFmtId="166" formatCode="0.000"/>
  </numFmts>
  <fonts count="27">
    <font>
      <sz val="10"/>
      <name val="Arial"/>
    </font>
    <font>
      <sz val="10"/>
      <name val="Arial"/>
    </font>
    <font>
      <b/>
      <sz val="10"/>
      <name val="Arial"/>
      <family val="2"/>
    </font>
    <font>
      <sz val="10"/>
      <name val="Arial"/>
      <family val="2"/>
    </font>
    <font>
      <sz val="10"/>
      <name val="Arial"/>
    </font>
    <font>
      <sz val="10"/>
      <name val="Symbol"/>
      <family val="1"/>
      <charset val="2"/>
    </font>
    <font>
      <vertAlign val="superscript"/>
      <sz val="10"/>
      <name val="Arial"/>
      <family val="2"/>
    </font>
    <font>
      <sz val="10"/>
      <name val="Arial"/>
    </font>
    <font>
      <sz val="8"/>
      <color indexed="81"/>
      <name val="Tahoma"/>
    </font>
    <font>
      <sz val="10"/>
      <color indexed="33"/>
      <name val="Times New Roman"/>
      <family val="1"/>
    </font>
    <font>
      <b/>
      <sz val="14"/>
      <color indexed="33"/>
      <name val="Times New Roman"/>
      <family val="1"/>
    </font>
    <font>
      <sz val="10"/>
      <name val="Times New Roman"/>
      <family val="1"/>
    </font>
    <font>
      <b/>
      <sz val="10"/>
      <name val="Times New Roman"/>
      <family val="1"/>
    </font>
    <font>
      <sz val="10"/>
      <color indexed="10"/>
      <name val="Times New Roman"/>
      <family val="1"/>
    </font>
    <font>
      <b/>
      <sz val="14"/>
      <name val="Times New Roman"/>
      <family val="1"/>
    </font>
    <font>
      <sz val="11"/>
      <name val="Times New Roman"/>
      <family val="1"/>
    </font>
    <font>
      <b/>
      <sz val="11"/>
      <color indexed="10"/>
      <name val="Times New Roman"/>
      <family val="1"/>
    </font>
    <font>
      <b/>
      <sz val="11"/>
      <name val="Times New Roman"/>
      <family val="1"/>
    </font>
    <font>
      <b/>
      <sz val="11"/>
      <color indexed="33"/>
      <name val="Times New Roman"/>
      <family val="1"/>
    </font>
    <font>
      <sz val="11"/>
      <color indexed="33"/>
      <name val="Times New Roman"/>
      <family val="1"/>
    </font>
    <font>
      <sz val="9"/>
      <name val="Times New Roman"/>
      <family val="1"/>
    </font>
    <font>
      <b/>
      <sz val="9"/>
      <name val="Times New Roman"/>
      <family val="1"/>
    </font>
    <font>
      <b/>
      <sz val="11"/>
      <name val="Arial"/>
      <family val="2"/>
    </font>
    <font>
      <b/>
      <sz val="10"/>
      <color indexed="33"/>
      <name val="Times New Roman"/>
      <family val="1"/>
    </font>
    <font>
      <vertAlign val="subscript"/>
      <sz val="11"/>
      <name val="Times New Roman"/>
      <family val="1"/>
    </font>
    <font>
      <vertAlign val="subscript"/>
      <sz val="10"/>
      <name val="Arial"/>
      <family val="2"/>
    </font>
    <font>
      <sz val="12"/>
      <name val="Times New Roman"/>
      <family val="1"/>
    </font>
  </fonts>
  <fills count="12">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5"/>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221">
    <xf numFmtId="0" fontId="0" fillId="0" borderId="0" xfId="0"/>
    <xf numFmtId="0" fontId="0" fillId="0" borderId="0" xfId="0" applyFill="1"/>
    <xf numFmtId="0" fontId="1" fillId="0" borderId="0" xfId="0" applyFont="1" applyFill="1" applyBorder="1" applyAlignment="1"/>
    <xf numFmtId="0" fontId="3" fillId="0" borderId="0" xfId="0" applyFont="1" applyFill="1" applyBorder="1" applyAlignment="1"/>
    <xf numFmtId="2" fontId="3" fillId="0" borderId="0" xfId="0" applyNumberFormat="1" applyFont="1" applyFill="1" applyBorder="1" applyAlignment="1"/>
    <xf numFmtId="0" fontId="1" fillId="0" borderId="0" xfId="0" applyNumberFormat="1" applyFont="1" applyFill="1" applyBorder="1" applyAlignment="1"/>
    <xf numFmtId="0" fontId="2" fillId="2" borderId="0" xfId="0" applyFont="1" applyFill="1" applyBorder="1" applyAlignment="1"/>
    <xf numFmtId="0" fontId="4" fillId="2" borderId="0" xfId="0" applyFont="1" applyFill="1" applyBorder="1" applyAlignment="1"/>
    <xf numFmtId="0" fontId="3" fillId="2" borderId="0" xfId="0" applyFont="1" applyFill="1" applyBorder="1" applyAlignment="1"/>
    <xf numFmtId="2" fontId="3" fillId="2" borderId="0" xfId="0" applyNumberFormat="1" applyFont="1" applyFill="1" applyBorder="1" applyAlignment="1"/>
    <xf numFmtId="0" fontId="7" fillId="2" borderId="0" xfId="0" applyFont="1" applyFill="1" applyBorder="1" applyAlignment="1"/>
    <xf numFmtId="0" fontId="5" fillId="2" borderId="0" xfId="0" applyFont="1" applyFill="1" applyBorder="1" applyAlignment="1"/>
    <xf numFmtId="165" fontId="3" fillId="2" borderId="0" xfId="0" applyNumberFormat="1" applyFont="1" applyFill="1" applyBorder="1" applyAlignment="1"/>
    <xf numFmtId="166" fontId="3" fillId="2" borderId="0" xfId="0" applyNumberFormat="1" applyFont="1" applyFill="1" applyBorder="1" applyAlignment="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166" fontId="4" fillId="2" borderId="2" xfId="0" applyNumberFormat="1" applyFont="1" applyFill="1" applyBorder="1" applyAlignment="1"/>
    <xf numFmtId="0" fontId="4" fillId="2" borderId="4" xfId="0" applyNumberFormat="1" applyFont="1" applyFill="1" applyBorder="1" applyAlignment="1"/>
    <xf numFmtId="2" fontId="4" fillId="2" borderId="1" xfId="0" applyNumberFormat="1" applyFont="1" applyFill="1" applyBorder="1" applyAlignment="1"/>
    <xf numFmtId="2" fontId="4" fillId="2" borderId="3" xfId="0" applyNumberFormat="1" applyFont="1" applyFill="1" applyBorder="1" applyAlignment="1"/>
    <xf numFmtId="2" fontId="7" fillId="2" borderId="3" xfId="0" applyNumberFormat="1" applyFont="1" applyFill="1" applyBorder="1" applyAlignment="1"/>
    <xf numFmtId="2" fontId="4" fillId="2" borderId="2" xfId="0" applyNumberFormat="1" applyFont="1" applyFill="1" applyBorder="1" applyAlignment="1"/>
    <xf numFmtId="166" fontId="4" fillId="2" borderId="3" xfId="0" applyNumberFormat="1" applyFont="1" applyFill="1" applyBorder="1" applyAlignment="1"/>
    <xf numFmtId="0" fontId="2" fillId="3" borderId="5" xfId="0" applyFont="1" applyFill="1" applyBorder="1" applyAlignment="1"/>
    <xf numFmtId="0" fontId="2" fillId="3" borderId="6" xfId="0" applyFont="1" applyFill="1" applyBorder="1" applyAlignment="1"/>
    <xf numFmtId="0" fontId="4" fillId="3" borderId="7" xfId="0" applyFont="1" applyFill="1" applyBorder="1" applyAlignment="1"/>
    <xf numFmtId="0" fontId="3" fillId="3" borderId="6" xfId="0" applyFont="1" applyFill="1" applyBorder="1" applyAlignment="1"/>
    <xf numFmtId="0" fontId="3" fillId="3" borderId="7" xfId="0" applyFont="1" applyFill="1" applyBorder="1" applyAlignment="1"/>
    <xf numFmtId="0" fontId="3" fillId="2" borderId="8" xfId="0" applyFont="1" applyFill="1" applyBorder="1" applyAlignment="1"/>
    <xf numFmtId="0" fontId="3" fillId="2" borderId="9" xfId="0" applyFont="1" applyFill="1" applyBorder="1" applyAlignment="1"/>
    <xf numFmtId="0" fontId="3" fillId="2" borderId="10" xfId="0" applyFont="1" applyFill="1" applyBorder="1" applyAlignment="1"/>
    <xf numFmtId="0" fontId="3" fillId="2" borderId="11" xfId="0" applyFont="1" applyFill="1" applyBorder="1" applyAlignment="1"/>
    <xf numFmtId="0" fontId="2" fillId="2" borderId="1" xfId="0" applyFont="1" applyFill="1" applyBorder="1" applyAlignment="1"/>
    <xf numFmtId="1" fontId="2" fillId="4" borderId="1" xfId="0" applyNumberFormat="1" applyFont="1" applyFill="1" applyBorder="1" applyAlignment="1"/>
    <xf numFmtId="0" fontId="2" fillId="2" borderId="2" xfId="0" applyFont="1" applyFill="1" applyBorder="1" applyAlignment="1"/>
    <xf numFmtId="1" fontId="2" fillId="4" borderId="2" xfId="0" applyNumberFormat="1" applyFont="1" applyFill="1" applyBorder="1" applyAlignment="1"/>
    <xf numFmtId="0" fontId="3" fillId="2" borderId="12" xfId="0" applyFont="1" applyFill="1" applyBorder="1" applyAlignment="1"/>
    <xf numFmtId="0" fontId="4" fillId="0" borderId="3" xfId="0" applyNumberFormat="1" applyFont="1" applyFill="1" applyBorder="1" applyAlignment="1">
      <alignment horizontal="center"/>
    </xf>
    <xf numFmtId="1" fontId="2" fillId="2" borderId="0" xfId="0" applyNumberFormat="1" applyFont="1" applyFill="1" applyBorder="1" applyAlignment="1"/>
    <xf numFmtId="0" fontId="2" fillId="2" borderId="13" xfId="0" applyFont="1" applyFill="1" applyBorder="1" applyAlignment="1"/>
    <xf numFmtId="0" fontId="3" fillId="2" borderId="14" xfId="0" applyFont="1" applyFill="1" applyBorder="1" applyAlignment="1"/>
    <xf numFmtId="0" fontId="3" fillId="2" borderId="10" xfId="0" applyFont="1" applyFill="1" applyBorder="1" applyAlignment="1">
      <alignment wrapText="1"/>
    </xf>
    <xf numFmtId="0" fontId="2" fillId="2" borderId="14" xfId="0" applyFont="1" applyFill="1" applyBorder="1" applyAlignment="1"/>
    <xf numFmtId="0" fontId="2" fillId="2" borderId="11" xfId="0" applyFont="1" applyFill="1" applyBorder="1" applyAlignment="1"/>
    <xf numFmtId="0" fontId="3" fillId="2" borderId="13" xfId="0" applyFont="1" applyFill="1" applyBorder="1" applyAlignment="1"/>
    <xf numFmtId="0" fontId="3" fillId="2" borderId="15" xfId="0" applyFont="1" applyFill="1" applyBorder="1" applyAlignment="1"/>
    <xf numFmtId="0" fontId="3" fillId="2" borderId="0" xfId="0" applyFont="1" applyFill="1" applyBorder="1" applyAlignment="1">
      <alignment wrapText="1"/>
    </xf>
    <xf numFmtId="0" fontId="3" fillId="2" borderId="8" xfId="0" applyFont="1" applyFill="1" applyBorder="1" applyAlignment="1">
      <alignment wrapText="1"/>
    </xf>
    <xf numFmtId="0" fontId="2" fillId="2" borderId="15" xfId="0" applyFont="1" applyFill="1" applyBorder="1" applyAlignment="1"/>
    <xf numFmtId="0" fontId="2" fillId="2" borderId="12" xfId="0" applyFont="1" applyFill="1" applyBorder="1" applyAlignment="1"/>
    <xf numFmtId="0" fontId="2" fillId="2" borderId="9" xfId="0" applyFont="1" applyFill="1" applyBorder="1" applyAlignment="1"/>
    <xf numFmtId="2" fontId="4" fillId="0" borderId="3" xfId="0" applyNumberFormat="1" applyFont="1" applyFill="1" applyBorder="1" applyAlignment="1">
      <alignment horizontal="center"/>
    </xf>
    <xf numFmtId="166" fontId="2" fillId="4" borderId="2" xfId="0" applyNumberFormat="1" applyFont="1" applyFill="1" applyBorder="1" applyAlignment="1"/>
    <xf numFmtId="0" fontId="1" fillId="2" borderId="0" xfId="0" applyFont="1" applyFill="1" applyBorder="1" applyAlignment="1"/>
    <xf numFmtId="0" fontId="1" fillId="3" borderId="6" xfId="0" applyFont="1" applyFill="1" applyBorder="1" applyAlignment="1"/>
    <xf numFmtId="0" fontId="1" fillId="3" borderId="7" xfId="0" applyFont="1" applyFill="1" applyBorder="1" applyAlignment="1"/>
    <xf numFmtId="0" fontId="1" fillId="2" borderId="4" xfId="0" applyFont="1" applyFill="1" applyBorder="1" applyAlignment="1"/>
    <xf numFmtId="0" fontId="1" fillId="2" borderId="12" xfId="0" applyFont="1" applyFill="1" applyBorder="1" applyAlignment="1"/>
    <xf numFmtId="0" fontId="1" fillId="2" borderId="9" xfId="0" applyFont="1" applyFill="1" applyBorder="1" applyAlignment="1"/>
    <xf numFmtId="0" fontId="1" fillId="2" borderId="4" xfId="0" applyNumberFormat="1" applyFont="1" applyFill="1" applyBorder="1" applyAlignment="1"/>
    <xf numFmtId="0" fontId="1" fillId="2" borderId="14" xfId="0" applyFont="1" applyFill="1" applyBorder="1" applyAlignment="1"/>
    <xf numFmtId="0" fontId="1" fillId="2" borderId="13" xfId="0" applyFont="1" applyFill="1" applyBorder="1" applyAlignment="1"/>
    <xf numFmtId="0" fontId="1" fillId="2" borderId="15" xfId="0" applyFont="1" applyFill="1" applyBorder="1" applyAlignment="1"/>
    <xf numFmtId="0" fontId="1" fillId="2" borderId="1" xfId="0" applyFont="1" applyFill="1" applyBorder="1" applyAlignment="1"/>
    <xf numFmtId="2" fontId="1" fillId="0" borderId="3" xfId="0" applyNumberFormat="1" applyFont="1" applyFill="1" applyBorder="1" applyAlignment="1">
      <alignment horizontal="center"/>
    </xf>
    <xf numFmtId="0" fontId="1" fillId="2" borderId="10" xfId="0" applyFont="1" applyFill="1" applyBorder="1" applyAlignment="1"/>
    <xf numFmtId="0" fontId="1" fillId="2" borderId="8" xfId="0" applyFont="1" applyFill="1" applyBorder="1" applyAlignment="1"/>
    <xf numFmtId="0" fontId="1" fillId="2" borderId="3" xfId="0" applyFont="1" applyFill="1" applyBorder="1" applyAlignment="1"/>
    <xf numFmtId="0" fontId="1" fillId="0" borderId="3" xfId="0" applyNumberFormat="1" applyFont="1" applyFill="1" applyBorder="1" applyAlignment="1">
      <alignment horizontal="center"/>
    </xf>
    <xf numFmtId="0" fontId="1" fillId="2" borderId="11" xfId="0" applyFont="1" applyFill="1" applyBorder="1" applyAlignment="1"/>
    <xf numFmtId="0" fontId="1" fillId="2" borderId="2" xfId="0" applyFont="1" applyFill="1" applyBorder="1" applyAlignment="1"/>
    <xf numFmtId="0" fontId="1" fillId="2" borderId="5" xfId="0" applyFont="1" applyFill="1" applyBorder="1" applyAlignment="1"/>
    <xf numFmtId="0" fontId="1" fillId="2" borderId="6" xfId="0" applyFont="1" applyFill="1" applyBorder="1" applyAlignment="1"/>
    <xf numFmtId="0" fontId="1" fillId="2" borderId="7" xfId="0" applyFont="1" applyFill="1" applyBorder="1" applyAlignment="1"/>
    <xf numFmtId="2" fontId="1" fillId="2" borderId="1" xfId="0" applyNumberFormat="1" applyFont="1" applyFill="1" applyBorder="1" applyAlignment="1"/>
    <xf numFmtId="2" fontId="1" fillId="2" borderId="3" xfId="0" applyNumberFormat="1" applyFont="1" applyFill="1" applyBorder="1" applyAlignment="1"/>
    <xf numFmtId="2" fontId="1" fillId="2" borderId="2" xfId="0" applyNumberFormat="1" applyFont="1" applyFill="1" applyBorder="1" applyAlignment="1"/>
    <xf numFmtId="166" fontId="1" fillId="2" borderId="1" xfId="0" applyNumberFormat="1" applyFont="1" applyFill="1" applyBorder="1" applyAlignment="1"/>
    <xf numFmtId="166" fontId="1" fillId="2" borderId="3" xfId="0" applyNumberFormat="1" applyFont="1" applyFill="1" applyBorder="1" applyAlignment="1"/>
    <xf numFmtId="166" fontId="1" fillId="2" borderId="2" xfId="0" applyNumberFormat="1" applyFont="1" applyFill="1" applyBorder="1" applyAlignment="1"/>
    <xf numFmtId="2" fontId="1" fillId="2" borderId="0" xfId="0" applyNumberFormat="1" applyFont="1" applyFill="1" applyBorder="1" applyAlignment="1"/>
    <xf numFmtId="1" fontId="1" fillId="2" borderId="0" xfId="0" applyNumberFormat="1" applyFont="1" applyFill="1" applyBorder="1" applyAlignment="1"/>
    <xf numFmtId="0" fontId="3" fillId="0" borderId="0" xfId="0" applyFont="1"/>
    <xf numFmtId="0" fontId="3" fillId="2" borderId="0" xfId="0" applyFont="1" applyFill="1" applyBorder="1" applyAlignment="1">
      <alignment vertical="top"/>
    </xf>
    <xf numFmtId="0" fontId="10" fillId="5" borderId="0" xfId="0" applyFont="1" applyFill="1" applyAlignment="1" applyProtection="1">
      <protection hidden="1"/>
    </xf>
    <xf numFmtId="0" fontId="11" fillId="6" borderId="0" xfId="0" applyFont="1" applyFill="1" applyAlignment="1" applyProtection="1">
      <protection hidden="1"/>
    </xf>
    <xf numFmtId="0" fontId="13" fillId="6" borderId="0" xfId="0" applyFont="1" applyFill="1" applyAlignment="1" applyProtection="1">
      <protection hidden="1"/>
    </xf>
    <xf numFmtId="0" fontId="14" fillId="6" borderId="0" xfId="0" applyFont="1" applyFill="1" applyAlignment="1" applyProtection="1">
      <alignment wrapText="1"/>
      <protection hidden="1"/>
    </xf>
    <xf numFmtId="0" fontId="11" fillId="6" borderId="0" xfId="0" applyFont="1" applyFill="1" applyAlignment="1" applyProtection="1">
      <alignment wrapText="1"/>
      <protection hidden="1"/>
    </xf>
    <xf numFmtId="0" fontId="9" fillId="5" borderId="0" xfId="0" applyFont="1" applyFill="1" applyAlignment="1">
      <alignment wrapText="1"/>
    </xf>
    <xf numFmtId="0" fontId="11" fillId="6" borderId="0" xfId="0" applyFont="1" applyFill="1" applyAlignment="1">
      <alignment wrapText="1"/>
    </xf>
    <xf numFmtId="0" fontId="15" fillId="5" borderId="0" xfId="0" applyFont="1" applyFill="1" applyBorder="1" applyAlignment="1" applyProtection="1">
      <protection hidden="1"/>
    </xf>
    <xf numFmtId="0" fontId="16" fillId="5" borderId="0" xfId="0" applyFont="1" applyFill="1" applyBorder="1" applyAlignment="1" applyProtection="1">
      <protection hidden="1"/>
    </xf>
    <xf numFmtId="0" fontId="15" fillId="6" borderId="0" xfId="0" applyFont="1" applyFill="1" applyBorder="1" applyAlignment="1" applyProtection="1">
      <protection hidden="1"/>
    </xf>
    <xf numFmtId="0" fontId="16" fillId="6" borderId="0" xfId="0" applyFont="1" applyFill="1" applyBorder="1" applyAlignment="1" applyProtection="1">
      <protection hidden="1"/>
    </xf>
    <xf numFmtId="0" fontId="17" fillId="6" borderId="0" xfId="0" applyFont="1" applyFill="1" applyBorder="1" applyAlignment="1" applyProtection="1">
      <protection hidden="1"/>
    </xf>
    <xf numFmtId="0" fontId="18" fillId="5" borderId="5" xfId="0" applyFont="1" applyFill="1" applyBorder="1" applyAlignment="1" applyProtection="1">
      <protection hidden="1"/>
    </xf>
    <xf numFmtId="0" fontId="19" fillId="5" borderId="6" xfId="0" applyFont="1" applyFill="1" applyBorder="1" applyAlignment="1" applyProtection="1">
      <protection hidden="1"/>
    </xf>
    <xf numFmtId="0" fontId="19" fillId="5" borderId="7" xfId="0" applyFont="1" applyFill="1" applyBorder="1" applyAlignment="1" applyProtection="1">
      <protection hidden="1"/>
    </xf>
    <xf numFmtId="0" fontId="18" fillId="5" borderId="14" xfId="0" applyFont="1" applyFill="1" applyBorder="1" applyAlignment="1" applyProtection="1">
      <protection hidden="1"/>
    </xf>
    <xf numFmtId="0" fontId="18" fillId="5" borderId="13" xfId="0" applyFont="1" applyFill="1" applyBorder="1" applyAlignment="1" applyProtection="1">
      <protection hidden="1"/>
    </xf>
    <xf numFmtId="0" fontId="19" fillId="5" borderId="13" xfId="0" applyFont="1" applyFill="1" applyBorder="1" applyAlignment="1" applyProtection="1">
      <protection hidden="1"/>
    </xf>
    <xf numFmtId="0" fontId="19" fillId="5" borderId="15" xfId="0" applyFont="1" applyFill="1" applyBorder="1" applyAlignment="1" applyProtection="1">
      <protection hidden="1"/>
    </xf>
    <xf numFmtId="0" fontId="18" fillId="5" borderId="11" xfId="0" applyFont="1" applyFill="1" applyBorder="1" applyAlignment="1" applyProtection="1">
      <protection hidden="1"/>
    </xf>
    <xf numFmtId="0" fontId="18" fillId="5" borderId="12" xfId="0" applyFont="1" applyFill="1" applyBorder="1" applyAlignment="1" applyProtection="1">
      <protection hidden="1"/>
    </xf>
    <xf numFmtId="0" fontId="19" fillId="5" borderId="12" xfId="0" applyFont="1" applyFill="1" applyBorder="1" applyAlignment="1" applyProtection="1">
      <protection hidden="1"/>
    </xf>
    <xf numFmtId="0" fontId="19" fillId="5" borderId="9" xfId="0" applyFont="1" applyFill="1" applyBorder="1" applyAlignment="1" applyProtection="1">
      <protection hidden="1"/>
    </xf>
    <xf numFmtId="0" fontId="18" fillId="5" borderId="6" xfId="0" applyFont="1" applyFill="1" applyBorder="1" applyAlignment="1" applyProtection="1">
      <protection hidden="1"/>
    </xf>
    <xf numFmtId="2" fontId="15" fillId="6" borderId="0" xfId="0" applyNumberFormat="1" applyFont="1" applyFill="1" applyBorder="1" applyAlignment="1" applyProtection="1">
      <protection hidden="1"/>
    </xf>
    <xf numFmtId="0" fontId="15" fillId="6" borderId="13" xfId="0" applyFont="1" applyFill="1" applyBorder="1" applyAlignment="1" applyProtection="1">
      <protection hidden="1"/>
    </xf>
    <xf numFmtId="1" fontId="17" fillId="6" borderId="0" xfId="0" applyNumberFormat="1" applyFont="1" applyFill="1" applyBorder="1" applyAlignment="1" applyProtection="1">
      <protection hidden="1"/>
    </xf>
    <xf numFmtId="0" fontId="17" fillId="6" borderId="13" xfId="0" applyFont="1" applyFill="1" applyBorder="1" applyAlignment="1" applyProtection="1">
      <protection hidden="1"/>
    </xf>
    <xf numFmtId="0" fontId="15" fillId="7" borderId="2" xfId="0" applyFont="1" applyFill="1" applyBorder="1" applyAlignment="1" applyProtection="1">
      <alignment horizontal="center"/>
      <protection hidden="1"/>
    </xf>
    <xf numFmtId="0" fontId="15" fillId="7" borderId="2" xfId="0" applyFont="1" applyFill="1" applyBorder="1" applyAlignment="1" applyProtection="1">
      <protection hidden="1"/>
    </xf>
    <xf numFmtId="2" fontId="15" fillId="7" borderId="3" xfId="0" applyNumberFormat="1" applyFont="1" applyFill="1" applyBorder="1" applyAlignment="1" applyProtection="1">
      <alignment horizontal="center"/>
      <protection hidden="1"/>
    </xf>
    <xf numFmtId="2" fontId="15" fillId="7" borderId="2" xfId="0" applyNumberFormat="1" applyFont="1" applyFill="1" applyBorder="1" applyAlignment="1" applyProtection="1">
      <alignment horizontal="center"/>
      <protection hidden="1"/>
    </xf>
    <xf numFmtId="0" fontId="15" fillId="7" borderId="3" xfId="0" applyNumberFormat="1" applyFont="1" applyFill="1" applyBorder="1" applyAlignment="1" applyProtection="1">
      <protection hidden="1"/>
    </xf>
    <xf numFmtId="0" fontId="15" fillId="7" borderId="2" xfId="0" applyNumberFormat="1" applyFont="1" applyFill="1" applyBorder="1" applyAlignment="1" applyProtection="1">
      <protection hidden="1"/>
    </xf>
    <xf numFmtId="0" fontId="15" fillId="7" borderId="14" xfId="0" applyFont="1" applyFill="1" applyBorder="1" applyAlignment="1" applyProtection="1">
      <protection hidden="1"/>
    </xf>
    <xf numFmtId="0" fontId="15" fillId="7" borderId="13" xfId="0" applyFont="1" applyFill="1" applyBorder="1" applyAlignment="1" applyProtection="1">
      <protection hidden="1"/>
    </xf>
    <xf numFmtId="0" fontId="15" fillId="7" borderId="15" xfId="0" applyFont="1" applyFill="1" applyBorder="1" applyAlignment="1" applyProtection="1">
      <protection hidden="1"/>
    </xf>
    <xf numFmtId="0" fontId="15" fillId="7" borderId="1" xfId="0" applyFont="1" applyFill="1" applyBorder="1" applyAlignment="1" applyProtection="1">
      <protection hidden="1"/>
    </xf>
    <xf numFmtId="0" fontId="15" fillId="7" borderId="10" xfId="0" applyFont="1" applyFill="1" applyBorder="1" applyAlignment="1" applyProtection="1">
      <protection hidden="1"/>
    </xf>
    <xf numFmtId="0" fontId="15" fillId="7" borderId="0" xfId="0" applyFont="1" applyFill="1" applyBorder="1" applyAlignment="1" applyProtection="1">
      <protection hidden="1"/>
    </xf>
    <xf numFmtId="0" fontId="15" fillId="7" borderId="8" xfId="0" applyFont="1" applyFill="1" applyBorder="1" applyAlignment="1" applyProtection="1">
      <protection hidden="1"/>
    </xf>
    <xf numFmtId="0" fontId="15" fillId="7" borderId="3" xfId="0" applyFont="1" applyFill="1" applyBorder="1" applyAlignment="1" applyProtection="1">
      <protection hidden="1"/>
    </xf>
    <xf numFmtId="0" fontId="15" fillId="7" borderId="11" xfId="0" applyFont="1" applyFill="1" applyBorder="1" applyAlignment="1" applyProtection="1">
      <protection hidden="1"/>
    </xf>
    <xf numFmtId="0" fontId="15" fillId="7" borderId="12" xfId="0" applyFont="1" applyFill="1" applyBorder="1" applyAlignment="1" applyProtection="1">
      <protection hidden="1"/>
    </xf>
    <xf numFmtId="0" fontId="15" fillId="7" borderId="9" xfId="0" applyFont="1" applyFill="1" applyBorder="1" applyAlignment="1" applyProtection="1">
      <protection hidden="1"/>
    </xf>
    <xf numFmtId="0" fontId="17" fillId="7" borderId="14" xfId="0" applyFont="1" applyFill="1" applyBorder="1" applyAlignment="1" applyProtection="1">
      <protection hidden="1"/>
    </xf>
    <xf numFmtId="0" fontId="17" fillId="7" borderId="13" xfId="0" applyFont="1" applyFill="1" applyBorder="1" applyAlignment="1" applyProtection="1">
      <protection hidden="1"/>
    </xf>
    <xf numFmtId="9" fontId="17" fillId="7" borderId="15" xfId="0" applyNumberFormat="1" applyFont="1" applyFill="1" applyBorder="1" applyAlignment="1" applyProtection="1">
      <protection locked="0" hidden="1"/>
    </xf>
    <xf numFmtId="0" fontId="17" fillId="7" borderId="12" xfId="0" applyFont="1" applyFill="1" applyBorder="1" applyAlignment="1" applyProtection="1">
      <protection hidden="1"/>
    </xf>
    <xf numFmtId="9" fontId="17" fillId="7" borderId="9" xfId="0" applyNumberFormat="1" applyFont="1" applyFill="1" applyBorder="1" applyAlignment="1" applyProtection="1">
      <protection locked="0" hidden="1"/>
    </xf>
    <xf numFmtId="0" fontId="17" fillId="7" borderId="1" xfId="0" applyFont="1" applyFill="1" applyBorder="1" applyAlignment="1" applyProtection="1">
      <protection hidden="1"/>
    </xf>
    <xf numFmtId="0" fontId="17" fillId="7" borderId="2" xfId="0" applyFont="1" applyFill="1" applyBorder="1" applyAlignment="1" applyProtection="1">
      <protection hidden="1"/>
    </xf>
    <xf numFmtId="0" fontId="15" fillId="7" borderId="3" xfId="0" applyFont="1" applyFill="1" applyBorder="1" applyAlignment="1" applyProtection="1">
      <alignment wrapText="1"/>
      <protection hidden="1"/>
    </xf>
    <xf numFmtId="0" fontId="15" fillId="7" borderId="4" xfId="0" applyFont="1" applyFill="1" applyBorder="1" applyAlignment="1" applyProtection="1">
      <protection hidden="1"/>
    </xf>
    <xf numFmtId="2" fontId="15" fillId="8" borderId="4" xfId="0" applyNumberFormat="1" applyFont="1" applyFill="1" applyBorder="1" applyAlignment="1" applyProtection="1">
      <protection hidden="1"/>
    </xf>
    <xf numFmtId="0" fontId="21" fillId="6" borderId="0" xfId="0" applyFont="1" applyFill="1" applyBorder="1" applyAlignment="1" applyProtection="1">
      <protection hidden="1"/>
    </xf>
    <xf numFmtId="0" fontId="20" fillId="6" borderId="5" xfId="0" applyFont="1" applyFill="1" applyBorder="1" applyProtection="1">
      <protection hidden="1"/>
    </xf>
    <xf numFmtId="0" fontId="20" fillId="6" borderId="7" xfId="0" applyFont="1" applyFill="1" applyBorder="1" applyProtection="1">
      <protection hidden="1"/>
    </xf>
    <xf numFmtId="0" fontId="20" fillId="9" borderId="5" xfId="0" applyFont="1" applyFill="1" applyBorder="1" applyProtection="1">
      <protection hidden="1"/>
    </xf>
    <xf numFmtId="0" fontId="20" fillId="9" borderId="7" xfId="0" applyFont="1" applyFill="1" applyBorder="1" applyProtection="1">
      <protection hidden="1"/>
    </xf>
    <xf numFmtId="0" fontId="20" fillId="8" borderId="5" xfId="0" applyFont="1" applyFill="1" applyBorder="1" applyProtection="1">
      <protection hidden="1"/>
    </xf>
    <xf numFmtId="0" fontId="20" fillId="8" borderId="7" xfId="0" applyFont="1" applyFill="1" applyBorder="1" applyProtection="1">
      <protection hidden="1"/>
    </xf>
    <xf numFmtId="0" fontId="15" fillId="6" borderId="4" xfId="0" applyNumberFormat="1" applyFont="1" applyFill="1" applyBorder="1" applyAlignment="1" applyProtection="1">
      <alignment horizontal="center"/>
      <protection locked="0" hidden="1"/>
    </xf>
    <xf numFmtId="0" fontId="15" fillId="6" borderId="4" xfId="0" applyFont="1" applyFill="1" applyBorder="1" applyAlignment="1" applyProtection="1">
      <protection locked="0" hidden="1"/>
    </xf>
    <xf numFmtId="9" fontId="15" fillId="9" borderId="4" xfId="0" applyNumberFormat="1" applyFont="1" applyFill="1" applyBorder="1" applyAlignment="1" applyProtection="1">
      <protection locked="0" hidden="1"/>
    </xf>
    <xf numFmtId="166" fontId="15" fillId="6" borderId="4" xfId="0" applyNumberFormat="1" applyFont="1" applyFill="1" applyBorder="1" applyAlignment="1" applyProtection="1">
      <protection hidden="1"/>
    </xf>
    <xf numFmtId="3" fontId="17" fillId="8" borderId="4" xfId="0" applyNumberFormat="1" applyFont="1" applyFill="1" applyBorder="1" applyAlignment="1" applyProtection="1">
      <protection hidden="1"/>
    </xf>
    <xf numFmtId="166" fontId="15" fillId="8" borderId="4" xfId="0" applyNumberFormat="1" applyFont="1" applyFill="1" applyBorder="1" applyAlignment="1" applyProtection="1">
      <protection hidden="1"/>
    </xf>
    <xf numFmtId="2" fontId="15" fillId="9" borderId="4" xfId="0" applyNumberFormat="1" applyFont="1" applyFill="1" applyBorder="1" applyAlignment="1" applyProtection="1">
      <alignment horizontal="center"/>
      <protection locked="0" hidden="1"/>
    </xf>
    <xf numFmtId="0" fontId="2" fillId="2" borderId="0" xfId="0" applyFont="1" applyFill="1" applyAlignment="1">
      <alignment vertical="center"/>
    </xf>
    <xf numFmtId="0" fontId="22" fillId="2" borderId="0" xfId="0" applyFont="1" applyFill="1" applyAlignment="1">
      <alignment vertical="center"/>
    </xf>
    <xf numFmtId="0" fontId="0" fillId="0" borderId="0" xfId="0" applyAlignment="1">
      <alignment vertical="center"/>
    </xf>
    <xf numFmtId="0" fontId="2" fillId="0" borderId="0" xfId="0" applyFont="1" applyFill="1" applyAlignment="1">
      <alignment vertical="center"/>
    </xf>
    <xf numFmtId="0" fontId="10" fillId="5" borderId="0" xfId="0" applyFont="1" applyFill="1" applyBorder="1" applyAlignment="1" applyProtection="1">
      <protection hidden="1"/>
    </xf>
    <xf numFmtId="2" fontId="15" fillId="6" borderId="4" xfId="0" applyNumberFormat="1" applyFont="1" applyFill="1" applyBorder="1" applyAlignment="1" applyProtection="1">
      <protection locked="0" hidden="1"/>
    </xf>
    <xf numFmtId="0" fontId="15" fillId="9" borderId="4" xfId="0" applyFont="1" applyFill="1" applyBorder="1" applyAlignment="1" applyProtection="1">
      <protection locked="0" hidden="1"/>
    </xf>
    <xf numFmtId="0" fontId="12" fillId="6" borderId="0" xfId="0" applyFont="1" applyFill="1" applyAlignment="1" applyProtection="1">
      <alignment wrapText="1"/>
      <protection hidden="1"/>
    </xf>
    <xf numFmtId="0" fontId="18" fillId="6" borderId="3" xfId="0" applyFont="1" applyFill="1" applyBorder="1" applyAlignment="1" applyProtection="1">
      <protection hidden="1"/>
    </xf>
    <xf numFmtId="0" fontId="15" fillId="7" borderId="11" xfId="0" applyFont="1" applyFill="1" applyBorder="1" applyAlignment="1" applyProtection="1">
      <alignment horizontal="center"/>
      <protection hidden="1"/>
    </xf>
    <xf numFmtId="0" fontId="15" fillId="6" borderId="3" xfId="0" applyFont="1" applyFill="1" applyBorder="1" applyAlignment="1" applyProtection="1">
      <protection hidden="1"/>
    </xf>
    <xf numFmtId="0" fontId="15" fillId="7" borderId="9" xfId="0" applyFont="1" applyFill="1" applyBorder="1" applyAlignment="1" applyProtection="1">
      <alignment horizontal="center"/>
      <protection hidden="1"/>
    </xf>
    <xf numFmtId="0" fontId="15" fillId="6" borderId="5" xfId="0" applyNumberFormat="1" applyFont="1" applyFill="1" applyBorder="1" applyAlignment="1" applyProtection="1">
      <alignment horizontal="center"/>
      <protection locked="0" hidden="1"/>
    </xf>
    <xf numFmtId="0" fontId="15" fillId="6" borderId="3" xfId="0" applyNumberFormat="1" applyFont="1" applyFill="1" applyBorder="1" applyAlignment="1" applyProtection="1">
      <protection hidden="1"/>
    </xf>
    <xf numFmtId="0" fontId="15" fillId="6" borderId="7" xfId="0" applyNumberFormat="1" applyFont="1" applyFill="1" applyBorder="1" applyAlignment="1" applyProtection="1">
      <alignment horizontal="center"/>
      <protection locked="0" hidden="1"/>
    </xf>
    <xf numFmtId="0" fontId="0" fillId="10" borderId="0" xfId="0" applyFill="1" applyAlignment="1">
      <alignment vertical="center"/>
    </xf>
    <xf numFmtId="0" fontId="2" fillId="10" borderId="0" xfId="0" applyFont="1" applyFill="1" applyAlignment="1">
      <alignment vertical="center"/>
    </xf>
    <xf numFmtId="0" fontId="2" fillId="11" borderId="0" xfId="0" applyFont="1" applyFill="1" applyAlignment="1">
      <alignment vertical="center"/>
    </xf>
    <xf numFmtId="0" fontId="0" fillId="11" borderId="0" xfId="0" applyFill="1" applyAlignment="1">
      <alignment vertical="center"/>
    </xf>
    <xf numFmtId="0" fontId="2" fillId="8" borderId="0" xfId="0" applyFont="1" applyFill="1" applyAlignment="1">
      <alignment vertical="center"/>
    </xf>
    <xf numFmtId="0" fontId="0" fillId="8" borderId="0" xfId="0" applyFill="1" applyAlignment="1">
      <alignment vertical="center"/>
    </xf>
    <xf numFmtId="0" fontId="0" fillId="10" borderId="0" xfId="0" quotePrefix="1" applyFill="1" applyAlignment="1">
      <alignment vertical="center"/>
    </xf>
    <xf numFmtId="0" fontId="1" fillId="3" borderId="5" xfId="0" applyFont="1" applyFill="1" applyBorder="1" applyAlignment="1"/>
    <xf numFmtId="0" fontId="18" fillId="6" borderId="0" xfId="0" applyFont="1" applyFill="1" applyBorder="1" applyAlignment="1" applyProtection="1">
      <protection hidden="1"/>
    </xf>
    <xf numFmtId="0" fontId="15" fillId="6" borderId="8" xfId="0" applyFont="1" applyFill="1" applyBorder="1" applyAlignment="1" applyProtection="1">
      <protection hidden="1"/>
    </xf>
    <xf numFmtId="0" fontId="4" fillId="2" borderId="0" xfId="0" applyFont="1" applyFill="1" applyBorder="1" applyAlignment="1">
      <alignment vertical="top"/>
    </xf>
    <xf numFmtId="0" fontId="1" fillId="0" borderId="1" xfId="0" applyNumberFormat="1" applyFont="1" applyFill="1" applyBorder="1" applyAlignment="1">
      <alignment horizontal="center"/>
    </xf>
    <xf numFmtId="0" fontId="1" fillId="0" borderId="2" xfId="0" applyNumberFormat="1" applyFont="1" applyFill="1" applyBorder="1" applyAlignment="1">
      <alignment horizontal="center"/>
    </xf>
    <xf numFmtId="0" fontId="1" fillId="0" borderId="1" xfId="0" applyFont="1" applyFill="1" applyBorder="1" applyAlignment="1"/>
    <xf numFmtId="0" fontId="1" fillId="0" borderId="4" xfId="0" applyFont="1" applyFill="1" applyBorder="1" applyAlignment="1"/>
    <xf numFmtId="0" fontId="1" fillId="0" borderId="4" xfId="0" applyNumberFormat="1" applyFont="1" applyFill="1" applyBorder="1" applyAlignment="1">
      <alignment horizontal="center"/>
    </xf>
    <xf numFmtId="0" fontId="0" fillId="0" borderId="0" xfId="0" applyFill="1" applyBorder="1" applyAlignment="1">
      <alignment vertical="center"/>
    </xf>
    <xf numFmtId="0" fontId="23" fillId="5" borderId="11" xfId="0" applyFont="1" applyFill="1" applyBorder="1" applyAlignment="1" applyProtection="1">
      <alignment horizontal="center" vertical="center" wrapText="1"/>
      <protection hidden="1"/>
    </xf>
    <xf numFmtId="0" fontId="23" fillId="5" borderId="12" xfId="0" applyFont="1" applyFill="1" applyBorder="1" applyAlignment="1" applyProtection="1">
      <alignment horizontal="center" vertical="center" wrapText="1"/>
      <protection hidden="1"/>
    </xf>
    <xf numFmtId="0" fontId="23" fillId="5" borderId="9" xfId="0" applyFont="1" applyFill="1" applyBorder="1" applyAlignment="1" applyProtection="1">
      <alignment horizontal="center" vertical="center" wrapText="1"/>
      <protection hidden="1"/>
    </xf>
    <xf numFmtId="0" fontId="15" fillId="6" borderId="4" xfId="0" applyFont="1" applyFill="1" applyBorder="1" applyAlignment="1" applyProtection="1">
      <alignment horizontal="center"/>
      <protection locked="0" hidden="1"/>
    </xf>
    <xf numFmtId="2" fontId="15" fillId="9" borderId="4" xfId="0" applyNumberFormat="1" applyFont="1" applyFill="1" applyBorder="1" applyAlignment="1" applyProtection="1">
      <protection locked="0" hidden="1"/>
    </xf>
    <xf numFmtId="0" fontId="15" fillId="9" borderId="4" xfId="0" applyFont="1" applyFill="1" applyBorder="1" applyAlignment="1" applyProtection="1">
      <alignment horizontal="center"/>
      <protection hidden="1"/>
    </xf>
    <xf numFmtId="0" fontId="15" fillId="6" borderId="4" xfId="0" applyFont="1" applyFill="1" applyBorder="1" applyAlignment="1" applyProtection="1">
      <alignment horizontal="center"/>
      <protection hidden="1"/>
    </xf>
    <xf numFmtId="0" fontId="26" fillId="0" borderId="0" xfId="0" applyFont="1"/>
    <xf numFmtId="0" fontId="0" fillId="0" borderId="0" xfId="0" applyFill="1" applyAlignment="1">
      <alignment vertical="center"/>
    </xf>
    <xf numFmtId="0" fontId="0" fillId="0" borderId="0" xfId="0" applyFill="1" applyAlignment="1">
      <alignment vertical="center" wrapText="1"/>
    </xf>
    <xf numFmtId="0" fontId="11" fillId="6" borderId="1" xfId="0" applyFont="1" applyFill="1" applyBorder="1" applyAlignment="1" applyProtection="1">
      <alignment horizontal="center" vertical="top" wrapText="1"/>
      <protection hidden="1"/>
    </xf>
    <xf numFmtId="0" fontId="23" fillId="5" borderId="14" xfId="0" applyFont="1" applyFill="1" applyBorder="1" applyAlignment="1" applyProtection="1">
      <alignment horizontal="center" vertical="center" wrapText="1"/>
      <protection hidden="1"/>
    </xf>
    <xf numFmtId="0" fontId="23" fillId="5" borderId="13" xfId="0" applyFont="1" applyFill="1" applyBorder="1" applyAlignment="1" applyProtection="1">
      <alignment horizontal="center" vertical="center" wrapText="1"/>
      <protection hidden="1"/>
    </xf>
    <xf numFmtId="0" fontId="23" fillId="5" borderId="15" xfId="0" applyFont="1" applyFill="1" applyBorder="1" applyAlignment="1" applyProtection="1">
      <alignment horizontal="center" vertical="center" wrapText="1"/>
      <protection hidden="1"/>
    </xf>
    <xf numFmtId="0" fontId="11" fillId="6" borderId="14" xfId="0" applyFont="1" applyFill="1" applyBorder="1" applyAlignment="1" applyProtection="1">
      <alignment horizontal="center" vertical="top" wrapText="1"/>
      <protection hidden="1"/>
    </xf>
    <xf numFmtId="0" fontId="11" fillId="6" borderId="13" xfId="0" applyFont="1" applyFill="1" applyBorder="1" applyAlignment="1" applyProtection="1">
      <alignment horizontal="center" vertical="top" wrapText="1"/>
      <protection hidden="1"/>
    </xf>
    <xf numFmtId="0" fontId="11" fillId="6" borderId="15" xfId="0" applyFont="1" applyFill="1" applyBorder="1" applyAlignment="1" applyProtection="1">
      <alignment horizontal="center" vertical="top" wrapText="1"/>
      <protection hidden="1"/>
    </xf>
    <xf numFmtId="0" fontId="11" fillId="6" borderId="5" xfId="0" applyFont="1" applyFill="1" applyBorder="1" applyAlignment="1" applyProtection="1">
      <alignment horizontal="center"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12" fillId="6" borderId="0" xfId="0" applyFont="1" applyFill="1" applyAlignment="1" applyProtection="1">
      <alignment horizontal="left" wrapText="1"/>
      <protection hidden="1"/>
    </xf>
    <xf numFmtId="0" fontId="11" fillId="6" borderId="2" xfId="0" applyFont="1" applyFill="1" applyBorder="1" applyAlignment="1" applyProtection="1">
      <alignment horizontal="center" wrapText="1"/>
      <protection hidden="1"/>
    </xf>
    <xf numFmtId="0" fontId="11" fillId="6" borderId="2" xfId="0" applyFont="1" applyFill="1" applyBorder="1" applyAlignment="1">
      <alignment horizontal="center" wrapText="1"/>
    </xf>
    <xf numFmtId="0" fontId="11" fillId="6" borderId="5" xfId="0" applyFont="1" applyFill="1" applyBorder="1" applyAlignment="1" applyProtection="1">
      <alignment horizontal="center" vertical="top" wrapText="1"/>
      <protection hidden="1"/>
    </xf>
    <xf numFmtId="0" fontId="11" fillId="6" borderId="6" xfId="0" applyFont="1" applyFill="1" applyBorder="1" applyAlignment="1" applyProtection="1">
      <alignment horizontal="center" vertical="top" wrapText="1"/>
      <protection hidden="1"/>
    </xf>
    <xf numFmtId="0" fontId="11" fillId="6" borderId="7" xfId="0" applyFont="1" applyFill="1" applyBorder="1" applyAlignment="1" applyProtection="1">
      <alignment horizontal="center" vertical="top" wrapText="1"/>
      <protection hidden="1"/>
    </xf>
    <xf numFmtId="0" fontId="15" fillId="7" borderId="14" xfId="0" applyFont="1" applyFill="1" applyBorder="1" applyAlignment="1" applyProtection="1">
      <alignment horizontal="left" shrinkToFit="1"/>
      <protection hidden="1"/>
    </xf>
    <xf numFmtId="0" fontId="15" fillId="7" borderId="13" xfId="0" applyFont="1" applyFill="1" applyBorder="1" applyAlignment="1" applyProtection="1">
      <alignment horizontal="left" shrinkToFit="1"/>
      <protection hidden="1"/>
    </xf>
    <xf numFmtId="0" fontId="15" fillId="7" borderId="15" xfId="0" applyFont="1" applyFill="1" applyBorder="1" applyAlignment="1" applyProtection="1">
      <alignment horizontal="left" shrinkToFit="1"/>
      <protection hidden="1"/>
    </xf>
    <xf numFmtId="0" fontId="15" fillId="7" borderId="10" xfId="0" applyFont="1" applyFill="1" applyBorder="1" applyAlignment="1" applyProtection="1">
      <alignment horizontal="left" shrinkToFit="1"/>
      <protection hidden="1"/>
    </xf>
    <xf numFmtId="0" fontId="15" fillId="7" borderId="0" xfId="0" applyFont="1" applyFill="1" applyBorder="1" applyAlignment="1" applyProtection="1">
      <alignment horizontal="left" shrinkToFit="1"/>
      <protection hidden="1"/>
    </xf>
    <xf numFmtId="0" fontId="15" fillId="7" borderId="8" xfId="0" applyFont="1" applyFill="1" applyBorder="1" applyAlignment="1" applyProtection="1">
      <alignment horizontal="left" shrinkToFit="1"/>
      <protection hidden="1"/>
    </xf>
    <xf numFmtId="0" fontId="15" fillId="7" borderId="11" xfId="0" applyFont="1" applyFill="1" applyBorder="1" applyAlignment="1" applyProtection="1">
      <alignment horizontal="left" shrinkToFit="1"/>
      <protection hidden="1"/>
    </xf>
    <xf numFmtId="0" fontId="15" fillId="7" borderId="12" xfId="0" applyFont="1" applyFill="1" applyBorder="1" applyAlignment="1" applyProtection="1">
      <alignment horizontal="left" shrinkToFit="1"/>
      <protection hidden="1"/>
    </xf>
    <xf numFmtId="0" fontId="15" fillId="7" borderId="9" xfId="0" applyFont="1" applyFill="1" applyBorder="1" applyAlignment="1" applyProtection="1">
      <alignment horizontal="left" shrinkToFit="1"/>
      <protection hidden="1"/>
    </xf>
  </cellXfs>
  <cellStyles count="2">
    <cellStyle name="Euro" xfId="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r:id="rId1"/>
</file>

<file path=xl/activeX/activeX10.xml><?xml version="1.0" encoding="utf-8"?>
<ax:ocx xmlns:ax="http://schemas.microsoft.com/office/2006/activeX" xmlns:r="http://schemas.openxmlformats.org/officeDocument/2006/relationships" ax:classid="{8BD21D10-EC42-11CE-9E0D-00AA006002F3}" r:id="rId1"/>
</file>

<file path=xl/activeX/activeX11.xml><?xml version="1.0" encoding="utf-8"?>
<ax:ocx xmlns:ax="http://schemas.microsoft.com/office/2006/activeX" xmlns:r="http://schemas.openxmlformats.org/officeDocument/2006/relationships" ax:classid="{D7053240-CE69-11CD-A777-00DD01143C57}" r:id="rId1"/>
</file>

<file path=xl/activeX/activeX12.xml><?xml version="1.0" encoding="utf-8"?>
<ax:ocx xmlns:ax="http://schemas.microsoft.com/office/2006/activeX" xmlns:r="http://schemas.openxmlformats.org/officeDocument/2006/relationships" ax:classid="{8BD21D30-EC42-11CE-9E0D-00AA006002F3}" r:id="rId1"/>
</file>

<file path=xl/activeX/activeX13.xml><?xml version="1.0" encoding="utf-8"?>
<ax:ocx xmlns:ax="http://schemas.microsoft.com/office/2006/activeX" xmlns:r="http://schemas.openxmlformats.org/officeDocument/2006/relationships" ax:classid="{8BD21D30-EC42-11CE-9E0D-00AA006002F3}" r:id="rId1"/>
</file>

<file path=xl/activeX/activeX14.xml><?xml version="1.0" encoding="utf-8"?>
<ax:ocx xmlns:ax="http://schemas.microsoft.com/office/2006/activeX" xmlns:r="http://schemas.openxmlformats.org/officeDocument/2006/relationships" ax:classid="{8BD21D30-EC42-11CE-9E0D-00AA006002F3}" r:id="rId1"/>
</file>

<file path=xl/activeX/activeX15.xml><?xml version="1.0" encoding="utf-8"?>
<ax:ocx xmlns:ax="http://schemas.microsoft.com/office/2006/activeX" xmlns:r="http://schemas.openxmlformats.org/officeDocument/2006/relationships" ax:classid="{D7053240-CE69-11CD-A777-00DD01143C57}" r:id="rId1"/>
</file>

<file path=xl/activeX/activeX16.xml><?xml version="1.0" encoding="utf-8"?>
<ax:ocx xmlns:ax="http://schemas.microsoft.com/office/2006/activeX" xmlns:r="http://schemas.openxmlformats.org/officeDocument/2006/relationships" ax:classid="{8BD21D10-EC42-11CE-9E0D-00AA006002F3}" r:id="rId1"/>
</file>

<file path=xl/activeX/activeX17.xml><?xml version="1.0" encoding="utf-8"?>
<ax:ocx xmlns:ax="http://schemas.microsoft.com/office/2006/activeX" xmlns:r="http://schemas.openxmlformats.org/officeDocument/2006/relationships" ax:classid="{8BD21D10-EC42-11CE-9E0D-00AA006002F3}" r:id="rId1"/>
</file>

<file path=xl/activeX/activeX18.xml><?xml version="1.0" encoding="utf-8"?>
<ax:ocx xmlns:ax="http://schemas.microsoft.com/office/2006/activeX" xmlns:r="http://schemas.openxmlformats.org/officeDocument/2006/relationships" ax:classid="{8BD21D30-EC42-11CE-9E0D-00AA006002F3}" r:id="rId1"/>
</file>

<file path=xl/activeX/activeX19.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978C9E23-D4B0-11CE-BF2D-00AA003F40D0}" r:id="rId1"/>
</file>

<file path=xl/activeX/activeX20.xml><?xml version="1.0" encoding="utf-8"?>
<ax:ocx xmlns:ax="http://schemas.microsoft.com/office/2006/activeX" xmlns:r="http://schemas.openxmlformats.org/officeDocument/2006/relationships" ax:classid="{8BD21D10-EC42-11CE-9E0D-00AA006002F3}" r:id="rId1"/>
</file>

<file path=xl/activeX/activeX21.xml><?xml version="1.0" encoding="utf-8"?>
<ax:ocx xmlns:ax="http://schemas.microsoft.com/office/2006/activeX" xmlns:r="http://schemas.openxmlformats.org/officeDocument/2006/relationships" ax:classid="{8BD21D10-EC42-11CE-9E0D-00AA006002F3}" r:id="rId1"/>
</file>

<file path=xl/activeX/activeX22.xml><?xml version="1.0" encoding="utf-8"?>
<ax:ocx xmlns:ax="http://schemas.microsoft.com/office/2006/activeX" xmlns:r="http://schemas.openxmlformats.org/officeDocument/2006/relationships" ax:classid="{8BD21D10-EC42-11CE-9E0D-00AA006002F3}" r:id="rId1"/>
</file>

<file path=xl/activeX/activeX23.xml><?xml version="1.0" encoding="utf-8"?>
<ax:ocx xmlns:ax="http://schemas.microsoft.com/office/2006/activeX" xmlns:r="http://schemas.openxmlformats.org/officeDocument/2006/relationships" ax:classid="{8BD21D30-EC42-11CE-9E0D-00AA006002F3}" r:id="rId1"/>
</file>

<file path=xl/activeX/activeX24.xml><?xml version="1.0" encoding="utf-8"?>
<ax:ocx xmlns:ax="http://schemas.microsoft.com/office/2006/activeX" xmlns:r="http://schemas.openxmlformats.org/officeDocument/2006/relationships" ax:classid="{8BD21D30-EC42-11CE-9E0D-00AA006002F3}" r:id="rId1"/>
</file>

<file path=xl/activeX/activeX25.xml><?xml version="1.0" encoding="utf-8"?>
<ax:ocx xmlns:ax="http://schemas.microsoft.com/office/2006/activeX" xmlns:r="http://schemas.openxmlformats.org/officeDocument/2006/relationships" ax:classid="{8BD21D30-EC42-11CE-9E0D-00AA006002F3}" r:id="rId1"/>
</file>

<file path=xl/activeX/activeX26.xml><?xml version="1.0" encoding="utf-8"?>
<ax:ocx xmlns:ax="http://schemas.microsoft.com/office/2006/activeX" xmlns:r="http://schemas.openxmlformats.org/officeDocument/2006/relationships" ax:classid="{8BD21D10-EC42-11CE-9E0D-00AA006002F3}" r:id="rId1"/>
</file>

<file path=xl/activeX/activeX27.xml><?xml version="1.0" encoding="utf-8"?>
<ax:ocx xmlns:ax="http://schemas.microsoft.com/office/2006/activeX" xmlns:r="http://schemas.openxmlformats.org/officeDocument/2006/relationships" ax:classid="{8BD21D10-EC42-11CE-9E0D-00AA006002F3}" r:id="rId1"/>
</file>

<file path=xl/activeX/activeX28.xml><?xml version="1.0" encoding="utf-8"?>
<ax:ocx xmlns:ax="http://schemas.microsoft.com/office/2006/activeX" xmlns:r="http://schemas.openxmlformats.org/officeDocument/2006/relationships" ax:classid="{8BD21D30-EC42-11CE-9E0D-00AA006002F3}" r:id="rId1"/>
</file>

<file path=xl/activeX/activeX29.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978C9E23-D4B0-11CE-BF2D-00AA003F40D0}" r:id="rId1"/>
</file>

<file path=xl/activeX/activeX30.xml><?xml version="1.0" encoding="utf-8"?>
<ax:ocx xmlns:ax="http://schemas.microsoft.com/office/2006/activeX" xmlns:r="http://schemas.openxmlformats.org/officeDocument/2006/relationships" ax:classid="{D7053240-CE69-11CD-A777-00DD01143C57}" r:id="rId1"/>
</file>

<file path=xl/activeX/activeX31.xml><?xml version="1.0" encoding="utf-8"?>
<ax:ocx xmlns:ax="http://schemas.microsoft.com/office/2006/activeX" xmlns:r="http://schemas.openxmlformats.org/officeDocument/2006/relationships" ax:classid="{D7053240-CE69-11CD-A777-00DD01143C57}" r:id="rId1"/>
</file>

<file path=xl/activeX/activeX32.xml><?xml version="1.0" encoding="utf-8"?>
<ax:ocx xmlns:ax="http://schemas.microsoft.com/office/2006/activeX" xmlns:r="http://schemas.openxmlformats.org/officeDocument/2006/relationships" ax:classid="{8BD21D10-EC42-11CE-9E0D-00AA006002F3}" r:id="rId1"/>
</file>

<file path=xl/activeX/activeX33.xml><?xml version="1.0" encoding="utf-8"?>
<ax:ocx xmlns:ax="http://schemas.microsoft.com/office/2006/activeX" xmlns:r="http://schemas.openxmlformats.org/officeDocument/2006/relationships" ax:classid="{8BD21D10-EC42-11CE-9E0D-00AA006002F3}" r:id="rId1"/>
</file>

<file path=xl/activeX/activeX34.xml><?xml version="1.0" encoding="utf-8"?>
<ax:ocx xmlns:ax="http://schemas.microsoft.com/office/2006/activeX" xmlns:r="http://schemas.openxmlformats.org/officeDocument/2006/relationships" ax:classid="{8BD21D10-EC42-11CE-9E0D-00AA006002F3}" r:id="rId1"/>
</file>

<file path=xl/activeX/activeX35.xml><?xml version="1.0" encoding="utf-8"?>
<ax:ocx xmlns:ax="http://schemas.microsoft.com/office/2006/activeX" xmlns:r="http://schemas.openxmlformats.org/officeDocument/2006/relationships" ax:classid="{8BD21D30-EC42-11CE-9E0D-00AA006002F3}" r:id="rId1"/>
</file>

<file path=xl/activeX/activeX36.xml><?xml version="1.0" encoding="utf-8"?>
<ax:ocx xmlns:ax="http://schemas.microsoft.com/office/2006/activeX" xmlns:r="http://schemas.openxmlformats.org/officeDocument/2006/relationships" ax:classid="{8BD21D30-EC42-11CE-9E0D-00AA006002F3}" r:id="rId1"/>
</file>

<file path=xl/activeX/activeX37.xml><?xml version="1.0" encoding="utf-8"?>
<ax:ocx xmlns:ax="http://schemas.microsoft.com/office/2006/activeX" xmlns:r="http://schemas.openxmlformats.org/officeDocument/2006/relationships" ax:classid="{8BD21D30-EC42-11CE-9E0D-00AA006002F3}" r:id="rId1"/>
</file>

<file path=xl/activeX/activeX38.xml><?xml version="1.0" encoding="utf-8"?>
<ax:ocx xmlns:ax="http://schemas.microsoft.com/office/2006/activeX" xmlns:r="http://schemas.openxmlformats.org/officeDocument/2006/relationships" ax:classid="{8BD21D10-EC42-11CE-9E0D-00AA006002F3}" r:id="rId1"/>
</file>

<file path=xl/activeX/activeX39.xml><?xml version="1.0" encoding="utf-8"?>
<ax:ocx xmlns:ax="http://schemas.microsoft.com/office/2006/activeX" xmlns:r="http://schemas.openxmlformats.org/officeDocument/2006/relationships" ax:classid="{8BD21D10-EC42-11CE-9E0D-00AA006002F3}" r:id="rId1"/>
</file>

<file path=xl/activeX/activeX4.xml><?xml version="1.0" encoding="utf-8"?>
<ax:ocx xmlns:ax="http://schemas.microsoft.com/office/2006/activeX" xmlns:r="http://schemas.openxmlformats.org/officeDocument/2006/relationships" ax:classid="{978C9E23-D4B0-11CE-BF2D-00AA003F40D0}" r:id="rId1"/>
</file>

<file path=xl/activeX/activeX40.xml><?xml version="1.0" encoding="utf-8"?>
<ax:ocx xmlns:ax="http://schemas.microsoft.com/office/2006/activeX" xmlns:r="http://schemas.openxmlformats.org/officeDocument/2006/relationships" ax:classid="{8BD21D30-EC42-11CE-9E0D-00AA006002F3}" r:id="rId1"/>
</file>

<file path=xl/activeX/activeX41.xml><?xml version="1.0" encoding="utf-8"?>
<ax:ocx xmlns:ax="http://schemas.microsoft.com/office/2006/activeX" xmlns:r="http://schemas.openxmlformats.org/officeDocument/2006/relationships" ax:classid="{D7053240-CE69-11CD-A777-00DD01143C57}" r:id="rId1"/>
</file>

<file path=xl/activeX/activeX42.xml><?xml version="1.0" encoding="utf-8"?>
<ax:ocx xmlns:ax="http://schemas.microsoft.com/office/2006/activeX" xmlns:r="http://schemas.openxmlformats.org/officeDocument/2006/relationships" ax:classid="{D7053240-CE69-11CD-A777-00DD01143C57}" r:id="rId1"/>
</file>

<file path=xl/activeX/activeX43.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D7053240-CE69-11CD-A777-00DD01143C57}" r:id="rId1"/>
</file>

<file path=xl/activeX/activeX8.xml><?xml version="1.0" encoding="utf-8"?>
<ax:ocx xmlns:ax="http://schemas.microsoft.com/office/2006/activeX" xmlns:r="http://schemas.openxmlformats.org/officeDocument/2006/relationships" ax:classid="{8BD21D10-EC42-11CE-9E0D-00AA006002F3}" r:id="rId1"/>
</file>

<file path=xl/activeX/activeX9.xml><?xml version="1.0" encoding="utf-8"?>
<ax:ocx xmlns:ax="http://schemas.microsoft.com/office/2006/activeX" xmlns:r="http://schemas.openxmlformats.org/officeDocument/2006/relationships" ax:classid="{8BD21D10-EC42-11CE-9E0D-00AA006002F3}"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de-DE"/>
              <a:t>Maßnahmen einzeln</a:t>
            </a:r>
          </a:p>
        </c:rich>
      </c:tx>
      <c:layout>
        <c:manualLayout>
          <c:xMode val="edge"/>
          <c:yMode val="edge"/>
          <c:x val="0.40208333333333335"/>
          <c:y val="8.5858585858585856E-2"/>
        </c:manualLayout>
      </c:layout>
      <c:spPr>
        <a:noFill/>
        <a:ln w="25400">
          <a:noFill/>
        </a:ln>
      </c:spPr>
    </c:title>
    <c:plotArea>
      <c:layout>
        <c:manualLayout>
          <c:layoutTarget val="inner"/>
          <c:xMode val="edge"/>
          <c:yMode val="edge"/>
          <c:x val="6.1458333333333337E-2"/>
          <c:y val="0.17845117845117844"/>
          <c:w val="0.92708333333333348"/>
          <c:h val="0.7020202020202021"/>
        </c:manualLayout>
      </c:layout>
      <c:barChart>
        <c:barDir val="col"/>
        <c:grouping val="stacked"/>
        <c:ser>
          <c:idx val="0"/>
          <c:order val="0"/>
          <c:tx>
            <c:strRef>
              <c:f>Sprachen!$A$189</c:f>
              <c:strCache>
                <c:ptCount val="1"/>
                <c:pt idx="0">
                  <c:v>System</c:v>
                </c:pt>
              </c:strCache>
            </c:strRef>
          </c:tx>
          <c:spPr>
            <a:solidFill>
              <a:srgbClr val="E3F34A"/>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de-DE"/>
              </a:p>
            </c:txPr>
            <c:showVal val="1"/>
          </c:dLbls>
          <c:cat>
            <c:strRef>
              <c:f>TAB3intern3!$A$64:$A$67</c:f>
              <c:strCache>
                <c:ptCount val="4"/>
                <c:pt idx="0">
                  <c:v>IST-Zustand</c:v>
                </c:pt>
                <c:pt idx="1">
                  <c:v>Leckagen: unverändert</c:v>
                </c:pt>
                <c:pt idx="2">
                  <c:v>spezifische Leistung: unverändert</c:v>
                </c:pt>
                <c:pt idx="3">
                  <c:v>Druck: unverändert</c:v>
                </c:pt>
              </c:strCache>
            </c:strRef>
          </c:cat>
          <c:val>
            <c:numRef>
              <c:f>TAB3intern3!$E$51:$H$51</c:f>
              <c:numCache>
                <c:formatCode>0</c:formatCode>
                <c:ptCount val="4"/>
                <c:pt idx="0">
                  <c:v>0</c:v>
                </c:pt>
                <c:pt idx="1">
                  <c:v>0</c:v>
                </c:pt>
                <c:pt idx="2">
                  <c:v>0</c:v>
                </c:pt>
                <c:pt idx="3">
                  <c:v>0</c:v>
                </c:pt>
              </c:numCache>
            </c:numRef>
          </c:val>
        </c:ser>
        <c:ser>
          <c:idx val="1"/>
          <c:order val="1"/>
          <c:tx>
            <c:strRef>
              <c:f>Sprachen!$A$188</c:f>
              <c:strCache>
                <c:ptCount val="1"/>
                <c:pt idx="0">
                  <c:v>Leckagen</c:v>
                </c:pt>
              </c:strCache>
            </c:strRef>
          </c:tx>
          <c:spPr>
            <a:solidFill>
              <a:srgbClr val="FFA814"/>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FFFFFF"/>
                    </a:solidFill>
                    <a:latin typeface="Arial"/>
                    <a:ea typeface="Arial"/>
                    <a:cs typeface="Arial"/>
                  </a:defRPr>
                </a:pPr>
                <a:endParaRPr lang="de-DE"/>
              </a:p>
            </c:txPr>
            <c:showVal val="1"/>
          </c:dLbls>
          <c:cat>
            <c:strRef>
              <c:f>TAB3intern3!$A$64:$A$67</c:f>
              <c:strCache>
                <c:ptCount val="4"/>
                <c:pt idx="0">
                  <c:v>IST-Zustand</c:v>
                </c:pt>
                <c:pt idx="1">
                  <c:v>Leckagen: unverändert</c:v>
                </c:pt>
                <c:pt idx="2">
                  <c:v>spezifische Leistung: unverändert</c:v>
                </c:pt>
                <c:pt idx="3">
                  <c:v>Druck: unverändert</c:v>
                </c:pt>
              </c:strCache>
            </c:strRef>
          </c:cat>
          <c:val>
            <c:numRef>
              <c:f>TAB3intern3!$E$43:$H$43</c:f>
              <c:numCache>
                <c:formatCode>0</c:formatCode>
                <c:ptCount val="4"/>
                <c:pt idx="0">
                  <c:v>0</c:v>
                </c:pt>
                <c:pt idx="1">
                  <c:v>0</c:v>
                </c:pt>
                <c:pt idx="2">
                  <c:v>0</c:v>
                </c:pt>
                <c:pt idx="3">
                  <c:v>0</c:v>
                </c:pt>
              </c:numCache>
            </c:numRef>
          </c:val>
        </c:ser>
        <c:ser>
          <c:idx val="2"/>
          <c:order val="2"/>
          <c:tx>
            <c:strRef>
              <c:f>Sprachen!$A$187</c:f>
              <c:strCache>
                <c:ptCount val="1"/>
                <c:pt idx="0">
                  <c:v>Einsparung</c:v>
                </c:pt>
              </c:strCache>
            </c:strRef>
          </c:tx>
          <c:spPr>
            <a:solidFill>
              <a:srgbClr val="FE360B"/>
            </a:solidFill>
            <a:ln w="12700">
              <a:solidFill>
                <a:srgbClr val="000000"/>
              </a:solidFill>
              <a:prstDash val="solid"/>
            </a:ln>
          </c:spP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de-DE"/>
              </a:p>
            </c:txPr>
            <c:showVal val="1"/>
          </c:dLbls>
          <c:cat>
            <c:strRef>
              <c:f>TAB3intern3!$A$64:$A$67</c:f>
              <c:strCache>
                <c:ptCount val="4"/>
                <c:pt idx="0">
                  <c:v>IST-Zustand</c:v>
                </c:pt>
                <c:pt idx="1">
                  <c:v>Leckagen: unverändert</c:v>
                </c:pt>
                <c:pt idx="2">
                  <c:v>spezifische Leistung: unverändert</c:v>
                </c:pt>
                <c:pt idx="3">
                  <c:v>Druck: unverändert</c:v>
                </c:pt>
              </c:strCache>
            </c:strRef>
          </c:cat>
          <c:val>
            <c:numRef>
              <c:f>TAB3intern3!$E$57:$H$57</c:f>
              <c:numCache>
                <c:formatCode>0</c:formatCode>
                <c:ptCount val="4"/>
                <c:pt idx="0">
                  <c:v>0</c:v>
                </c:pt>
                <c:pt idx="1">
                  <c:v>0</c:v>
                </c:pt>
                <c:pt idx="2">
                  <c:v>0</c:v>
                </c:pt>
                <c:pt idx="3">
                  <c:v>0</c:v>
                </c:pt>
              </c:numCache>
            </c:numRef>
          </c:val>
        </c:ser>
        <c:overlap val="100"/>
        <c:axId val="137902336"/>
        <c:axId val="137924608"/>
      </c:barChart>
      <c:catAx>
        <c:axId val="137902336"/>
        <c:scaling>
          <c:orientation val="minMax"/>
        </c:scaling>
        <c:axPos val="b"/>
        <c:numFmt formatCode="General" sourceLinked="1"/>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37924608"/>
        <c:crosses val="autoZero"/>
        <c:auto val="1"/>
        <c:lblAlgn val="ctr"/>
        <c:lblOffset val="100"/>
        <c:tickLblSkip val="1"/>
        <c:tickMarkSkip val="1"/>
      </c:catAx>
      <c:valAx>
        <c:axId val="137924608"/>
        <c:scaling>
          <c:orientation val="minMax"/>
          <c:min val="0"/>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t>EUR/a</a:t>
                </a:r>
              </a:p>
            </c:rich>
          </c:tx>
          <c:layout>
            <c:manualLayout>
              <c:xMode val="edge"/>
              <c:yMode val="edge"/>
              <c:x val="1.666666666666667E-2"/>
              <c:y val="0.49158249158249168"/>
            </c:manualLayout>
          </c:layout>
          <c:spPr>
            <a:noFill/>
            <a:ln w="25400">
              <a:noFill/>
            </a:ln>
          </c:spPr>
        </c:title>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37902336"/>
        <c:crosses val="autoZero"/>
        <c:crossBetween val="between"/>
      </c:valAx>
      <c:spPr>
        <a:solidFill>
          <a:srgbClr val="C0C0C0"/>
        </a:solidFill>
        <a:ln w="12700">
          <a:solidFill>
            <a:srgbClr val="808080"/>
          </a:solidFill>
          <a:prstDash val="solid"/>
        </a:ln>
      </c:spPr>
    </c:plotArea>
    <c:legend>
      <c:legendPos val="b"/>
      <c:layout>
        <c:manualLayout>
          <c:xMode val="edge"/>
          <c:yMode val="edge"/>
          <c:x val="0.14583333333333337"/>
          <c:y val="0.95622895622895632"/>
          <c:w val="0.73645833333333344"/>
          <c:h val="4.0404040404040414E-2"/>
        </c:manualLayout>
      </c:layout>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de-DE"/>
              <a:t>Maßnahmen gemeinsam</a:t>
            </a:r>
          </a:p>
        </c:rich>
      </c:tx>
      <c:layout>
        <c:manualLayout>
          <c:xMode val="edge"/>
          <c:yMode val="edge"/>
          <c:x val="0.4"/>
          <c:y val="7.7441077441077436E-2"/>
        </c:manualLayout>
      </c:layout>
      <c:spPr>
        <a:noFill/>
        <a:ln w="25400">
          <a:noFill/>
        </a:ln>
      </c:spPr>
    </c:title>
    <c:plotArea>
      <c:layout>
        <c:manualLayout>
          <c:layoutTarget val="inner"/>
          <c:xMode val="edge"/>
          <c:yMode val="edge"/>
          <c:x val="6.3541666666666663E-2"/>
          <c:y val="0.16835016835016836"/>
          <c:w val="0.9135416666666667"/>
          <c:h val="0.6632996632996635"/>
        </c:manualLayout>
      </c:layout>
      <c:barChart>
        <c:barDir val="col"/>
        <c:grouping val="stacked"/>
        <c:ser>
          <c:idx val="0"/>
          <c:order val="0"/>
          <c:tx>
            <c:strRef>
              <c:f>Sprachen!$A$189</c:f>
              <c:strCache>
                <c:ptCount val="1"/>
                <c:pt idx="0">
                  <c:v>System</c:v>
                </c:pt>
              </c:strCache>
            </c:strRef>
          </c:tx>
          <c:spPr>
            <a:solidFill>
              <a:srgbClr val="E3F34A"/>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000000"/>
                    </a:solidFill>
                    <a:latin typeface="Arial"/>
                    <a:ea typeface="Arial"/>
                    <a:cs typeface="Arial"/>
                  </a:defRPr>
                </a:pPr>
                <a:endParaRPr lang="de-DE"/>
              </a:p>
            </c:txPr>
            <c:showVal val="1"/>
          </c:dLbls>
          <c:cat>
            <c:strRef>
              <c:f>TAB3intern3!$A$69:$A$72</c:f>
              <c:strCache>
                <c:ptCount val="4"/>
                <c:pt idx="0">
                  <c:v>IST-Zustand</c:v>
                </c:pt>
                <c:pt idx="1">
                  <c:v>Leckagen: unverändert</c:v>
                </c:pt>
                <c:pt idx="2">
                  <c:v>Leckagen: unverändert
spezifische Leistung: unverändert</c:v>
                </c:pt>
                <c:pt idx="3">
                  <c:v>Leckagen: unverändert
spezifische Leistung: unverändert
Druck: unverändert</c:v>
                </c:pt>
              </c:strCache>
            </c:strRef>
          </c:cat>
          <c:val>
            <c:numRef>
              <c:f>TAB3intern3!$I$51:$L$51</c:f>
              <c:numCache>
                <c:formatCode>0</c:formatCode>
                <c:ptCount val="4"/>
                <c:pt idx="0">
                  <c:v>0</c:v>
                </c:pt>
                <c:pt idx="1">
                  <c:v>0</c:v>
                </c:pt>
                <c:pt idx="2">
                  <c:v>0</c:v>
                </c:pt>
                <c:pt idx="3">
                  <c:v>0</c:v>
                </c:pt>
              </c:numCache>
            </c:numRef>
          </c:val>
        </c:ser>
        <c:ser>
          <c:idx val="1"/>
          <c:order val="1"/>
          <c:tx>
            <c:strRef>
              <c:f>Sprachen!$A$188</c:f>
              <c:strCache>
                <c:ptCount val="1"/>
                <c:pt idx="0">
                  <c:v>Leckagen</c:v>
                </c:pt>
              </c:strCache>
            </c:strRef>
          </c:tx>
          <c:spPr>
            <a:solidFill>
              <a:srgbClr val="FFA814"/>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FFFFFF"/>
                    </a:solidFill>
                    <a:latin typeface="Arial"/>
                    <a:ea typeface="Arial"/>
                    <a:cs typeface="Arial"/>
                  </a:defRPr>
                </a:pPr>
                <a:endParaRPr lang="de-DE"/>
              </a:p>
            </c:txPr>
            <c:showVal val="1"/>
          </c:dLbls>
          <c:cat>
            <c:strRef>
              <c:f>TAB3intern3!$A$69:$A$72</c:f>
              <c:strCache>
                <c:ptCount val="4"/>
                <c:pt idx="0">
                  <c:v>IST-Zustand</c:v>
                </c:pt>
                <c:pt idx="1">
                  <c:v>Leckagen: unverändert</c:v>
                </c:pt>
                <c:pt idx="2">
                  <c:v>Leckagen: unverändert
spezifische Leistung: unverändert</c:v>
                </c:pt>
                <c:pt idx="3">
                  <c:v>Leckagen: unverändert
spezifische Leistung: unverändert
Druck: unverändert</c:v>
                </c:pt>
              </c:strCache>
            </c:strRef>
          </c:cat>
          <c:val>
            <c:numRef>
              <c:f>TAB3intern3!$I$43:$L$43</c:f>
              <c:numCache>
                <c:formatCode>0</c:formatCode>
                <c:ptCount val="4"/>
                <c:pt idx="0">
                  <c:v>0</c:v>
                </c:pt>
                <c:pt idx="1">
                  <c:v>0</c:v>
                </c:pt>
                <c:pt idx="2">
                  <c:v>0</c:v>
                </c:pt>
                <c:pt idx="3">
                  <c:v>0</c:v>
                </c:pt>
              </c:numCache>
            </c:numRef>
          </c:val>
        </c:ser>
        <c:ser>
          <c:idx val="2"/>
          <c:order val="2"/>
          <c:tx>
            <c:strRef>
              <c:f>Sprachen!$A$187</c:f>
              <c:strCache>
                <c:ptCount val="1"/>
                <c:pt idx="0">
                  <c:v>Einsparung</c:v>
                </c:pt>
              </c:strCache>
            </c:strRef>
          </c:tx>
          <c:spPr>
            <a:solidFill>
              <a:srgbClr val="FE360B"/>
            </a:solidFill>
            <a:ln w="12700">
              <a:solidFill>
                <a:srgbClr val="000000"/>
              </a:solidFill>
              <a:prstDash val="solid"/>
            </a:ln>
          </c:spPr>
          <c:dLbls>
            <c:numFmt formatCode="#,##0" sourceLinked="0"/>
            <c:spPr>
              <a:noFill/>
              <a:ln w="25400">
                <a:noFill/>
              </a:ln>
            </c:spPr>
            <c:txPr>
              <a:bodyPr/>
              <a:lstStyle/>
              <a:p>
                <a:pPr>
                  <a:defRPr sz="875" b="1" i="0" u="none" strike="noStrike" baseline="0">
                    <a:solidFill>
                      <a:srgbClr val="000000"/>
                    </a:solidFill>
                    <a:latin typeface="Arial"/>
                    <a:ea typeface="Arial"/>
                    <a:cs typeface="Arial"/>
                  </a:defRPr>
                </a:pPr>
                <a:endParaRPr lang="de-DE"/>
              </a:p>
            </c:txPr>
            <c:showVal val="1"/>
          </c:dLbls>
          <c:cat>
            <c:strRef>
              <c:f>TAB3intern3!$A$69:$A$72</c:f>
              <c:strCache>
                <c:ptCount val="4"/>
                <c:pt idx="0">
                  <c:v>IST-Zustand</c:v>
                </c:pt>
                <c:pt idx="1">
                  <c:v>Leckagen: unverändert</c:v>
                </c:pt>
                <c:pt idx="2">
                  <c:v>Leckagen: unverändert
spezifische Leistung: unverändert</c:v>
                </c:pt>
                <c:pt idx="3">
                  <c:v>Leckagen: unverändert
spezifische Leistung: unverändert
Druck: unverändert</c:v>
                </c:pt>
              </c:strCache>
            </c:strRef>
          </c:cat>
          <c:val>
            <c:numRef>
              <c:f>TAB3intern3!$I$57:$L$57</c:f>
              <c:numCache>
                <c:formatCode>0</c:formatCode>
                <c:ptCount val="4"/>
                <c:pt idx="0">
                  <c:v>0</c:v>
                </c:pt>
                <c:pt idx="1">
                  <c:v>0</c:v>
                </c:pt>
                <c:pt idx="2">
                  <c:v>0</c:v>
                </c:pt>
                <c:pt idx="3">
                  <c:v>0</c:v>
                </c:pt>
              </c:numCache>
            </c:numRef>
          </c:val>
        </c:ser>
        <c:overlap val="100"/>
        <c:axId val="138140672"/>
        <c:axId val="134681344"/>
      </c:barChart>
      <c:catAx>
        <c:axId val="138140672"/>
        <c:scaling>
          <c:orientation val="minMax"/>
        </c:scaling>
        <c:axPos val="b"/>
        <c:numFmt formatCode="General" sourceLinked="1"/>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34681344"/>
        <c:crosses val="autoZero"/>
        <c:auto val="1"/>
        <c:lblAlgn val="ctr"/>
        <c:lblOffset val="100"/>
        <c:tickLblSkip val="1"/>
        <c:tickMarkSkip val="1"/>
      </c:catAx>
      <c:valAx>
        <c:axId val="134681344"/>
        <c:scaling>
          <c:orientation val="minMax"/>
          <c:min val="0"/>
        </c:scaling>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t>EUR/a</a:t>
                </a:r>
              </a:p>
            </c:rich>
          </c:tx>
          <c:layout>
            <c:manualLayout>
              <c:xMode val="edge"/>
              <c:yMode val="edge"/>
              <c:x val="1.8749999999999999E-2"/>
              <c:y val="0.46296296296296308"/>
            </c:manualLayout>
          </c:layout>
          <c:spPr>
            <a:noFill/>
            <a:ln w="25400">
              <a:noFill/>
            </a:ln>
          </c:spPr>
        </c:title>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138140672"/>
        <c:crosses val="autoZero"/>
        <c:crossBetween val="between"/>
      </c:valAx>
      <c:spPr>
        <a:solidFill>
          <a:srgbClr val="C0C0C0"/>
        </a:solidFill>
        <a:ln w="12700">
          <a:solidFill>
            <a:srgbClr val="808080"/>
          </a:solidFill>
          <a:prstDash val="solid"/>
        </a:ln>
      </c:spPr>
    </c:plotArea>
    <c:legend>
      <c:legendPos val="b"/>
      <c:layout>
        <c:manualLayout>
          <c:xMode val="edge"/>
          <c:yMode val="edge"/>
          <c:x val="0.14687500000000001"/>
          <c:y val="0.94781144781144777"/>
          <c:w val="0.72395833333333359"/>
          <c:h val="4.3771043771043766E-2"/>
        </c:manualLayout>
      </c:layout>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DIA1einzel"/>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2gemeinsam"/>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11" Type="http://schemas.openxmlformats.org/officeDocument/2006/relationships/image" Target="../media/image2.jpeg"/><Relationship Id="rId5" Type="http://schemas.openxmlformats.org/officeDocument/2006/relationships/image" Target="../media/image11.jpeg"/><Relationship Id="rId10" Type="http://schemas.openxmlformats.org/officeDocument/2006/relationships/image" Target="../media/image16.jpeg"/><Relationship Id="rId4" Type="http://schemas.openxmlformats.org/officeDocument/2006/relationships/image" Target="../media/image10.jpeg"/><Relationship Id="rId9"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21.emf"/><Relationship Id="rId6" Type="http://schemas.openxmlformats.org/officeDocument/2006/relationships/image" Target="../media/image26.emf"/><Relationship Id="rId5" Type="http://schemas.openxmlformats.org/officeDocument/2006/relationships/image" Target="../media/image25.emf"/><Relationship Id="rId4" Type="http://schemas.openxmlformats.org/officeDocument/2006/relationships/image" Target="../media/image2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9.emf"/><Relationship Id="rId2" Type="http://schemas.openxmlformats.org/officeDocument/2006/relationships/image" Target="../media/image23.emf"/><Relationship Id="rId1" Type="http://schemas.openxmlformats.org/officeDocument/2006/relationships/image" Target="../media/image21.emf"/><Relationship Id="rId6" Type="http://schemas.openxmlformats.org/officeDocument/2006/relationships/image" Target="../media/image32.emf"/><Relationship Id="rId5" Type="http://schemas.openxmlformats.org/officeDocument/2006/relationships/image" Target="../media/image31.emf"/><Relationship Id="rId4" Type="http://schemas.openxmlformats.org/officeDocument/2006/relationships/image" Target="../media/image30.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3.emf"/><Relationship Id="rId2" Type="http://schemas.openxmlformats.org/officeDocument/2006/relationships/image" Target="../media/image23.emf"/><Relationship Id="rId1" Type="http://schemas.openxmlformats.org/officeDocument/2006/relationships/image" Target="../media/image21.emf"/><Relationship Id="rId6" Type="http://schemas.openxmlformats.org/officeDocument/2006/relationships/image" Target="../media/image36.emf"/><Relationship Id="rId5" Type="http://schemas.openxmlformats.org/officeDocument/2006/relationships/image" Target="../media/image35.emf"/><Relationship Id="rId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8</xdr:col>
      <xdr:colOff>38100</xdr:colOff>
      <xdr:row>18</xdr:row>
      <xdr:rowOff>152400</xdr:rowOff>
    </xdr:to>
    <xdr:pic>
      <xdr:nvPicPr>
        <xdr:cNvPr id="8259" name="Picture 67"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47625" y="76200"/>
          <a:ext cx="6086475" cy="2990850"/>
        </a:xfrm>
        <a:prstGeom prst="rect">
          <a:avLst/>
        </a:prstGeom>
        <a:noFill/>
      </xdr:spPr>
    </xdr:pic>
    <xdr:clientData/>
  </xdr:twoCellAnchor>
  <xdr:twoCellAnchor editAs="oneCell">
    <xdr:from>
      <xdr:col>4</xdr:col>
      <xdr:colOff>1</xdr:colOff>
      <xdr:row>23</xdr:row>
      <xdr:rowOff>1</xdr:rowOff>
    </xdr:from>
    <xdr:to>
      <xdr:col>7</xdr:col>
      <xdr:colOff>742494</xdr:colOff>
      <xdr:row>28</xdr:row>
      <xdr:rowOff>112091</xdr:rowOff>
    </xdr:to>
    <xdr:pic>
      <xdr:nvPicPr>
        <xdr:cNvPr id="4" name="logo" descr="logo_d"/>
        <xdr:cNvPicPr>
          <a:picLocks noChangeAspect="1" noChangeArrowheads="1"/>
        </xdr:cNvPicPr>
      </xdr:nvPicPr>
      <xdr:blipFill>
        <a:blip xmlns:r="http://schemas.openxmlformats.org/officeDocument/2006/relationships" r:embed="rId2" cstate="print"/>
        <a:srcRect/>
        <a:stretch>
          <a:fillRect/>
        </a:stretch>
      </xdr:blipFill>
      <xdr:spPr bwMode="auto">
        <a:xfrm>
          <a:off x="3048001" y="3724276"/>
          <a:ext cx="3028493" cy="921715"/>
        </a:xfrm>
        <a:prstGeom prst="rect">
          <a:avLst/>
        </a:prstGeom>
        <a:noFill/>
      </xdr:spPr>
    </xdr:pic>
    <xdr:clientData/>
  </xdr:twoCellAnchor>
</xdr:wsDr>
</file>

<file path=xl/drawings/drawing10.xml><?xml version="1.0" encoding="utf-8"?>
<c:userShapes xmlns:c="http://schemas.openxmlformats.org/drawingml/2006/chart">
  <cdr:relSizeAnchor xmlns:cdr="http://schemas.openxmlformats.org/drawingml/2006/chartDrawing">
    <cdr:from>
      <cdr:x>0.01425</cdr:x>
      <cdr:y>0</cdr:y>
    </cdr:from>
    <cdr:to>
      <cdr:x>0.16425</cdr:x>
      <cdr:y>0.042</cdr:y>
    </cdr:to>
    <cdr:sp macro="[0]!Zurück" textlink="">
      <cdr:nvSpPr>
        <cdr:cNvPr id="4098" name="DIA2_zurueck"/>
        <cdr:cNvSpPr txBox="1">
          <a:spLocks xmlns:a="http://schemas.openxmlformats.org/drawingml/2006/main" noChangeArrowheads="1"/>
        </cdr:cNvSpPr>
      </cdr:nvSpPr>
      <cdr:spPr bwMode="auto">
        <a:xfrm xmlns:a="http://schemas.openxmlformats.org/drawingml/2006/main">
          <a:off x="130302" y="0"/>
          <a:ext cx="1371600"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Zurück</a:t>
          </a:r>
        </a:p>
      </cdr:txBody>
    </cdr:sp>
  </cdr:relSizeAnchor>
  <cdr:relSizeAnchor xmlns:cdr="http://schemas.openxmlformats.org/drawingml/2006/chartDrawing">
    <cdr:from>
      <cdr:x>0.196</cdr:x>
      <cdr:y>0</cdr:y>
    </cdr:from>
    <cdr:to>
      <cdr:x>0.41575</cdr:x>
      <cdr:y>0.042</cdr:y>
    </cdr:to>
    <cdr:sp macro="[0]!Einzel" textlink="">
      <cdr:nvSpPr>
        <cdr:cNvPr id="4100" name="DIA2_einzel"/>
        <cdr:cNvSpPr txBox="1">
          <a:spLocks xmlns:a="http://schemas.openxmlformats.org/drawingml/2006/main" noChangeArrowheads="1"/>
        </cdr:cNvSpPr>
      </cdr:nvSpPr>
      <cdr:spPr bwMode="auto">
        <a:xfrm xmlns:a="http://schemas.openxmlformats.org/drawingml/2006/main">
          <a:off x="1792224" y="0"/>
          <a:ext cx="2009394"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Maßnahmen einzeln</a:t>
          </a:r>
        </a:p>
      </cdr:txBody>
    </cdr:sp>
  </cdr:relSizeAnchor>
  <cdr:relSizeAnchor xmlns:cdr="http://schemas.openxmlformats.org/drawingml/2006/chartDrawing">
    <cdr:from>
      <cdr:x>0.753</cdr:x>
      <cdr:y>0</cdr:y>
    </cdr:from>
    <cdr:to>
      <cdr:x>1</cdr:x>
      <cdr:y>0.12125</cdr:y>
    </cdr:to>
    <cdr:pic>
      <cdr:nvPicPr>
        <cdr:cNvPr id="4107"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995160" y="0"/>
          <a:ext cx="2258568" cy="686014"/>
        </a:xfrm>
        <a:prstGeom xmlns:a="http://schemas.openxmlformats.org/drawingml/2006/main" prst="rect">
          <a:avLst/>
        </a:prstGeom>
        <a:noFill xmlns:a="http://schemas.openxmlformats.org/drawingml/2006/main"/>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142875</xdr:colOff>
      <xdr:row>13</xdr:row>
      <xdr:rowOff>38100</xdr:rowOff>
    </xdr:from>
    <xdr:to>
      <xdr:col>9</xdr:col>
      <xdr:colOff>904875</xdr:colOff>
      <xdr:row>13</xdr:row>
      <xdr:rowOff>1009650</xdr:rowOff>
    </xdr:to>
    <xdr:pic macro="[0]!Grafik1fr_ein">
      <xdr:nvPicPr>
        <xdr:cNvPr id="89185" name="grafik_kl_1fr" descr="pic1fr" hidden="1"/>
        <xdr:cNvPicPr>
          <a:picLocks noChangeAspect="1" noChangeArrowheads="1"/>
        </xdr:cNvPicPr>
      </xdr:nvPicPr>
      <xdr:blipFill>
        <a:blip xmlns:r="http://schemas.openxmlformats.org/officeDocument/2006/relationships" r:embed="rId1" cstate="print"/>
        <a:srcRect/>
        <a:stretch>
          <a:fillRect/>
        </a:stretch>
      </xdr:blipFill>
      <xdr:spPr bwMode="auto">
        <a:xfrm>
          <a:off x="6181725" y="4000500"/>
          <a:ext cx="2743200" cy="971550"/>
        </a:xfrm>
        <a:prstGeom prst="rect">
          <a:avLst/>
        </a:prstGeom>
        <a:noFill/>
      </xdr:spPr>
    </xdr:pic>
    <xdr:clientData/>
  </xdr:twoCellAnchor>
  <xdr:twoCellAnchor editAs="oneCell">
    <xdr:from>
      <xdr:col>7</xdr:col>
      <xdr:colOff>161925</xdr:colOff>
      <xdr:row>13</xdr:row>
      <xdr:rowOff>57150</xdr:rowOff>
    </xdr:from>
    <xdr:to>
      <xdr:col>9</xdr:col>
      <xdr:colOff>904875</xdr:colOff>
      <xdr:row>13</xdr:row>
      <xdr:rowOff>1019175</xdr:rowOff>
    </xdr:to>
    <xdr:pic macro="[0]!Grafik1d_ein">
      <xdr:nvPicPr>
        <xdr:cNvPr id="89184" name="grafik_kl_1d" descr="pic1d"/>
        <xdr:cNvPicPr>
          <a:picLocks noChangeAspect="1" noChangeArrowheads="1"/>
        </xdr:cNvPicPr>
      </xdr:nvPicPr>
      <xdr:blipFill>
        <a:blip xmlns:r="http://schemas.openxmlformats.org/officeDocument/2006/relationships" r:embed="rId2" cstate="print"/>
        <a:srcRect/>
        <a:stretch>
          <a:fillRect/>
        </a:stretch>
      </xdr:blipFill>
      <xdr:spPr bwMode="auto">
        <a:xfrm>
          <a:off x="6200775" y="4019550"/>
          <a:ext cx="2724150" cy="962025"/>
        </a:xfrm>
        <a:prstGeom prst="rect">
          <a:avLst/>
        </a:prstGeom>
        <a:noFill/>
      </xdr:spPr>
    </xdr:pic>
    <xdr:clientData/>
  </xdr:twoCellAnchor>
  <xdr:twoCellAnchor editAs="oneCell">
    <xdr:from>
      <xdr:col>4</xdr:col>
      <xdr:colOff>676275</xdr:colOff>
      <xdr:row>13</xdr:row>
      <xdr:rowOff>85725</xdr:rowOff>
    </xdr:from>
    <xdr:to>
      <xdr:col>6</xdr:col>
      <xdr:colOff>314325</xdr:colOff>
      <xdr:row>13</xdr:row>
      <xdr:rowOff>1085850</xdr:rowOff>
    </xdr:to>
    <xdr:pic macro="[0]!Grafik2_ein">
      <xdr:nvPicPr>
        <xdr:cNvPr id="89175" name="grafik_kl_2" descr="pic2_1"/>
        <xdr:cNvPicPr>
          <a:picLocks noChangeAspect="1" noChangeArrowheads="1"/>
        </xdr:cNvPicPr>
      </xdr:nvPicPr>
      <xdr:blipFill>
        <a:blip xmlns:r="http://schemas.openxmlformats.org/officeDocument/2006/relationships" r:embed="rId3" cstate="print"/>
        <a:srcRect/>
        <a:stretch>
          <a:fillRect/>
        </a:stretch>
      </xdr:blipFill>
      <xdr:spPr bwMode="auto">
        <a:xfrm>
          <a:off x="3743325" y="4048125"/>
          <a:ext cx="1619250" cy="1000125"/>
        </a:xfrm>
        <a:prstGeom prst="rect">
          <a:avLst/>
        </a:prstGeom>
        <a:noFill/>
      </xdr:spPr>
    </xdr:pic>
    <xdr:clientData/>
  </xdr:twoCellAnchor>
  <xdr:twoCellAnchor editAs="oneCell">
    <xdr:from>
      <xdr:col>1</xdr:col>
      <xdr:colOff>542925</xdr:colOff>
      <xdr:row>13</xdr:row>
      <xdr:rowOff>57150</xdr:rowOff>
    </xdr:from>
    <xdr:to>
      <xdr:col>3</xdr:col>
      <xdr:colOff>228600</xdr:colOff>
      <xdr:row>13</xdr:row>
      <xdr:rowOff>1085850</xdr:rowOff>
    </xdr:to>
    <xdr:pic macro="[0]!Grafik3_ein">
      <xdr:nvPicPr>
        <xdr:cNvPr id="89161" name="grafik_kl_3" descr="pic2"/>
        <xdr:cNvPicPr>
          <a:picLocks noChangeAspect="1" noChangeArrowheads="1"/>
        </xdr:cNvPicPr>
      </xdr:nvPicPr>
      <xdr:blipFill>
        <a:blip xmlns:r="http://schemas.openxmlformats.org/officeDocument/2006/relationships" r:embed="rId4" cstate="print"/>
        <a:srcRect/>
        <a:stretch>
          <a:fillRect/>
        </a:stretch>
      </xdr:blipFill>
      <xdr:spPr bwMode="auto">
        <a:xfrm>
          <a:off x="638175" y="4019550"/>
          <a:ext cx="1666875" cy="1028700"/>
        </a:xfrm>
        <a:prstGeom prst="rect">
          <a:avLst/>
        </a:prstGeom>
        <a:noFill/>
      </xdr:spPr>
    </xdr:pic>
    <xdr:clientData/>
  </xdr:twoCellAnchor>
  <xdr:twoCellAnchor editAs="oneCell">
    <xdr:from>
      <xdr:col>1</xdr:col>
      <xdr:colOff>895350</xdr:colOff>
      <xdr:row>3</xdr:row>
      <xdr:rowOff>552450</xdr:rowOff>
    </xdr:from>
    <xdr:to>
      <xdr:col>9</xdr:col>
      <xdr:colOff>295275</xdr:colOff>
      <xdr:row>12</xdr:row>
      <xdr:rowOff>95250</xdr:rowOff>
    </xdr:to>
    <xdr:pic macro="[0]!Grafik1d_aus">
      <xdr:nvPicPr>
        <xdr:cNvPr id="89176" name="grafik_gr_1d" descr="pic1d" hidden="1"/>
        <xdr:cNvPicPr>
          <a:picLocks noChangeAspect="1" noChangeArrowheads="1"/>
        </xdr:cNvPicPr>
      </xdr:nvPicPr>
      <xdr:blipFill>
        <a:blip xmlns:r="http://schemas.openxmlformats.org/officeDocument/2006/relationships" r:embed="rId5" cstate="print"/>
        <a:srcRect/>
        <a:stretch>
          <a:fillRect/>
        </a:stretch>
      </xdr:blipFill>
      <xdr:spPr bwMode="auto">
        <a:xfrm>
          <a:off x="990600" y="1143000"/>
          <a:ext cx="7324725" cy="2600325"/>
        </a:xfrm>
        <a:prstGeom prst="rect">
          <a:avLst/>
        </a:prstGeom>
        <a:noFill/>
        <a:ln w="38100">
          <a:solidFill>
            <a:srgbClr val="0E1F7C"/>
          </a:solidFill>
          <a:miter lim="800000"/>
          <a:headEnd/>
          <a:tailEnd/>
        </a:ln>
      </xdr:spPr>
    </xdr:pic>
    <xdr:clientData/>
  </xdr:twoCellAnchor>
  <xdr:twoCellAnchor editAs="oneCell">
    <xdr:from>
      <xdr:col>2</xdr:col>
      <xdr:colOff>38100</xdr:colOff>
      <xdr:row>3</xdr:row>
      <xdr:rowOff>571500</xdr:rowOff>
    </xdr:from>
    <xdr:to>
      <xdr:col>9</xdr:col>
      <xdr:colOff>295275</xdr:colOff>
      <xdr:row>12</xdr:row>
      <xdr:rowOff>76200</xdr:rowOff>
    </xdr:to>
    <xdr:pic macro="[0]!Grafik1fr_aus">
      <xdr:nvPicPr>
        <xdr:cNvPr id="89177" name="grafik_gr_1fr" descr="pic1fr" hidden="1"/>
        <xdr:cNvPicPr>
          <a:picLocks noChangeAspect="1" noChangeArrowheads="1"/>
        </xdr:cNvPicPr>
      </xdr:nvPicPr>
      <xdr:blipFill>
        <a:blip xmlns:r="http://schemas.openxmlformats.org/officeDocument/2006/relationships" r:embed="rId6" cstate="print"/>
        <a:srcRect/>
        <a:stretch>
          <a:fillRect/>
        </a:stretch>
      </xdr:blipFill>
      <xdr:spPr bwMode="auto">
        <a:xfrm>
          <a:off x="1123950" y="1162050"/>
          <a:ext cx="7191375" cy="2562225"/>
        </a:xfrm>
        <a:prstGeom prst="rect">
          <a:avLst/>
        </a:prstGeom>
        <a:noFill/>
        <a:ln w="38100">
          <a:solidFill>
            <a:srgbClr val="0E1F7C"/>
          </a:solidFill>
          <a:miter lim="800000"/>
          <a:headEnd/>
          <a:tailEnd/>
        </a:ln>
      </xdr:spPr>
    </xdr:pic>
    <xdr:clientData/>
  </xdr:twoCellAnchor>
  <xdr:twoCellAnchor editAs="oneCell">
    <xdr:from>
      <xdr:col>1</xdr:col>
      <xdr:colOff>914400</xdr:colOff>
      <xdr:row>3</xdr:row>
      <xdr:rowOff>542925</xdr:rowOff>
    </xdr:from>
    <xdr:to>
      <xdr:col>9</xdr:col>
      <xdr:colOff>314325</xdr:colOff>
      <xdr:row>12</xdr:row>
      <xdr:rowOff>76200</xdr:rowOff>
    </xdr:to>
    <xdr:pic macro="[0]!Grafik1gb_aus">
      <xdr:nvPicPr>
        <xdr:cNvPr id="89178" name="grafik_gr_1gb" descr="pic1gb" hidden="1"/>
        <xdr:cNvPicPr>
          <a:picLocks noChangeAspect="1" noChangeArrowheads="1"/>
        </xdr:cNvPicPr>
      </xdr:nvPicPr>
      <xdr:blipFill>
        <a:blip xmlns:r="http://schemas.openxmlformats.org/officeDocument/2006/relationships" r:embed="rId7" cstate="print"/>
        <a:srcRect/>
        <a:stretch>
          <a:fillRect/>
        </a:stretch>
      </xdr:blipFill>
      <xdr:spPr bwMode="auto">
        <a:xfrm>
          <a:off x="1009650" y="1133475"/>
          <a:ext cx="7324725" cy="2590800"/>
        </a:xfrm>
        <a:prstGeom prst="rect">
          <a:avLst/>
        </a:prstGeom>
        <a:noFill/>
        <a:ln w="38100">
          <a:solidFill>
            <a:srgbClr val="0E1F7C"/>
          </a:solidFill>
          <a:miter lim="800000"/>
          <a:headEnd/>
          <a:tailEnd/>
        </a:ln>
      </xdr:spPr>
    </xdr:pic>
    <xdr:clientData/>
  </xdr:twoCellAnchor>
  <xdr:twoCellAnchor editAs="oneCell">
    <xdr:from>
      <xdr:col>1</xdr:col>
      <xdr:colOff>933450</xdr:colOff>
      <xdr:row>3</xdr:row>
      <xdr:rowOff>533400</xdr:rowOff>
    </xdr:from>
    <xdr:to>
      <xdr:col>9</xdr:col>
      <xdr:colOff>323850</xdr:colOff>
      <xdr:row>12</xdr:row>
      <xdr:rowOff>104775</xdr:rowOff>
    </xdr:to>
    <xdr:pic macro="[0]!Grafik1it_aus">
      <xdr:nvPicPr>
        <xdr:cNvPr id="89179" name="grafik_gr_1it" descr="pic1it" hidden="1"/>
        <xdr:cNvPicPr>
          <a:picLocks noChangeAspect="1" noChangeArrowheads="1"/>
        </xdr:cNvPicPr>
      </xdr:nvPicPr>
      <xdr:blipFill>
        <a:blip xmlns:r="http://schemas.openxmlformats.org/officeDocument/2006/relationships" r:embed="rId8" cstate="print"/>
        <a:srcRect/>
        <a:stretch>
          <a:fillRect/>
        </a:stretch>
      </xdr:blipFill>
      <xdr:spPr bwMode="auto">
        <a:xfrm>
          <a:off x="1028700" y="1123950"/>
          <a:ext cx="7315200" cy="2628900"/>
        </a:xfrm>
        <a:prstGeom prst="rect">
          <a:avLst/>
        </a:prstGeom>
        <a:noFill/>
        <a:ln w="38100">
          <a:solidFill>
            <a:srgbClr val="0E1F7C"/>
          </a:solidFill>
          <a:miter lim="800000"/>
          <a:headEnd/>
          <a:tailEnd/>
        </a:ln>
      </xdr:spPr>
    </xdr:pic>
    <xdr:clientData/>
  </xdr:twoCellAnchor>
  <xdr:oneCellAnchor>
    <xdr:from>
      <xdr:col>9</xdr:col>
      <xdr:colOff>123825</xdr:colOff>
      <xdr:row>3</xdr:row>
      <xdr:rowOff>514350</xdr:rowOff>
    </xdr:from>
    <xdr:ext cx="219075" cy="257175"/>
    <xdr:sp macro="[0]!Grafik1it_aus" textlink="">
      <xdr:nvSpPr>
        <xdr:cNvPr id="89180" name="grafik_cl_1it" hidden="1"/>
        <xdr:cNvSpPr txBox="1">
          <a:spLocks noChangeArrowheads="1"/>
        </xdr:cNvSpPr>
      </xdr:nvSpPr>
      <xdr:spPr bwMode="auto">
        <a:xfrm>
          <a:off x="8143875" y="11049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114300</xdr:colOff>
      <xdr:row>3</xdr:row>
      <xdr:rowOff>523875</xdr:rowOff>
    </xdr:from>
    <xdr:ext cx="219075" cy="257175"/>
    <xdr:sp macro="[0]!Grafik1gb_aus" textlink="">
      <xdr:nvSpPr>
        <xdr:cNvPr id="89181" name="grafik_cl_1gb" hidden="1"/>
        <xdr:cNvSpPr txBox="1">
          <a:spLocks noChangeArrowheads="1"/>
        </xdr:cNvSpPr>
      </xdr:nvSpPr>
      <xdr:spPr bwMode="auto">
        <a:xfrm>
          <a:off x="8134350" y="1114425"/>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85725</xdr:colOff>
      <xdr:row>3</xdr:row>
      <xdr:rowOff>552450</xdr:rowOff>
    </xdr:from>
    <xdr:ext cx="219075" cy="257175"/>
    <xdr:sp macro="[0]!Grafik1fr_aus" textlink="">
      <xdr:nvSpPr>
        <xdr:cNvPr id="89182" name="grafik_cl_1fr" hidden="1"/>
        <xdr:cNvSpPr txBox="1">
          <a:spLocks noChangeArrowheads="1"/>
        </xdr:cNvSpPr>
      </xdr:nvSpPr>
      <xdr:spPr bwMode="auto">
        <a:xfrm>
          <a:off x="8105775" y="11430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oneCellAnchor>
    <xdr:from>
      <xdr:col>9</xdr:col>
      <xdr:colOff>85725</xdr:colOff>
      <xdr:row>3</xdr:row>
      <xdr:rowOff>533400</xdr:rowOff>
    </xdr:from>
    <xdr:ext cx="219075" cy="257175"/>
    <xdr:sp macro="[0]!Grafik1d_aus" textlink="">
      <xdr:nvSpPr>
        <xdr:cNvPr id="89183" name="grafik_cl_1d" hidden="1"/>
        <xdr:cNvSpPr txBox="1">
          <a:spLocks noChangeArrowheads="1"/>
        </xdr:cNvSpPr>
      </xdr:nvSpPr>
      <xdr:spPr bwMode="auto">
        <a:xfrm>
          <a:off x="8105775" y="112395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2</xdr:col>
      <xdr:colOff>476250</xdr:colOff>
      <xdr:row>3</xdr:row>
      <xdr:rowOff>228600</xdr:rowOff>
    </xdr:from>
    <xdr:to>
      <xdr:col>8</xdr:col>
      <xdr:colOff>657225</xdr:colOff>
      <xdr:row>13</xdr:row>
      <xdr:rowOff>638175</xdr:rowOff>
    </xdr:to>
    <xdr:pic macro="[0]!Grafik2_aus">
      <xdr:nvPicPr>
        <xdr:cNvPr id="89174" name="grafik_gr_2" descr="pic2_1" hidden="1"/>
        <xdr:cNvPicPr>
          <a:picLocks noChangeAspect="1" noChangeArrowheads="1"/>
        </xdr:cNvPicPr>
      </xdr:nvPicPr>
      <xdr:blipFill>
        <a:blip xmlns:r="http://schemas.openxmlformats.org/officeDocument/2006/relationships" r:embed="rId9" cstate="print"/>
        <a:srcRect/>
        <a:stretch>
          <a:fillRect/>
        </a:stretch>
      </xdr:blipFill>
      <xdr:spPr bwMode="auto">
        <a:xfrm>
          <a:off x="1562100" y="819150"/>
          <a:ext cx="6124575" cy="3781425"/>
        </a:xfrm>
        <a:prstGeom prst="rect">
          <a:avLst/>
        </a:prstGeom>
        <a:noFill/>
        <a:ln w="38100">
          <a:solidFill>
            <a:srgbClr val="0E1F7C"/>
          </a:solidFill>
          <a:miter lim="800000"/>
          <a:headEnd/>
          <a:tailEnd/>
        </a:ln>
      </xdr:spPr>
    </xdr:pic>
    <xdr:clientData/>
  </xdr:twoCellAnchor>
  <xdr:oneCellAnchor>
    <xdr:from>
      <xdr:col>8</xdr:col>
      <xdr:colOff>457200</xdr:colOff>
      <xdr:row>3</xdr:row>
      <xdr:rowOff>209550</xdr:rowOff>
    </xdr:from>
    <xdr:ext cx="219075" cy="257175"/>
    <xdr:sp macro="[0]!Grafik2_aus" textlink="">
      <xdr:nvSpPr>
        <xdr:cNvPr id="89172" name="grafik_cl_2" hidden="1"/>
        <xdr:cNvSpPr txBox="1">
          <a:spLocks noChangeArrowheads="1"/>
        </xdr:cNvSpPr>
      </xdr:nvSpPr>
      <xdr:spPr bwMode="auto">
        <a:xfrm>
          <a:off x="7486650" y="80010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2</xdr:col>
      <xdr:colOff>495300</xdr:colOff>
      <xdr:row>3</xdr:row>
      <xdr:rowOff>247650</xdr:rowOff>
    </xdr:from>
    <xdr:to>
      <xdr:col>8</xdr:col>
      <xdr:colOff>647700</xdr:colOff>
      <xdr:row>13</xdr:row>
      <xdr:rowOff>657225</xdr:rowOff>
    </xdr:to>
    <xdr:pic macro="[0]!Grafik3_aus">
      <xdr:nvPicPr>
        <xdr:cNvPr id="89163" name="grafik_gr_3" descr="pic2" hidden="1"/>
        <xdr:cNvPicPr>
          <a:picLocks noChangeAspect="1" noChangeArrowheads="1"/>
        </xdr:cNvPicPr>
      </xdr:nvPicPr>
      <xdr:blipFill>
        <a:blip xmlns:r="http://schemas.openxmlformats.org/officeDocument/2006/relationships" r:embed="rId10" cstate="print"/>
        <a:srcRect/>
        <a:stretch>
          <a:fillRect/>
        </a:stretch>
      </xdr:blipFill>
      <xdr:spPr bwMode="auto">
        <a:xfrm>
          <a:off x="1581150" y="838200"/>
          <a:ext cx="6096000" cy="3781425"/>
        </a:xfrm>
        <a:prstGeom prst="rect">
          <a:avLst/>
        </a:prstGeom>
        <a:noFill/>
        <a:ln w="38100">
          <a:solidFill>
            <a:srgbClr val="0E1F7C"/>
          </a:solidFill>
          <a:miter lim="800000"/>
          <a:headEnd/>
          <a:tailEnd/>
        </a:ln>
      </xdr:spPr>
    </xdr:pic>
    <xdr:clientData/>
  </xdr:twoCellAnchor>
  <xdr:oneCellAnchor>
    <xdr:from>
      <xdr:col>8</xdr:col>
      <xdr:colOff>447675</xdr:colOff>
      <xdr:row>3</xdr:row>
      <xdr:rowOff>228600</xdr:rowOff>
    </xdr:from>
    <xdr:ext cx="219075" cy="257175"/>
    <xdr:sp macro="[0]!Grafik3_aus" textlink="">
      <xdr:nvSpPr>
        <xdr:cNvPr id="89173" name="grafik_cl_3" hidden="1"/>
        <xdr:cNvSpPr txBox="1">
          <a:spLocks noChangeArrowheads="1"/>
        </xdr:cNvSpPr>
      </xdr:nvSpPr>
      <xdr:spPr bwMode="auto">
        <a:xfrm>
          <a:off x="7477125" y="819150"/>
          <a:ext cx="219075" cy="257175"/>
        </a:xfrm>
        <a:prstGeom prst="rect">
          <a:avLst/>
        </a:prstGeom>
        <a:solidFill>
          <a:srgbClr val="FFFFFF"/>
        </a:solidFill>
        <a:ln w="38100">
          <a:solidFill>
            <a:srgbClr val="0E1F7C"/>
          </a:solidFill>
          <a:miter lim="800000"/>
          <a:headEnd/>
          <a:tailEnd/>
        </a:ln>
      </xdr:spPr>
      <xdr:txBody>
        <a:bodyPr wrap="none" lIns="27432" tIns="27432" rIns="27432" bIns="27432" anchor="ctr" upright="1">
          <a:spAutoFit/>
        </a:bodyPr>
        <a:lstStyle/>
        <a:p>
          <a:pPr algn="ctr" rtl="0">
            <a:defRPr sz="1000"/>
          </a:pPr>
          <a:r>
            <a:rPr lang="de-DE" sz="1200" b="1" i="0" u="none" strike="noStrike" baseline="0">
              <a:solidFill>
                <a:srgbClr val="0E1F7C"/>
              </a:solidFill>
              <a:latin typeface="Arial"/>
              <a:cs typeface="Arial"/>
            </a:rPr>
            <a:t>X</a:t>
          </a:r>
        </a:p>
      </xdr:txBody>
    </xdr:sp>
    <xdr:clientData/>
  </xdr:oneCellAnchor>
  <xdr:twoCellAnchor editAs="oneCell">
    <xdr:from>
      <xdr:col>7</xdr:col>
      <xdr:colOff>1</xdr:colOff>
      <xdr:row>17</xdr:row>
      <xdr:rowOff>1</xdr:rowOff>
    </xdr:from>
    <xdr:to>
      <xdr:col>9</xdr:col>
      <xdr:colOff>680562</xdr:colOff>
      <xdr:row>22</xdr:row>
      <xdr:rowOff>477</xdr:rowOff>
    </xdr:to>
    <xdr:pic>
      <xdr:nvPicPr>
        <xdr:cNvPr id="19" name="logo" descr="logo_d"/>
        <xdr:cNvPicPr>
          <a:picLocks noChangeAspect="1" noChangeArrowheads="1"/>
        </xdr:cNvPicPr>
      </xdr:nvPicPr>
      <xdr:blipFill>
        <a:blip xmlns:r="http://schemas.openxmlformats.org/officeDocument/2006/relationships" r:embed="rId11" cstate="print"/>
        <a:srcRect/>
        <a:stretch>
          <a:fillRect/>
        </a:stretch>
      </xdr:blipFill>
      <xdr:spPr bwMode="auto">
        <a:xfrm>
          <a:off x="6038851" y="6096001"/>
          <a:ext cx="2661761" cy="8101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18</xdr:row>
      <xdr:rowOff>9525</xdr:rowOff>
    </xdr:from>
    <xdr:to>
      <xdr:col>6</xdr:col>
      <xdr:colOff>0</xdr:colOff>
      <xdr:row>19</xdr:row>
      <xdr:rowOff>9525</xdr:rowOff>
    </xdr:to>
    <xdr:sp macro="" textlink="">
      <xdr:nvSpPr>
        <xdr:cNvPr id="91137" name="Linie2" hidden="1"/>
        <xdr:cNvSpPr>
          <a:spLocks noChangeShapeType="1"/>
        </xdr:cNvSpPr>
      </xdr:nvSpPr>
      <xdr:spPr bwMode="auto">
        <a:xfrm>
          <a:off x="3476625" y="2886075"/>
          <a:ext cx="933450" cy="161925"/>
        </a:xfrm>
        <a:prstGeom prst="line">
          <a:avLst/>
        </a:prstGeom>
        <a:noFill/>
        <a:ln w="25400">
          <a:solidFill>
            <a:srgbClr val="FF0000"/>
          </a:solidFill>
          <a:round/>
          <a:headEnd/>
          <a:tailEnd/>
        </a:ln>
      </xdr:spPr>
    </xdr:sp>
    <xdr:clientData/>
  </xdr:twoCellAnchor>
  <xdr:twoCellAnchor>
    <xdr:from>
      <xdr:col>4</xdr:col>
      <xdr:colOff>1133475</xdr:colOff>
      <xdr:row>18</xdr:row>
      <xdr:rowOff>152400</xdr:rowOff>
    </xdr:from>
    <xdr:to>
      <xdr:col>6</xdr:col>
      <xdr:colOff>0</xdr:colOff>
      <xdr:row>20</xdr:row>
      <xdr:rowOff>0</xdr:rowOff>
    </xdr:to>
    <xdr:sp macro="" textlink="">
      <xdr:nvSpPr>
        <xdr:cNvPr id="91138" name="Linie3" hidden="1"/>
        <xdr:cNvSpPr>
          <a:spLocks noChangeShapeType="1"/>
        </xdr:cNvSpPr>
      </xdr:nvSpPr>
      <xdr:spPr bwMode="auto">
        <a:xfrm flipH="1" flipV="1">
          <a:off x="3448050" y="3028950"/>
          <a:ext cx="962025" cy="171450"/>
        </a:xfrm>
        <a:prstGeom prst="line">
          <a:avLst/>
        </a:prstGeom>
        <a:noFill/>
        <a:ln w="25400">
          <a:solidFill>
            <a:srgbClr val="FF0000"/>
          </a:solidFill>
          <a:round/>
          <a:headEnd/>
          <a:tailEnd/>
        </a:ln>
      </xdr:spPr>
    </xdr:sp>
    <xdr:clientData/>
  </xdr:twoCellAnchor>
  <xdr:twoCellAnchor>
    <xdr:from>
      <xdr:col>5</xdr:col>
      <xdr:colOff>9525</xdr:colOff>
      <xdr:row>17</xdr:row>
      <xdr:rowOff>0</xdr:rowOff>
    </xdr:from>
    <xdr:to>
      <xdr:col>5</xdr:col>
      <xdr:colOff>933450</xdr:colOff>
      <xdr:row>17</xdr:row>
      <xdr:rowOff>152400</xdr:rowOff>
    </xdr:to>
    <xdr:sp macro="" textlink="">
      <xdr:nvSpPr>
        <xdr:cNvPr id="91139" name="Linie1" hidden="1"/>
        <xdr:cNvSpPr>
          <a:spLocks noChangeShapeType="1"/>
        </xdr:cNvSpPr>
      </xdr:nvSpPr>
      <xdr:spPr bwMode="auto">
        <a:xfrm>
          <a:off x="3476625" y="2714625"/>
          <a:ext cx="923925" cy="152400"/>
        </a:xfrm>
        <a:prstGeom prst="line">
          <a:avLst/>
        </a:prstGeom>
        <a:noFill/>
        <a:ln w="25400">
          <a:solidFill>
            <a:srgbClr val="FF0000"/>
          </a:solidFill>
          <a:round/>
          <a:headEnd/>
          <a:tailEnd/>
        </a:ln>
      </xdr:spPr>
    </xdr:sp>
    <xdr:clientData/>
  </xdr:twoCellAnchor>
  <xdr:twoCellAnchor>
    <xdr:from>
      <xdr:col>5</xdr:col>
      <xdr:colOff>9525</xdr:colOff>
      <xdr:row>29</xdr:row>
      <xdr:rowOff>9525</xdr:rowOff>
    </xdr:from>
    <xdr:to>
      <xdr:col>6</xdr:col>
      <xdr:colOff>0</xdr:colOff>
      <xdr:row>30</xdr:row>
      <xdr:rowOff>0</xdr:rowOff>
    </xdr:to>
    <xdr:sp macro="" textlink="">
      <xdr:nvSpPr>
        <xdr:cNvPr id="91140" name="Linie4" hidden="1"/>
        <xdr:cNvSpPr>
          <a:spLocks noChangeShapeType="1"/>
        </xdr:cNvSpPr>
      </xdr:nvSpPr>
      <xdr:spPr bwMode="auto">
        <a:xfrm flipH="1" flipV="1">
          <a:off x="3476625" y="4667250"/>
          <a:ext cx="933450" cy="152400"/>
        </a:xfrm>
        <a:prstGeom prst="line">
          <a:avLst/>
        </a:prstGeom>
        <a:noFill/>
        <a:ln w="25400">
          <a:solidFill>
            <a:srgbClr val="FF0000"/>
          </a:solidFill>
          <a:round/>
          <a:headEnd/>
          <a:tailEnd/>
        </a:ln>
      </xdr:spPr>
    </xdr:sp>
    <xdr:clientData/>
  </xdr:twoCellAnchor>
  <xdr:twoCellAnchor>
    <xdr:from>
      <xdr:col>5</xdr:col>
      <xdr:colOff>0</xdr:colOff>
      <xdr:row>30</xdr:row>
      <xdr:rowOff>19050</xdr:rowOff>
    </xdr:from>
    <xdr:to>
      <xdr:col>6</xdr:col>
      <xdr:colOff>0</xdr:colOff>
      <xdr:row>31</xdr:row>
      <xdr:rowOff>0</xdr:rowOff>
    </xdr:to>
    <xdr:sp macro="" textlink="">
      <xdr:nvSpPr>
        <xdr:cNvPr id="91141" name="Linie5" hidden="1"/>
        <xdr:cNvSpPr>
          <a:spLocks noChangeShapeType="1"/>
        </xdr:cNvSpPr>
      </xdr:nvSpPr>
      <xdr:spPr bwMode="auto">
        <a:xfrm flipH="1" flipV="1">
          <a:off x="3467100" y="4838700"/>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1142"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238086</xdr:colOff>
      <xdr:row>44</xdr:row>
      <xdr:rowOff>61278</xdr:rowOff>
    </xdr:from>
    <xdr:to>
      <xdr:col>11</xdr:col>
      <xdr:colOff>276819</xdr:colOff>
      <xdr:row>46</xdr:row>
      <xdr:rowOff>152993</xdr:rowOff>
    </xdr:to>
    <xdr:pic>
      <xdr:nvPicPr>
        <xdr:cNvPr id="9"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8658186" y="7214553"/>
          <a:ext cx="1553208" cy="4727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238125</xdr:colOff>
      <xdr:row>6</xdr:row>
      <xdr:rowOff>28575</xdr:rowOff>
    </xdr:to>
    <xdr:pic>
      <xdr:nvPicPr>
        <xdr:cNvPr id="1215489"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86125" cy="1000125"/>
        </a:xfrm>
        <a:prstGeom prst="rect">
          <a:avLst/>
        </a:prstGeom>
        <a:noFill/>
      </xdr:spPr>
    </xdr:pic>
    <xdr:clientData/>
  </xdr:twoCellAnchor>
  <xdr:twoCellAnchor editAs="oneCell">
    <xdr:from>
      <xdr:col>0</xdr:col>
      <xdr:colOff>0</xdr:colOff>
      <xdr:row>8</xdr:row>
      <xdr:rowOff>0</xdr:rowOff>
    </xdr:from>
    <xdr:to>
      <xdr:col>4</xdr:col>
      <xdr:colOff>247650</xdr:colOff>
      <xdr:row>14</xdr:row>
      <xdr:rowOff>28575</xdr:rowOff>
    </xdr:to>
    <xdr:pic>
      <xdr:nvPicPr>
        <xdr:cNvPr id="1215490"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295400"/>
          <a:ext cx="3295650" cy="1000125"/>
        </a:xfrm>
        <a:prstGeom prst="rect">
          <a:avLst/>
        </a:prstGeom>
        <a:noFill/>
      </xdr:spPr>
    </xdr:pic>
    <xdr:clientData/>
  </xdr:twoCellAnchor>
  <xdr:twoCellAnchor editAs="oneCell">
    <xdr:from>
      <xdr:col>0</xdr:col>
      <xdr:colOff>0</xdr:colOff>
      <xdr:row>16</xdr:row>
      <xdr:rowOff>0</xdr:rowOff>
    </xdr:from>
    <xdr:to>
      <xdr:col>4</xdr:col>
      <xdr:colOff>238125</xdr:colOff>
      <xdr:row>22</xdr:row>
      <xdr:rowOff>38100</xdr:rowOff>
    </xdr:to>
    <xdr:pic>
      <xdr:nvPicPr>
        <xdr:cNvPr id="1215491" name="logo_it" descr="logo_it"/>
        <xdr:cNvPicPr>
          <a:picLocks noChangeAspect="1" noChangeArrowheads="1"/>
        </xdr:cNvPicPr>
      </xdr:nvPicPr>
      <xdr:blipFill>
        <a:blip xmlns:r="http://schemas.openxmlformats.org/officeDocument/2006/relationships" r:embed="rId3" cstate="print"/>
        <a:srcRect/>
        <a:stretch>
          <a:fillRect/>
        </a:stretch>
      </xdr:blipFill>
      <xdr:spPr bwMode="auto">
        <a:xfrm>
          <a:off x="0" y="2590800"/>
          <a:ext cx="3286125" cy="10096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13</xdr:row>
      <xdr:rowOff>9525</xdr:rowOff>
    </xdr:from>
    <xdr:to>
      <xdr:col>6</xdr:col>
      <xdr:colOff>0</xdr:colOff>
      <xdr:row>14</xdr:row>
      <xdr:rowOff>9525</xdr:rowOff>
    </xdr:to>
    <xdr:sp macro="" textlink="">
      <xdr:nvSpPr>
        <xdr:cNvPr id="97281" name="Linie2" hidden="1"/>
        <xdr:cNvSpPr>
          <a:spLocks noChangeShapeType="1"/>
        </xdr:cNvSpPr>
      </xdr:nvSpPr>
      <xdr:spPr bwMode="auto">
        <a:xfrm>
          <a:off x="3476625" y="2076450"/>
          <a:ext cx="933450" cy="161925"/>
        </a:xfrm>
        <a:prstGeom prst="line">
          <a:avLst/>
        </a:prstGeom>
        <a:noFill/>
        <a:ln w="25400">
          <a:solidFill>
            <a:srgbClr val="FF0000"/>
          </a:solidFill>
          <a:round/>
          <a:headEnd/>
          <a:tailEnd/>
        </a:ln>
      </xdr:spPr>
    </xdr:sp>
    <xdr:clientData/>
  </xdr:twoCellAnchor>
  <xdr:twoCellAnchor>
    <xdr:from>
      <xdr:col>4</xdr:col>
      <xdr:colOff>1133475</xdr:colOff>
      <xdr:row>13</xdr:row>
      <xdr:rowOff>152400</xdr:rowOff>
    </xdr:from>
    <xdr:to>
      <xdr:col>6</xdr:col>
      <xdr:colOff>0</xdr:colOff>
      <xdr:row>15</xdr:row>
      <xdr:rowOff>0</xdr:rowOff>
    </xdr:to>
    <xdr:sp macro="" textlink="">
      <xdr:nvSpPr>
        <xdr:cNvPr id="97282" name="Linie3" hidden="1"/>
        <xdr:cNvSpPr>
          <a:spLocks noChangeShapeType="1"/>
        </xdr:cNvSpPr>
      </xdr:nvSpPr>
      <xdr:spPr bwMode="auto">
        <a:xfrm flipH="1" flipV="1">
          <a:off x="3448050" y="2219325"/>
          <a:ext cx="962025" cy="171450"/>
        </a:xfrm>
        <a:prstGeom prst="line">
          <a:avLst/>
        </a:prstGeom>
        <a:noFill/>
        <a:ln w="25400">
          <a:solidFill>
            <a:srgbClr val="FF0000"/>
          </a:solidFill>
          <a:round/>
          <a:headEnd/>
          <a:tailEnd/>
        </a:ln>
      </xdr:spPr>
    </xdr:sp>
    <xdr:clientData/>
  </xdr:twoCellAnchor>
  <xdr:twoCellAnchor>
    <xdr:from>
      <xdr:col>5</xdr:col>
      <xdr:colOff>9525</xdr:colOff>
      <xdr:row>12</xdr:row>
      <xdr:rowOff>0</xdr:rowOff>
    </xdr:from>
    <xdr:to>
      <xdr:col>5</xdr:col>
      <xdr:colOff>933450</xdr:colOff>
      <xdr:row>12</xdr:row>
      <xdr:rowOff>152400</xdr:rowOff>
    </xdr:to>
    <xdr:sp macro="" textlink="">
      <xdr:nvSpPr>
        <xdr:cNvPr id="97283" name="Linie1" hidden="1"/>
        <xdr:cNvSpPr>
          <a:spLocks noChangeShapeType="1"/>
        </xdr:cNvSpPr>
      </xdr:nvSpPr>
      <xdr:spPr bwMode="auto">
        <a:xfrm>
          <a:off x="3476625" y="1905000"/>
          <a:ext cx="923925" cy="152400"/>
        </a:xfrm>
        <a:prstGeom prst="line">
          <a:avLst/>
        </a:prstGeom>
        <a:noFill/>
        <a:ln w="25400">
          <a:solidFill>
            <a:srgbClr val="FF0000"/>
          </a:solidFill>
          <a:round/>
          <a:headEnd/>
          <a:tailEnd/>
        </a:ln>
      </xdr:spPr>
    </xdr:sp>
    <xdr:clientData/>
  </xdr:twoCellAnchor>
  <xdr:twoCellAnchor>
    <xdr:from>
      <xdr:col>5</xdr:col>
      <xdr:colOff>9525</xdr:colOff>
      <xdr:row>24</xdr:row>
      <xdr:rowOff>9525</xdr:rowOff>
    </xdr:from>
    <xdr:to>
      <xdr:col>6</xdr:col>
      <xdr:colOff>0</xdr:colOff>
      <xdr:row>25</xdr:row>
      <xdr:rowOff>0</xdr:rowOff>
    </xdr:to>
    <xdr:sp macro="" textlink="">
      <xdr:nvSpPr>
        <xdr:cNvPr id="97284" name="Linie4" hidden="1"/>
        <xdr:cNvSpPr>
          <a:spLocks noChangeShapeType="1"/>
        </xdr:cNvSpPr>
      </xdr:nvSpPr>
      <xdr:spPr bwMode="auto">
        <a:xfrm flipH="1" flipV="1">
          <a:off x="3476625" y="3857625"/>
          <a:ext cx="933450" cy="152400"/>
        </a:xfrm>
        <a:prstGeom prst="line">
          <a:avLst/>
        </a:prstGeom>
        <a:noFill/>
        <a:ln w="25400">
          <a:solidFill>
            <a:srgbClr val="FF0000"/>
          </a:solidFill>
          <a:round/>
          <a:headEnd/>
          <a:tailEnd/>
        </a:ln>
      </xdr:spPr>
    </xdr:sp>
    <xdr:clientData/>
  </xdr:twoCellAnchor>
  <xdr:twoCellAnchor>
    <xdr:from>
      <xdr:col>5</xdr:col>
      <xdr:colOff>0</xdr:colOff>
      <xdr:row>25</xdr:row>
      <xdr:rowOff>19050</xdr:rowOff>
    </xdr:from>
    <xdr:to>
      <xdr:col>6</xdr:col>
      <xdr:colOff>0</xdr:colOff>
      <xdr:row>26</xdr:row>
      <xdr:rowOff>0</xdr:rowOff>
    </xdr:to>
    <xdr:sp macro="" textlink="">
      <xdr:nvSpPr>
        <xdr:cNvPr id="97285" name="Linie5" hidden="1"/>
        <xdr:cNvSpPr>
          <a:spLocks noChangeShapeType="1"/>
        </xdr:cNvSpPr>
      </xdr:nvSpPr>
      <xdr:spPr bwMode="auto">
        <a:xfrm flipH="1" flipV="1">
          <a:off x="3467100" y="4029075"/>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7286"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238086</xdr:colOff>
      <xdr:row>37</xdr:row>
      <xdr:rowOff>108903</xdr:rowOff>
    </xdr:from>
    <xdr:to>
      <xdr:col>11</xdr:col>
      <xdr:colOff>276819</xdr:colOff>
      <xdr:row>40</xdr:row>
      <xdr:rowOff>95843</xdr:rowOff>
    </xdr:to>
    <xdr:pic>
      <xdr:nvPicPr>
        <xdr:cNvPr id="9"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8658186" y="6071553"/>
          <a:ext cx="1553208" cy="47271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23</xdr:row>
      <xdr:rowOff>9525</xdr:rowOff>
    </xdr:from>
    <xdr:to>
      <xdr:col>6</xdr:col>
      <xdr:colOff>0</xdr:colOff>
      <xdr:row>24</xdr:row>
      <xdr:rowOff>9525</xdr:rowOff>
    </xdr:to>
    <xdr:sp macro="" textlink="">
      <xdr:nvSpPr>
        <xdr:cNvPr id="98305" name="Linie2" hidden="1"/>
        <xdr:cNvSpPr>
          <a:spLocks noChangeShapeType="1"/>
        </xdr:cNvSpPr>
      </xdr:nvSpPr>
      <xdr:spPr bwMode="auto">
        <a:xfrm>
          <a:off x="3476625" y="3695700"/>
          <a:ext cx="933450" cy="161925"/>
        </a:xfrm>
        <a:prstGeom prst="line">
          <a:avLst/>
        </a:prstGeom>
        <a:noFill/>
        <a:ln w="25400">
          <a:solidFill>
            <a:srgbClr val="FF0000"/>
          </a:solidFill>
          <a:round/>
          <a:headEnd/>
          <a:tailEnd/>
        </a:ln>
      </xdr:spPr>
    </xdr:sp>
    <xdr:clientData/>
  </xdr:twoCellAnchor>
  <xdr:twoCellAnchor>
    <xdr:from>
      <xdr:col>4</xdr:col>
      <xdr:colOff>1133475</xdr:colOff>
      <xdr:row>23</xdr:row>
      <xdr:rowOff>152400</xdr:rowOff>
    </xdr:from>
    <xdr:to>
      <xdr:col>6</xdr:col>
      <xdr:colOff>0</xdr:colOff>
      <xdr:row>25</xdr:row>
      <xdr:rowOff>0</xdr:rowOff>
    </xdr:to>
    <xdr:sp macro="" textlink="">
      <xdr:nvSpPr>
        <xdr:cNvPr id="98306" name="Linie3" hidden="1"/>
        <xdr:cNvSpPr>
          <a:spLocks noChangeShapeType="1"/>
        </xdr:cNvSpPr>
      </xdr:nvSpPr>
      <xdr:spPr bwMode="auto">
        <a:xfrm flipH="1" flipV="1">
          <a:off x="3448050" y="3838575"/>
          <a:ext cx="962025" cy="171450"/>
        </a:xfrm>
        <a:prstGeom prst="line">
          <a:avLst/>
        </a:prstGeom>
        <a:noFill/>
        <a:ln w="25400">
          <a:solidFill>
            <a:srgbClr val="FF0000"/>
          </a:solidFill>
          <a:round/>
          <a:headEnd/>
          <a:tailEnd/>
        </a:ln>
      </xdr:spPr>
    </xdr:sp>
    <xdr:clientData/>
  </xdr:twoCellAnchor>
  <xdr:twoCellAnchor>
    <xdr:from>
      <xdr:col>5</xdr:col>
      <xdr:colOff>9525</xdr:colOff>
      <xdr:row>22</xdr:row>
      <xdr:rowOff>0</xdr:rowOff>
    </xdr:from>
    <xdr:to>
      <xdr:col>5</xdr:col>
      <xdr:colOff>933450</xdr:colOff>
      <xdr:row>22</xdr:row>
      <xdr:rowOff>152400</xdr:rowOff>
    </xdr:to>
    <xdr:sp macro="" textlink="">
      <xdr:nvSpPr>
        <xdr:cNvPr id="98307" name="Linie1" hidden="1"/>
        <xdr:cNvSpPr>
          <a:spLocks noChangeShapeType="1"/>
        </xdr:cNvSpPr>
      </xdr:nvSpPr>
      <xdr:spPr bwMode="auto">
        <a:xfrm>
          <a:off x="3476625" y="3524250"/>
          <a:ext cx="923925" cy="152400"/>
        </a:xfrm>
        <a:prstGeom prst="line">
          <a:avLst/>
        </a:prstGeom>
        <a:noFill/>
        <a:ln w="25400">
          <a:solidFill>
            <a:srgbClr val="FF0000"/>
          </a:solidFill>
          <a:round/>
          <a:headEnd/>
          <a:tailEnd/>
        </a:ln>
      </xdr:spPr>
    </xdr:sp>
    <xdr:clientData/>
  </xdr:twoCellAnchor>
  <xdr:twoCellAnchor>
    <xdr:from>
      <xdr:col>5</xdr:col>
      <xdr:colOff>9525</xdr:colOff>
      <xdr:row>34</xdr:row>
      <xdr:rowOff>9525</xdr:rowOff>
    </xdr:from>
    <xdr:to>
      <xdr:col>6</xdr:col>
      <xdr:colOff>0</xdr:colOff>
      <xdr:row>35</xdr:row>
      <xdr:rowOff>0</xdr:rowOff>
    </xdr:to>
    <xdr:sp macro="" textlink="">
      <xdr:nvSpPr>
        <xdr:cNvPr id="98308" name="Linie4" hidden="1"/>
        <xdr:cNvSpPr>
          <a:spLocks noChangeShapeType="1"/>
        </xdr:cNvSpPr>
      </xdr:nvSpPr>
      <xdr:spPr bwMode="auto">
        <a:xfrm flipH="1" flipV="1">
          <a:off x="3476625" y="5486400"/>
          <a:ext cx="933450" cy="152400"/>
        </a:xfrm>
        <a:prstGeom prst="line">
          <a:avLst/>
        </a:prstGeom>
        <a:noFill/>
        <a:ln w="25400">
          <a:solidFill>
            <a:srgbClr val="FF0000"/>
          </a:solidFill>
          <a:round/>
          <a:headEnd/>
          <a:tailEnd/>
        </a:ln>
      </xdr:spPr>
    </xdr:sp>
    <xdr:clientData/>
  </xdr:twoCellAnchor>
  <xdr:twoCellAnchor>
    <xdr:from>
      <xdr:col>5</xdr:col>
      <xdr:colOff>0</xdr:colOff>
      <xdr:row>35</xdr:row>
      <xdr:rowOff>19050</xdr:rowOff>
    </xdr:from>
    <xdr:to>
      <xdr:col>6</xdr:col>
      <xdr:colOff>0</xdr:colOff>
      <xdr:row>36</xdr:row>
      <xdr:rowOff>0</xdr:rowOff>
    </xdr:to>
    <xdr:sp macro="" textlink="">
      <xdr:nvSpPr>
        <xdr:cNvPr id="98309" name="Linie5" hidden="1"/>
        <xdr:cNvSpPr>
          <a:spLocks noChangeShapeType="1"/>
        </xdr:cNvSpPr>
      </xdr:nvSpPr>
      <xdr:spPr bwMode="auto">
        <a:xfrm flipH="1" flipV="1">
          <a:off x="3467100" y="5657850"/>
          <a:ext cx="942975" cy="142875"/>
        </a:xfrm>
        <a:prstGeom prst="line">
          <a:avLst/>
        </a:prstGeom>
        <a:noFill/>
        <a:ln w="25400">
          <a:solidFill>
            <a:srgbClr val="FF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8310" name="Linie6"/>
        <xdr:cNvSpPr>
          <a:spLocks noChangeShapeType="1"/>
        </xdr:cNvSpPr>
      </xdr:nvSpPr>
      <xdr:spPr bwMode="auto">
        <a:xfrm>
          <a:off x="2314575" y="0"/>
          <a:ext cx="0" cy="0"/>
        </a:xfrm>
        <a:prstGeom prst="line">
          <a:avLst/>
        </a:prstGeom>
        <a:noFill/>
        <a:ln w="9525">
          <a:solidFill>
            <a:srgbClr val="FF0000"/>
          </a:solidFill>
          <a:round/>
          <a:headEnd/>
          <a:tailEnd/>
        </a:ln>
      </xdr:spPr>
    </xdr:sp>
    <xdr:clientData/>
  </xdr:twoCellAnchor>
  <xdr:twoCellAnchor editAs="oneCell">
    <xdr:from>
      <xdr:col>9</xdr:col>
      <xdr:colOff>238086</xdr:colOff>
      <xdr:row>42</xdr:row>
      <xdr:rowOff>118428</xdr:rowOff>
    </xdr:from>
    <xdr:to>
      <xdr:col>11</xdr:col>
      <xdr:colOff>276819</xdr:colOff>
      <xdr:row>45</xdr:row>
      <xdr:rowOff>19643</xdr:rowOff>
    </xdr:to>
    <xdr:pic>
      <xdr:nvPicPr>
        <xdr:cNvPr id="9"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8658186" y="6890703"/>
          <a:ext cx="1553208" cy="4727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0.007</cdr:x>
      <cdr:y>0</cdr:y>
    </cdr:from>
    <cdr:to>
      <cdr:x>0.157</cdr:x>
      <cdr:y>0.042</cdr:y>
    </cdr:to>
    <cdr:sp macro="[0]!Zurück" textlink="">
      <cdr:nvSpPr>
        <cdr:cNvPr id="45057" name="DIA1_zurueck"/>
        <cdr:cNvSpPr txBox="1">
          <a:spLocks xmlns:a="http://schemas.openxmlformats.org/drawingml/2006/main" noChangeArrowheads="1"/>
        </cdr:cNvSpPr>
      </cdr:nvSpPr>
      <cdr:spPr bwMode="auto">
        <a:xfrm xmlns:a="http://schemas.openxmlformats.org/drawingml/2006/main">
          <a:off x="64008" y="0"/>
          <a:ext cx="1371600"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Zurück</a:t>
          </a:r>
        </a:p>
      </cdr:txBody>
    </cdr:sp>
  </cdr:relSizeAnchor>
  <cdr:relSizeAnchor xmlns:cdr="http://schemas.openxmlformats.org/drawingml/2006/chartDrawing">
    <cdr:from>
      <cdr:x>0.18675</cdr:x>
      <cdr:y>0</cdr:y>
    </cdr:from>
    <cdr:to>
      <cdr:x>0.4065</cdr:x>
      <cdr:y>0.042</cdr:y>
    </cdr:to>
    <cdr:sp macro="[0]!Gemeinsam" textlink="">
      <cdr:nvSpPr>
        <cdr:cNvPr id="45061" name="DIA1_gemeinsam"/>
        <cdr:cNvSpPr txBox="1">
          <a:spLocks xmlns:a="http://schemas.openxmlformats.org/drawingml/2006/main" noChangeArrowheads="1"/>
        </cdr:cNvSpPr>
      </cdr:nvSpPr>
      <cdr:spPr bwMode="auto">
        <a:xfrm xmlns:a="http://schemas.openxmlformats.org/drawingml/2006/main">
          <a:off x="1707642" y="0"/>
          <a:ext cx="2009394" cy="237630"/>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Maßnahmen gemeinsam</a:t>
          </a:r>
        </a:p>
      </cdr:txBody>
    </cdr:sp>
  </cdr:relSizeAnchor>
  <cdr:relSizeAnchor xmlns:cdr="http://schemas.openxmlformats.org/drawingml/2006/chartDrawing">
    <cdr:from>
      <cdr:x>0.753</cdr:x>
      <cdr:y>0</cdr:y>
    </cdr:from>
    <cdr:to>
      <cdr:x>1</cdr:x>
      <cdr:y>0.12125</cdr:y>
    </cdr:to>
    <cdr:pic>
      <cdr:nvPicPr>
        <cdr:cNvPr id="45068"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04304" y="0"/>
          <a:ext cx="2258568" cy="686014"/>
        </a:xfrm>
        <a:prstGeom xmlns:a="http://schemas.openxmlformats.org/drawingml/2006/main" prst="rect">
          <a:avLst/>
        </a:prstGeom>
        <a:noFill xmlns:a="http://schemas.openxmlformats.org/drawingml/2006/main"/>
      </cdr:spPr>
    </cdr:pic>
  </cdr:relSizeAnchor>
</c:userShapes>
</file>

<file path=xl/drawings/drawing9.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7.xml"/><Relationship Id="rId5" Type="http://schemas.openxmlformats.org/officeDocument/2006/relationships/control" Target="../activeX/activeX6.xml"/><Relationship Id="rId4"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3" Type="http://schemas.openxmlformats.org/officeDocument/2006/relationships/vmlDrawing" Target="../drawings/vmlDrawing3.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3.xml"/><Relationship Id="rId16"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control" Target="../activeX/activeX9.xml"/><Relationship Id="rId15" Type="http://schemas.openxmlformats.org/officeDocument/2006/relationships/control" Target="../activeX/activeX19.xml"/><Relationship Id="rId10" Type="http://schemas.openxmlformats.org/officeDocument/2006/relationships/control" Target="../activeX/activeX14.xml"/><Relationship Id="rId4" Type="http://schemas.openxmlformats.org/officeDocument/2006/relationships/control" Target="../activeX/activeX8.xml"/><Relationship Id="rId9" Type="http://schemas.openxmlformats.org/officeDocument/2006/relationships/control" Target="../activeX/activeX13.xml"/><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24.xml"/><Relationship Id="rId13" Type="http://schemas.openxmlformats.org/officeDocument/2006/relationships/control" Target="../activeX/activeX29.xml"/><Relationship Id="rId3" Type="http://schemas.openxmlformats.org/officeDocument/2006/relationships/vmlDrawing" Target="../drawings/vmlDrawing4.vml"/><Relationship Id="rId7" Type="http://schemas.openxmlformats.org/officeDocument/2006/relationships/control" Target="../activeX/activeX23.xml"/><Relationship Id="rId12" Type="http://schemas.openxmlformats.org/officeDocument/2006/relationships/control" Target="../activeX/activeX28.xml"/><Relationship Id="rId2" Type="http://schemas.openxmlformats.org/officeDocument/2006/relationships/drawing" Target="../drawings/drawing5.xml"/><Relationship Id="rId16" Type="http://schemas.openxmlformats.org/officeDocument/2006/relationships/comments" Target="../comments2.xml"/><Relationship Id="rId1" Type="http://schemas.openxmlformats.org/officeDocument/2006/relationships/printerSettings" Target="../printerSettings/printerSettings6.bin"/><Relationship Id="rId6" Type="http://schemas.openxmlformats.org/officeDocument/2006/relationships/control" Target="../activeX/activeX22.xml"/><Relationship Id="rId11" Type="http://schemas.openxmlformats.org/officeDocument/2006/relationships/control" Target="../activeX/activeX27.xml"/><Relationship Id="rId5" Type="http://schemas.openxmlformats.org/officeDocument/2006/relationships/control" Target="../activeX/activeX21.xml"/><Relationship Id="rId15" Type="http://schemas.openxmlformats.org/officeDocument/2006/relationships/control" Target="../activeX/activeX31.xml"/><Relationship Id="rId10" Type="http://schemas.openxmlformats.org/officeDocument/2006/relationships/control" Target="../activeX/activeX26.xml"/><Relationship Id="rId4" Type="http://schemas.openxmlformats.org/officeDocument/2006/relationships/control" Target="../activeX/activeX20.xml"/><Relationship Id="rId9" Type="http://schemas.openxmlformats.org/officeDocument/2006/relationships/control" Target="../activeX/activeX25.xml"/><Relationship Id="rId14" Type="http://schemas.openxmlformats.org/officeDocument/2006/relationships/control" Target="../activeX/activeX30.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6.xml"/><Relationship Id="rId13" Type="http://schemas.openxmlformats.org/officeDocument/2006/relationships/control" Target="../activeX/activeX41.xml"/><Relationship Id="rId3" Type="http://schemas.openxmlformats.org/officeDocument/2006/relationships/vmlDrawing" Target="../drawings/vmlDrawing5.vml"/><Relationship Id="rId7" Type="http://schemas.openxmlformats.org/officeDocument/2006/relationships/control" Target="../activeX/activeX35.xml"/><Relationship Id="rId12" Type="http://schemas.openxmlformats.org/officeDocument/2006/relationships/control" Target="../activeX/activeX4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34.xml"/><Relationship Id="rId11" Type="http://schemas.openxmlformats.org/officeDocument/2006/relationships/control" Target="../activeX/activeX39.xml"/><Relationship Id="rId5" Type="http://schemas.openxmlformats.org/officeDocument/2006/relationships/control" Target="../activeX/activeX33.xml"/><Relationship Id="rId15" Type="http://schemas.openxmlformats.org/officeDocument/2006/relationships/control" Target="../activeX/activeX43.xml"/><Relationship Id="rId10" Type="http://schemas.openxmlformats.org/officeDocument/2006/relationships/control" Target="../activeX/activeX38.xml"/><Relationship Id="rId4" Type="http://schemas.openxmlformats.org/officeDocument/2006/relationships/control" Target="../activeX/activeX32.xml"/><Relationship Id="rId9" Type="http://schemas.openxmlformats.org/officeDocument/2006/relationships/control" Target="../activeX/activeX37.xml"/><Relationship Id="rId14" Type="http://schemas.openxmlformats.org/officeDocument/2006/relationships/control" Target="../activeX/activeX42.xml"/></Relationships>
</file>

<file path=xl/worksheets/sheet1.xml><?xml version="1.0" encoding="utf-8"?>
<worksheet xmlns="http://schemas.openxmlformats.org/spreadsheetml/2006/main" xmlns:r="http://schemas.openxmlformats.org/officeDocument/2006/relationships">
  <sheetPr codeName="TAB01Start"/>
  <dimension ref="A46"/>
  <sheetViews>
    <sheetView showGridLines="0" showRowColHeaders="0" tabSelected="1" workbookViewId="0"/>
  </sheetViews>
  <sheetFormatPr baseColWidth="10" defaultRowHeight="12.75"/>
  <cols>
    <col min="1" max="16384" width="11.42578125" style="1"/>
  </cols>
  <sheetData>
    <row r="46" spans="1:1">
      <c r="A46" s="1" t="s">
        <v>510</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05" r:id="rId4" name="start_CB"/>
    <control shapeId="8260" r:id="rId5" name="tool_txt"/>
    <control shapeId="8278" r:id="rId6" name="sprache_de"/>
    <control shapeId="8279" r:id="rId7" name="sprache_fr"/>
  </controls>
</worksheet>
</file>

<file path=xl/worksheets/sheet10.xml><?xml version="1.0" encoding="utf-8"?>
<worksheet xmlns="http://schemas.openxmlformats.org/spreadsheetml/2006/main" xmlns:r="http://schemas.openxmlformats.org/officeDocument/2006/relationships">
  <sheetPr codeName="TAB3intern1"/>
  <dimension ref="A1:G22"/>
  <sheetViews>
    <sheetView workbookViewId="0"/>
  </sheetViews>
  <sheetFormatPr baseColWidth="10" defaultColWidth="11.42578125" defaultRowHeight="12.75"/>
  <cols>
    <col min="1" max="1" width="15.5703125" customWidth="1"/>
    <col min="2" max="2" width="12.42578125" customWidth="1"/>
    <col min="3" max="3" width="15" customWidth="1"/>
    <col min="4" max="4" width="3.140625" customWidth="1"/>
    <col min="5" max="5" width="18.7109375" customWidth="1"/>
    <col min="6" max="6" width="13.5703125" customWidth="1"/>
  </cols>
  <sheetData>
    <row r="1" spans="1:7">
      <c r="A1" s="3" t="s">
        <v>42</v>
      </c>
      <c r="B1" s="2"/>
      <c r="C1" s="2"/>
      <c r="D1" s="2"/>
    </row>
    <row r="2" spans="1:7" ht="15">
      <c r="A2" s="97" t="s">
        <v>158</v>
      </c>
      <c r="B2" s="108"/>
      <c r="C2" s="108"/>
      <c r="D2" s="177"/>
      <c r="E2" s="108" t="s">
        <v>159</v>
      </c>
      <c r="F2" s="99"/>
      <c r="G2" s="99"/>
    </row>
    <row r="3" spans="1:7" ht="15">
      <c r="A3" s="113" t="s">
        <v>186</v>
      </c>
      <c r="B3" s="163" t="s">
        <v>19</v>
      </c>
      <c r="C3" s="163" t="s">
        <v>187</v>
      </c>
      <c r="D3" s="178"/>
      <c r="E3" s="165" t="s">
        <v>188</v>
      </c>
      <c r="F3" s="113" t="s">
        <v>161</v>
      </c>
      <c r="G3" s="113" t="s">
        <v>187</v>
      </c>
    </row>
    <row r="4" spans="1:7" ht="15">
      <c r="A4" s="147">
        <f>Dateneingabe3!B9</f>
        <v>0</v>
      </c>
      <c r="B4" s="147">
        <f>Dateneingabe3!C9</f>
        <v>0</v>
      </c>
      <c r="C4" s="147">
        <f t="shared" ref="C4:C10" si="0">A4*B4</f>
        <v>0</v>
      </c>
      <c r="D4" s="147"/>
      <c r="E4" s="147">
        <f>Dateneingabe3!E9</f>
        <v>0</v>
      </c>
      <c r="F4" s="147">
        <f>Dateneingabe3!F9</f>
        <v>0</v>
      </c>
      <c r="G4" s="147">
        <f t="shared" ref="G4:G10" si="1">POWER((E4/1000)*0.5,2)*PI()*F4</f>
        <v>0</v>
      </c>
    </row>
    <row r="5" spans="1:7" ht="15">
      <c r="A5" s="147">
        <f>Dateneingabe3!B10</f>
        <v>0</v>
      </c>
      <c r="B5" s="147">
        <f>Dateneingabe3!C10</f>
        <v>0</v>
      </c>
      <c r="C5" s="147">
        <f t="shared" si="0"/>
        <v>0</v>
      </c>
      <c r="D5" s="147"/>
      <c r="E5" s="147">
        <f>Dateneingabe3!E10</f>
        <v>0</v>
      </c>
      <c r="F5" s="147">
        <f>Dateneingabe3!F10</f>
        <v>0</v>
      </c>
      <c r="G5" s="147">
        <f t="shared" si="1"/>
        <v>0</v>
      </c>
    </row>
    <row r="6" spans="1:7" ht="15">
      <c r="A6" s="147">
        <f>Dateneingabe3!B11</f>
        <v>0</v>
      </c>
      <c r="B6" s="147">
        <f>Dateneingabe3!C11</f>
        <v>0</v>
      </c>
      <c r="C6" s="147">
        <f t="shared" si="0"/>
        <v>0</v>
      </c>
      <c r="D6" s="147"/>
      <c r="E6" s="147">
        <f>Dateneingabe3!E11</f>
        <v>0</v>
      </c>
      <c r="F6" s="147">
        <f>Dateneingabe3!F11</f>
        <v>0</v>
      </c>
      <c r="G6" s="147">
        <f t="shared" si="1"/>
        <v>0</v>
      </c>
    </row>
    <row r="7" spans="1:7" ht="15">
      <c r="A7" s="147">
        <f>Dateneingabe3!B12</f>
        <v>0</v>
      </c>
      <c r="B7" s="147">
        <f>Dateneingabe3!C12</f>
        <v>0</v>
      </c>
      <c r="C7" s="147">
        <f t="shared" si="0"/>
        <v>0</v>
      </c>
      <c r="D7" s="147"/>
      <c r="E7" s="147">
        <f>Dateneingabe3!E12</f>
        <v>0</v>
      </c>
      <c r="F7" s="147">
        <f>Dateneingabe3!F12</f>
        <v>0</v>
      </c>
      <c r="G7" s="147">
        <f t="shared" si="1"/>
        <v>0</v>
      </c>
    </row>
    <row r="8" spans="1:7" ht="15">
      <c r="A8" s="147">
        <f>Dateneingabe3!B13</f>
        <v>0</v>
      </c>
      <c r="B8" s="147">
        <f>Dateneingabe3!C13</f>
        <v>0</v>
      </c>
      <c r="C8" s="147">
        <f t="shared" si="0"/>
        <v>0</v>
      </c>
      <c r="D8" s="147"/>
      <c r="E8" s="147">
        <f>Dateneingabe3!E13</f>
        <v>0</v>
      </c>
      <c r="F8" s="147">
        <f>Dateneingabe3!F13</f>
        <v>0</v>
      </c>
      <c r="G8" s="147">
        <f t="shared" si="1"/>
        <v>0</v>
      </c>
    </row>
    <row r="9" spans="1:7" ht="15">
      <c r="A9" s="147">
        <f>Dateneingabe3!B14</f>
        <v>0</v>
      </c>
      <c r="B9" s="147">
        <f>Dateneingabe3!C14</f>
        <v>0</v>
      </c>
      <c r="C9" s="147">
        <f t="shared" si="0"/>
        <v>0</v>
      </c>
      <c r="D9" s="147"/>
      <c r="E9" s="147">
        <f>Dateneingabe3!E14</f>
        <v>0</v>
      </c>
      <c r="F9" s="147">
        <f>Dateneingabe3!F14</f>
        <v>0</v>
      </c>
      <c r="G9" s="147">
        <f t="shared" si="1"/>
        <v>0</v>
      </c>
    </row>
    <row r="10" spans="1:7" ht="15">
      <c r="A10" s="147">
        <f>Dateneingabe3!B15</f>
        <v>0</v>
      </c>
      <c r="B10" s="147">
        <f>Dateneingabe3!C15</f>
        <v>0</v>
      </c>
      <c r="C10" s="147">
        <f t="shared" si="0"/>
        <v>0</v>
      </c>
      <c r="D10" s="147"/>
      <c r="E10" s="147">
        <f>Dateneingabe3!E15</f>
        <v>0</v>
      </c>
      <c r="F10" s="147">
        <f>Dateneingabe3!F15</f>
        <v>0</v>
      </c>
      <c r="G10" s="147">
        <f t="shared" si="1"/>
        <v>0</v>
      </c>
    </row>
    <row r="11" spans="1:7">
      <c r="A11" s="4"/>
      <c r="B11" s="5"/>
      <c r="C11" s="2"/>
      <c r="D11" s="2"/>
    </row>
    <row r="12" spans="1:7">
      <c r="A12" s="4"/>
      <c r="B12" s="5"/>
      <c r="C12" s="2"/>
      <c r="D12" s="2"/>
    </row>
    <row r="13" spans="1:7">
      <c r="A13" s="4"/>
      <c r="B13" s="5"/>
      <c r="C13" s="2"/>
      <c r="D13" s="2"/>
    </row>
    <row r="14" spans="1:7">
      <c r="A14" s="4"/>
      <c r="B14" s="5"/>
      <c r="C14" s="2"/>
      <c r="D14" s="2"/>
    </row>
    <row r="15" spans="1:7">
      <c r="A15" s="4"/>
      <c r="B15" s="5"/>
      <c r="C15" s="2"/>
      <c r="D15" s="2"/>
    </row>
    <row r="16" spans="1:7">
      <c r="A16" s="4"/>
      <c r="B16" s="5"/>
      <c r="C16" s="2"/>
      <c r="D16" s="2"/>
    </row>
    <row r="18" spans="1:1">
      <c r="A18" s="83" t="s">
        <v>119</v>
      </c>
    </row>
    <row r="19" spans="1:1">
      <c r="A19" s="83" t="s">
        <v>120</v>
      </c>
    </row>
    <row r="20" spans="1:1">
      <c r="A20" s="83" t="s">
        <v>121</v>
      </c>
    </row>
    <row r="21" spans="1:1">
      <c r="A21" s="83" t="s">
        <v>122</v>
      </c>
    </row>
    <row r="22" spans="1:1">
      <c r="A22" s="83" t="s">
        <v>123</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sheetPr codeName="TAB3intern3"/>
  <dimension ref="A1:L322"/>
  <sheetViews>
    <sheetView workbookViewId="0"/>
  </sheetViews>
  <sheetFormatPr baseColWidth="10" defaultRowHeight="12.75" customHeight="1" zeroHeight="1"/>
  <cols>
    <col min="1" max="1" width="24.42578125" style="54" customWidth="1"/>
    <col min="2" max="2" width="14" style="54" customWidth="1"/>
    <col min="3" max="3" width="2" style="54" customWidth="1"/>
    <col min="4" max="4" width="14.85546875" style="54" customWidth="1"/>
    <col min="5" max="12" width="22.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t="s">
        <v>18</v>
      </c>
      <c r="B3" s="25"/>
      <c r="C3" s="25"/>
      <c r="D3" s="55"/>
      <c r="E3" s="56"/>
      <c r="F3" s="56"/>
      <c r="G3" s="56"/>
      <c r="H3" s="56"/>
      <c r="I3" s="56"/>
      <c r="J3" s="56"/>
      <c r="K3" s="56"/>
      <c r="L3" s="56"/>
    </row>
    <row r="4" spans="1:12" ht="12.75" customHeight="1">
      <c r="A4" s="57" t="s">
        <v>163</v>
      </c>
      <c r="B4" s="58"/>
      <c r="C4" s="59"/>
      <c r="D4" s="57" t="s">
        <v>27</v>
      </c>
      <c r="E4" s="60">
        <f>SUM(TAB3intern1!C4:C10,TAB3intern1!G4:G10)</f>
        <v>0</v>
      </c>
      <c r="F4" s="60">
        <v>0</v>
      </c>
      <c r="G4" s="60">
        <f>E4</f>
        <v>0</v>
      </c>
      <c r="H4" s="60">
        <f>E4</f>
        <v>0</v>
      </c>
      <c r="I4" s="60">
        <f>E4</f>
        <v>0</v>
      </c>
      <c r="J4" s="60">
        <f>F4</f>
        <v>0</v>
      </c>
      <c r="K4" s="60">
        <f>F4</f>
        <v>0</v>
      </c>
      <c r="L4" s="60">
        <f>F4</f>
        <v>0</v>
      </c>
    </row>
    <row r="5" spans="1:12">
      <c r="B5" s="9"/>
      <c r="C5" s="9"/>
    </row>
    <row r="6" spans="1:12" ht="12.75" customHeight="1">
      <c r="A6" s="24" t="s">
        <v>0</v>
      </c>
      <c r="B6" s="25"/>
      <c r="C6" s="25"/>
      <c r="D6" s="55"/>
      <c r="E6" s="56"/>
      <c r="F6" s="56"/>
      <c r="G6" s="56"/>
      <c r="H6" s="56"/>
      <c r="I6" s="56"/>
      <c r="J6" s="56"/>
      <c r="K6" s="56"/>
      <c r="L6" s="56"/>
    </row>
    <row r="7" spans="1:12" ht="12.75" customHeight="1">
      <c r="A7" s="61" t="s">
        <v>65</v>
      </c>
      <c r="B7" s="62"/>
      <c r="C7" s="63"/>
      <c r="D7" s="64" t="s">
        <v>21</v>
      </c>
      <c r="E7" s="65"/>
      <c r="F7" s="65">
        <f>TAB3intern_kW</f>
        <v>0</v>
      </c>
      <c r="G7" s="65"/>
      <c r="H7" s="65"/>
      <c r="I7" s="65">
        <f>TAB3intern_kW</f>
        <v>0</v>
      </c>
      <c r="J7" s="65">
        <f>TAB3intern_kW</f>
        <v>0</v>
      </c>
      <c r="K7" s="65">
        <f>G7</f>
        <v>0</v>
      </c>
      <c r="L7" s="65">
        <v>0</v>
      </c>
    </row>
    <row r="8" spans="1:12" ht="12.75" customHeight="1">
      <c r="A8" s="66"/>
      <c r="C8" s="67"/>
      <c r="D8" s="68" t="s">
        <v>47</v>
      </c>
      <c r="E8" s="69">
        <f>E7/60</f>
        <v>0</v>
      </c>
      <c r="F8" s="69">
        <f>E8</f>
        <v>0</v>
      </c>
      <c r="G8" s="69">
        <f>G7/60</f>
        <v>0</v>
      </c>
      <c r="H8" s="69">
        <f>E8</f>
        <v>0</v>
      </c>
      <c r="I8" s="69">
        <f>E8</f>
        <v>0</v>
      </c>
      <c r="J8" s="65">
        <f>E8</f>
        <v>0</v>
      </c>
      <c r="K8" s="65">
        <f>G8</f>
        <v>0</v>
      </c>
      <c r="L8" s="65">
        <f>G8</f>
        <v>0</v>
      </c>
    </row>
    <row r="9" spans="1:12" ht="12.75" customHeight="1">
      <c r="A9" s="70"/>
      <c r="B9" s="58"/>
      <c r="C9" s="59"/>
      <c r="D9" s="71" t="s">
        <v>22</v>
      </c>
      <c r="E9" s="69">
        <f>E7*1.073</f>
        <v>0</v>
      </c>
      <c r="F9" s="65">
        <f>E9</f>
        <v>0</v>
      </c>
      <c r="G9" s="65">
        <f>G7*1.073</f>
        <v>0</v>
      </c>
      <c r="H9" s="65">
        <f>E9</f>
        <v>0</v>
      </c>
      <c r="I9" s="69">
        <f>E9</f>
        <v>0</v>
      </c>
      <c r="J9" s="65">
        <f>E9</f>
        <v>0</v>
      </c>
      <c r="K9" s="65">
        <f>G9</f>
        <v>0</v>
      </c>
      <c r="L9" s="65">
        <f>G9</f>
        <v>0</v>
      </c>
    </row>
    <row r="10" spans="1:12" ht="12.75" customHeight="1"/>
    <row r="11" spans="1:12" ht="12.75" customHeight="1">
      <c r="A11" s="97" t="s">
        <v>153</v>
      </c>
      <c r="B11" s="108"/>
      <c r="C11" s="108"/>
      <c r="D11" s="98"/>
      <c r="E11" s="99"/>
      <c r="F11" s="99"/>
      <c r="G11" s="99"/>
      <c r="H11" s="99"/>
      <c r="I11" s="99"/>
      <c r="J11" s="99"/>
      <c r="K11" s="99"/>
      <c r="L11" s="99"/>
    </row>
    <row r="12" spans="1:12" ht="12.75" customHeight="1">
      <c r="A12" s="119" t="s">
        <v>184</v>
      </c>
      <c r="B12" s="120"/>
      <c r="C12" s="121"/>
      <c r="D12" s="122" t="s">
        <v>2</v>
      </c>
      <c r="E12" s="159">
        <f>Dateneingabe3!$F18</f>
        <v>0</v>
      </c>
      <c r="F12" s="159">
        <f>Dateneingabe3!$F18</f>
        <v>0</v>
      </c>
      <c r="G12" s="159">
        <f>Dateneingabe3!$F18</f>
        <v>0</v>
      </c>
      <c r="H12" s="159">
        <f>Dateneingabe3!$F18</f>
        <v>0</v>
      </c>
      <c r="I12" s="159">
        <f>Dateneingabe3!$F18</f>
        <v>0</v>
      </c>
      <c r="J12" s="159">
        <f>Dateneingabe3!$F18</f>
        <v>0</v>
      </c>
      <c r="K12" s="159">
        <f>Dateneingabe3!$F18</f>
        <v>0</v>
      </c>
      <c r="L12" s="159">
        <f>Dateneingabe3!$F18</f>
        <v>0</v>
      </c>
    </row>
    <row r="13" spans="1:12" ht="12.75" customHeight="1">
      <c r="A13" s="123" t="s">
        <v>185</v>
      </c>
      <c r="B13" s="124"/>
      <c r="C13" s="125"/>
      <c r="D13" s="126" t="s">
        <v>2</v>
      </c>
      <c r="E13" s="159">
        <f>Dateneingabe3!$F19</f>
        <v>0</v>
      </c>
      <c r="F13" s="159">
        <f>Dateneingabe3!$F19</f>
        <v>0</v>
      </c>
      <c r="G13" s="159">
        <f>Dateneingabe3!$F19</f>
        <v>0</v>
      </c>
      <c r="H13" s="159">
        <f>Dateneingabe3!$F19</f>
        <v>0</v>
      </c>
      <c r="I13" s="159">
        <f>Dateneingabe3!$F19</f>
        <v>0</v>
      </c>
      <c r="J13" s="159">
        <f>Dateneingabe3!$F19</f>
        <v>0</v>
      </c>
      <c r="K13" s="159">
        <f>Dateneingabe3!$F19</f>
        <v>0</v>
      </c>
      <c r="L13" s="159">
        <f>Dateneingabe3!$F19</f>
        <v>0</v>
      </c>
    </row>
    <row r="14" spans="1:12" ht="12.75" customHeight="1">
      <c r="A14" s="127" t="s">
        <v>166</v>
      </c>
      <c r="B14" s="128"/>
      <c r="C14" s="129"/>
      <c r="D14" s="114" t="s">
        <v>149</v>
      </c>
      <c r="E14" s="159">
        <f>Dateneingabe3!$F20</f>
        <v>0</v>
      </c>
      <c r="F14" s="159">
        <f>Dateneingabe3!$F20</f>
        <v>0</v>
      </c>
      <c r="G14" s="159">
        <f>Dateneingabe3!$F20</f>
        <v>0</v>
      </c>
      <c r="H14" s="159">
        <f>Dateneingabe3!$F20</f>
        <v>0</v>
      </c>
      <c r="I14" s="159">
        <f>Dateneingabe3!$F20</f>
        <v>0</v>
      </c>
      <c r="J14" s="159">
        <f>Dateneingabe3!$F20</f>
        <v>0</v>
      </c>
      <c r="K14" s="159">
        <f>Dateneingabe3!$F20</f>
        <v>0</v>
      </c>
      <c r="L14" s="159">
        <f>Dateneingabe3!$F20</f>
        <v>0</v>
      </c>
    </row>
    <row r="15" spans="1:12" ht="12.75" customHeight="1"/>
    <row r="16" spans="1:12" ht="12.75" customHeight="1">
      <c r="A16" s="24" t="s">
        <v>20</v>
      </c>
      <c r="B16" s="25"/>
      <c r="C16" s="25"/>
      <c r="D16" s="55"/>
      <c r="E16" s="56"/>
      <c r="F16" s="56"/>
      <c r="G16" s="56"/>
      <c r="H16" s="56"/>
      <c r="I16" s="56"/>
      <c r="J16" s="56"/>
      <c r="K16" s="56"/>
      <c r="L16" s="56"/>
    </row>
    <row r="17" spans="1:12" ht="12.75" customHeight="1">
      <c r="A17" s="61" t="s">
        <v>45</v>
      </c>
      <c r="B17" s="62"/>
      <c r="C17" s="63"/>
      <c r="D17" s="64" t="s">
        <v>2</v>
      </c>
      <c r="E17" s="69">
        <f>Dateneingabe3!F28</f>
        <v>0</v>
      </c>
      <c r="F17" s="69">
        <f>E17</f>
        <v>0</v>
      </c>
      <c r="G17" s="69">
        <f>E17</f>
        <v>0</v>
      </c>
      <c r="H17" s="69">
        <v>0</v>
      </c>
      <c r="I17" s="69">
        <f>E17</f>
        <v>0</v>
      </c>
      <c r="J17" s="69">
        <f>E17</f>
        <v>0</v>
      </c>
      <c r="K17" s="69">
        <f>E17</f>
        <v>0</v>
      </c>
      <c r="L17" s="69">
        <f>H17</f>
        <v>0</v>
      </c>
    </row>
    <row r="18" spans="1:12" ht="12.75" customHeight="1">
      <c r="A18" s="31" t="s">
        <v>46</v>
      </c>
      <c r="B18" s="8"/>
      <c r="C18" s="29"/>
      <c r="D18" s="68" t="s">
        <v>63</v>
      </c>
      <c r="E18" s="69" t="e">
        <f>IF(NOT(ISBLANK(Dateneingabe3!F29)),Dateneingabe3!F29+273,293)</f>
        <v>#VALUE!</v>
      </c>
      <c r="F18" s="69" t="e">
        <f>E18</f>
        <v>#VALUE!</v>
      </c>
      <c r="G18" s="69" t="e">
        <f>E18</f>
        <v>#VALUE!</v>
      </c>
      <c r="H18" s="69" t="e">
        <f>E18</f>
        <v>#VALUE!</v>
      </c>
      <c r="I18" s="69" t="e">
        <f>E18</f>
        <v>#VALUE!</v>
      </c>
      <c r="J18" s="69" t="e">
        <f>E18</f>
        <v>#VALUE!</v>
      </c>
      <c r="K18" s="69" t="e">
        <f>E18</f>
        <v>#VALUE!</v>
      </c>
      <c r="L18" s="69" t="e">
        <f>E18</f>
        <v>#VALUE!</v>
      </c>
    </row>
    <row r="19" spans="1:12" ht="12.75" customHeight="1">
      <c r="A19" s="31" t="s">
        <v>23</v>
      </c>
      <c r="B19" s="8"/>
      <c r="C19" s="29"/>
      <c r="D19" s="68" t="s">
        <v>70</v>
      </c>
      <c r="E19" s="69">
        <f>Dateneingabe3!F30</f>
        <v>0</v>
      </c>
      <c r="F19" s="69">
        <f>E19</f>
        <v>0</v>
      </c>
      <c r="G19" s="69">
        <f>E19</f>
        <v>0</v>
      </c>
      <c r="H19" s="69">
        <f>E19</f>
        <v>0</v>
      </c>
      <c r="I19" s="69">
        <f>E19</f>
        <v>0</v>
      </c>
      <c r="J19" s="69">
        <f>E19</f>
        <v>0</v>
      </c>
      <c r="K19" s="69">
        <f>E19</f>
        <v>0</v>
      </c>
      <c r="L19" s="69">
        <f>E19</f>
        <v>0</v>
      </c>
    </row>
    <row r="20" spans="1:12" ht="12.75" customHeight="1">
      <c r="A20" s="66" t="s">
        <v>24</v>
      </c>
      <c r="C20" s="67"/>
      <c r="D20" s="68" t="s">
        <v>48</v>
      </c>
      <c r="E20" s="69">
        <f>Dateneingabe3!F31</f>
        <v>0</v>
      </c>
      <c r="F20" s="69">
        <f>E20</f>
        <v>0</v>
      </c>
      <c r="G20" s="69">
        <f>E20</f>
        <v>0</v>
      </c>
      <c r="H20" s="69">
        <f>E20</f>
        <v>0</v>
      </c>
      <c r="I20" s="69">
        <f>E20</f>
        <v>0</v>
      </c>
      <c r="J20" s="69">
        <f>E20</f>
        <v>0</v>
      </c>
      <c r="K20" s="69">
        <f>E20</f>
        <v>0</v>
      </c>
      <c r="L20" s="69">
        <f>E20</f>
        <v>0</v>
      </c>
    </row>
    <row r="21" spans="1:12" ht="12.75" customHeight="1">
      <c r="A21" s="70" t="s">
        <v>25</v>
      </c>
      <c r="B21" s="58"/>
      <c r="C21" s="59"/>
      <c r="D21" s="71" t="s">
        <v>2</v>
      </c>
      <c r="E21" s="69" t="str">
        <f>IF(NOT(ISBLANK(Dateneingabe3!F32)),Dateneingabe3!F32,1)</f>
        <v>nicht relevant</v>
      </c>
      <c r="F21" s="69" t="str">
        <f>E21</f>
        <v>nicht relevant</v>
      </c>
      <c r="G21" s="69" t="str">
        <f>E21</f>
        <v>nicht relevant</v>
      </c>
      <c r="H21" s="69" t="str">
        <f>E21</f>
        <v>nicht relevant</v>
      </c>
      <c r="I21" s="69" t="str">
        <f>E21</f>
        <v>nicht relevant</v>
      </c>
      <c r="J21" s="69" t="str">
        <f>E21</f>
        <v>nicht relevant</v>
      </c>
      <c r="K21" s="69" t="str">
        <f>E21</f>
        <v>nicht relevant</v>
      </c>
      <c r="L21" s="69" t="str">
        <f>E21</f>
        <v>nicht relevant</v>
      </c>
    </row>
    <row r="22" spans="1:12" ht="12.75" customHeight="1"/>
    <row r="23" spans="1:12" ht="12.75" customHeight="1">
      <c r="A23" s="24" t="s">
        <v>68</v>
      </c>
      <c r="B23" s="25"/>
      <c r="C23" s="25"/>
      <c r="D23" s="55"/>
      <c r="E23" s="56"/>
      <c r="F23" s="56"/>
      <c r="G23" s="56"/>
      <c r="H23" s="56"/>
      <c r="I23" s="56"/>
      <c r="J23" s="56"/>
      <c r="K23" s="56"/>
      <c r="L23" s="56"/>
    </row>
    <row r="24" spans="1:12" ht="12.75" customHeight="1">
      <c r="A24" s="72" t="s">
        <v>69</v>
      </c>
      <c r="B24" s="73"/>
      <c r="C24" s="74"/>
      <c r="D24" s="57" t="s">
        <v>56</v>
      </c>
      <c r="E24" s="69">
        <v>0</v>
      </c>
      <c r="F24" s="69">
        <f>E24</f>
        <v>0</v>
      </c>
      <c r="G24" s="69">
        <f>E24</f>
        <v>0</v>
      </c>
      <c r="H24" s="69">
        <f>E24</f>
        <v>0</v>
      </c>
      <c r="I24" s="69">
        <f>E24</f>
        <v>0</v>
      </c>
      <c r="J24" s="69">
        <f>E24</f>
        <v>0</v>
      </c>
      <c r="K24" s="69">
        <f>E24</f>
        <v>0</v>
      </c>
      <c r="L24" s="69">
        <f>E24</f>
        <v>0</v>
      </c>
    </row>
    <row r="25" spans="1:12" ht="12.75" customHeight="1"/>
    <row r="26" spans="1:12" ht="12.75" customHeight="1">
      <c r="A26" s="24" t="s">
        <v>35</v>
      </c>
      <c r="B26" s="25"/>
      <c r="C26" s="25"/>
      <c r="D26" s="55"/>
      <c r="E26" s="56"/>
      <c r="F26" s="56"/>
      <c r="G26" s="56"/>
      <c r="H26" s="56"/>
      <c r="I26" s="56"/>
      <c r="J26" s="56"/>
      <c r="K26" s="56"/>
      <c r="L26" s="56"/>
    </row>
    <row r="27" spans="1:12" ht="12.75" customHeight="1">
      <c r="A27" s="61" t="s">
        <v>28</v>
      </c>
      <c r="B27" s="62"/>
      <c r="C27" s="63"/>
      <c r="D27" s="64"/>
      <c r="E27" s="64">
        <f>Dateneingabe3!F39</f>
        <v>1.4</v>
      </c>
      <c r="F27" s="64">
        <f>E27</f>
        <v>1.4</v>
      </c>
      <c r="G27" s="64">
        <f>E27</f>
        <v>1.4</v>
      </c>
      <c r="H27" s="64">
        <f>E27</f>
        <v>1.4</v>
      </c>
      <c r="I27" s="64">
        <f>E27</f>
        <v>1.4</v>
      </c>
      <c r="J27" s="64">
        <f>E27</f>
        <v>1.4</v>
      </c>
      <c r="K27" s="64">
        <f>E27</f>
        <v>1.4</v>
      </c>
      <c r="L27" s="64">
        <f>E27</f>
        <v>1.4</v>
      </c>
    </row>
    <row r="28" spans="1:12" ht="12.75" customHeight="1">
      <c r="A28" s="66" t="s">
        <v>29</v>
      </c>
      <c r="C28" s="67"/>
      <c r="D28" s="68" t="s">
        <v>30</v>
      </c>
      <c r="E28" s="64">
        <f>Dateneingabe3!F40</f>
        <v>287</v>
      </c>
      <c r="F28" s="64">
        <f>E28</f>
        <v>287</v>
      </c>
      <c r="G28" s="64">
        <f>E28</f>
        <v>287</v>
      </c>
      <c r="H28" s="64">
        <f>E28</f>
        <v>287</v>
      </c>
      <c r="I28" s="64">
        <f>E28</f>
        <v>287</v>
      </c>
      <c r="J28" s="64">
        <f>E28</f>
        <v>287</v>
      </c>
      <c r="K28" s="64">
        <f>E28</f>
        <v>287</v>
      </c>
      <c r="L28" s="64">
        <f>E28</f>
        <v>287</v>
      </c>
    </row>
    <row r="29" spans="1:12" ht="12.75" customHeight="1">
      <c r="A29" s="66" t="s">
        <v>31</v>
      </c>
      <c r="C29" s="67"/>
      <c r="D29" s="68" t="s">
        <v>30</v>
      </c>
      <c r="E29" s="64">
        <f>Dateneingabe3!F41</f>
        <v>1020</v>
      </c>
      <c r="F29" s="64">
        <f>E29</f>
        <v>1020</v>
      </c>
      <c r="G29" s="64">
        <f>E29</f>
        <v>1020</v>
      </c>
      <c r="H29" s="64">
        <f>E29</f>
        <v>1020</v>
      </c>
      <c r="I29" s="64">
        <f>E29</f>
        <v>1020</v>
      </c>
      <c r="J29" s="64">
        <f>E29</f>
        <v>1020</v>
      </c>
      <c r="K29" s="64">
        <f>E29</f>
        <v>1020</v>
      </c>
      <c r="L29" s="64">
        <f>E29</f>
        <v>1020</v>
      </c>
    </row>
    <row r="30" spans="1:12" ht="12.75" customHeight="1">
      <c r="A30" s="32" t="s">
        <v>39</v>
      </c>
      <c r="B30" s="37"/>
      <c r="C30" s="30"/>
      <c r="D30" s="71" t="s">
        <v>32</v>
      </c>
      <c r="E30" s="64">
        <f>Dateneingabe3!F42</f>
        <v>1.2926034506930946</v>
      </c>
      <c r="F30" s="64">
        <f>E30</f>
        <v>1.2926034506930946</v>
      </c>
      <c r="G30" s="64">
        <f>E30</f>
        <v>1.2926034506930946</v>
      </c>
      <c r="H30" s="64">
        <f>E30</f>
        <v>1.2926034506930946</v>
      </c>
      <c r="I30" s="64">
        <f>E30</f>
        <v>1.2926034506930946</v>
      </c>
      <c r="J30" s="64">
        <f>E30</f>
        <v>1.2926034506930946</v>
      </c>
      <c r="K30" s="64">
        <f>E30</f>
        <v>1.2926034506930946</v>
      </c>
      <c r="L30" s="64">
        <f>E30</f>
        <v>1.2926034506930946</v>
      </c>
    </row>
    <row r="31" spans="1:12" ht="12.75" customHeight="1"/>
    <row r="32" spans="1:12" ht="12.75" customHeight="1">
      <c r="A32" s="24" t="s">
        <v>36</v>
      </c>
      <c r="B32" s="25"/>
      <c r="C32" s="25"/>
      <c r="D32" s="27"/>
      <c r="E32" s="28"/>
      <c r="F32" s="28"/>
      <c r="G32" s="28"/>
      <c r="H32" s="28"/>
      <c r="I32" s="28"/>
      <c r="J32" s="28"/>
      <c r="K32" s="28"/>
      <c r="L32" s="28"/>
    </row>
    <row r="33" spans="1:12" ht="12.75" customHeight="1">
      <c r="A33" s="41" t="s">
        <v>37</v>
      </c>
      <c r="B33" s="45"/>
      <c r="C33" s="46"/>
      <c r="D33" s="14" t="s">
        <v>60</v>
      </c>
      <c r="E33" s="78" t="e">
        <f>E35*E30</f>
        <v>#DIV/0!</v>
      </c>
      <c r="F33" s="78" t="e">
        <f t="shared" ref="F33:L33" si="0">F35*F30</f>
        <v>#DIV/0!</v>
      </c>
      <c r="G33" s="78" t="e">
        <f t="shared" si="0"/>
        <v>#DIV/0!</v>
      </c>
      <c r="H33" s="78" t="e">
        <f t="shared" si="0"/>
        <v>#DIV/0!</v>
      </c>
      <c r="I33" s="78" t="e">
        <f t="shared" si="0"/>
        <v>#DIV/0!</v>
      </c>
      <c r="J33" s="78" t="e">
        <f t="shared" si="0"/>
        <v>#DIV/0!</v>
      </c>
      <c r="K33" s="78" t="e">
        <f t="shared" si="0"/>
        <v>#DIV/0!</v>
      </c>
      <c r="L33" s="78" t="e">
        <f t="shared" si="0"/>
        <v>#DIV/0!</v>
      </c>
    </row>
    <row r="34" spans="1:12" ht="12.75" customHeight="1">
      <c r="A34" s="31"/>
      <c r="B34" s="8"/>
      <c r="C34" s="29"/>
      <c r="D34" s="16" t="s">
        <v>59</v>
      </c>
      <c r="E34" s="79" t="e">
        <f>E36*E30</f>
        <v>#DIV/0!</v>
      </c>
      <c r="F34" s="79" t="e">
        <f t="shared" ref="F34:L34" si="1">F36*F30</f>
        <v>#DIV/0!</v>
      </c>
      <c r="G34" s="79" t="e">
        <f t="shared" si="1"/>
        <v>#DIV/0!</v>
      </c>
      <c r="H34" s="79" t="e">
        <f t="shared" si="1"/>
        <v>#DIV/0!</v>
      </c>
      <c r="I34" s="79" t="e">
        <f t="shared" si="1"/>
        <v>#DIV/0!</v>
      </c>
      <c r="J34" s="79" t="e">
        <f t="shared" si="1"/>
        <v>#DIV/0!</v>
      </c>
      <c r="K34" s="79" t="e">
        <f t="shared" si="1"/>
        <v>#DIV/0!</v>
      </c>
      <c r="L34" s="79" t="e">
        <f t="shared" si="1"/>
        <v>#DIV/0!</v>
      </c>
    </row>
    <row r="35" spans="1:12" ht="12.75" customHeight="1">
      <c r="A35" s="66" t="s">
        <v>38</v>
      </c>
      <c r="C35" s="67"/>
      <c r="D35" s="68" t="s">
        <v>58</v>
      </c>
      <c r="E35" s="79" t="e">
        <f>E36/60</f>
        <v>#DIV/0!</v>
      </c>
      <c r="F35" s="79" t="e">
        <f t="shared" ref="F35:L35" si="2">F36/60</f>
        <v>#DIV/0!</v>
      </c>
      <c r="G35" s="79" t="e">
        <f t="shared" si="2"/>
        <v>#DIV/0!</v>
      </c>
      <c r="H35" s="79" t="e">
        <f t="shared" si="2"/>
        <v>#DIV/0!</v>
      </c>
      <c r="I35" s="79" t="e">
        <f t="shared" si="2"/>
        <v>#DIV/0!</v>
      </c>
      <c r="J35" s="79" t="e">
        <f t="shared" si="2"/>
        <v>#DIV/0!</v>
      </c>
      <c r="K35" s="79" t="e">
        <f t="shared" si="2"/>
        <v>#DIV/0!</v>
      </c>
      <c r="L35" s="79" t="e">
        <f t="shared" si="2"/>
        <v>#DIV/0!</v>
      </c>
    </row>
    <row r="36" spans="1:12" ht="12.75" customHeight="1">
      <c r="A36" s="31"/>
      <c r="B36" s="8"/>
      <c r="C36" s="29"/>
      <c r="D36" s="16" t="s">
        <v>57</v>
      </c>
      <c r="E36" s="79" t="e">
        <f>E37/1.073</f>
        <v>#DIV/0!</v>
      </c>
      <c r="F36" s="79" t="e">
        <f t="shared" ref="F36:L36" si="3">F37/1.073</f>
        <v>#DIV/0!</v>
      </c>
      <c r="G36" s="79" t="e">
        <f t="shared" si="3"/>
        <v>#DIV/0!</v>
      </c>
      <c r="H36" s="79" t="e">
        <f t="shared" si="3"/>
        <v>#DIV/0!</v>
      </c>
      <c r="I36" s="79" t="e">
        <f t="shared" si="3"/>
        <v>#DIV/0!</v>
      </c>
      <c r="J36" s="79" t="e">
        <f t="shared" si="3"/>
        <v>#DIV/0!</v>
      </c>
      <c r="K36" s="79" t="e">
        <f t="shared" si="3"/>
        <v>#DIV/0!</v>
      </c>
      <c r="L36" s="79" t="e">
        <f t="shared" si="3"/>
        <v>#DIV/0!</v>
      </c>
    </row>
    <row r="37" spans="1:12" ht="12.75" customHeight="1">
      <c r="A37" s="42" t="s">
        <v>40</v>
      </c>
      <c r="B37" s="47"/>
      <c r="C37" s="48"/>
      <c r="D37" s="16" t="s">
        <v>56</v>
      </c>
      <c r="E37" s="79" t="e">
        <f>E4*(E12-E13)/E14*60</f>
        <v>#DIV/0!</v>
      </c>
      <c r="F37" s="79" t="e">
        <f t="shared" ref="F37:L37" si="4">F4*(F12-F13)/F14*60</f>
        <v>#DIV/0!</v>
      </c>
      <c r="G37" s="79" t="e">
        <f t="shared" si="4"/>
        <v>#DIV/0!</v>
      </c>
      <c r="H37" s="79" t="e">
        <f t="shared" si="4"/>
        <v>#DIV/0!</v>
      </c>
      <c r="I37" s="79" t="e">
        <f t="shared" si="4"/>
        <v>#DIV/0!</v>
      </c>
      <c r="J37" s="79" t="e">
        <f t="shared" si="4"/>
        <v>#DIV/0!</v>
      </c>
      <c r="K37" s="79" t="e">
        <f t="shared" si="4"/>
        <v>#DIV/0!</v>
      </c>
      <c r="L37" s="79" t="e">
        <f t="shared" si="4"/>
        <v>#DIV/0!</v>
      </c>
    </row>
    <row r="38" spans="1:12" ht="12.75" customHeight="1">
      <c r="A38" s="42"/>
      <c r="B38" s="47"/>
      <c r="C38" s="48"/>
      <c r="D38" s="16" t="s">
        <v>17</v>
      </c>
      <c r="E38" s="79" t="e">
        <f>E37*60</f>
        <v>#DIV/0!</v>
      </c>
      <c r="F38" s="79" t="e">
        <f t="shared" ref="F38:L38" si="5">F37*60</f>
        <v>#DIV/0!</v>
      </c>
      <c r="G38" s="79" t="e">
        <f t="shared" si="5"/>
        <v>#DIV/0!</v>
      </c>
      <c r="H38" s="79" t="e">
        <f t="shared" si="5"/>
        <v>#DIV/0!</v>
      </c>
      <c r="I38" s="79" t="e">
        <f t="shared" si="5"/>
        <v>#DIV/0!</v>
      </c>
      <c r="J38" s="79" t="e">
        <f t="shared" si="5"/>
        <v>#DIV/0!</v>
      </c>
      <c r="K38" s="79" t="e">
        <f t="shared" si="5"/>
        <v>#DIV/0!</v>
      </c>
      <c r="L38" s="79" t="e">
        <f t="shared" si="5"/>
        <v>#DIV/0!</v>
      </c>
    </row>
    <row r="39" spans="1:12" ht="12.75" customHeight="1">
      <c r="A39" s="32"/>
      <c r="B39" s="37"/>
      <c r="C39" s="30"/>
      <c r="D39" s="15" t="s">
        <v>55</v>
      </c>
      <c r="E39" s="80" t="e">
        <f>E37/1000</f>
        <v>#DIV/0!</v>
      </c>
      <c r="F39" s="80" t="e">
        <f t="shared" ref="F39:L39" si="6">F37/1000</f>
        <v>#DIV/0!</v>
      </c>
      <c r="G39" s="80" t="e">
        <f t="shared" si="6"/>
        <v>#DIV/0!</v>
      </c>
      <c r="H39" s="80" t="e">
        <f t="shared" si="6"/>
        <v>#DIV/0!</v>
      </c>
      <c r="I39" s="80" t="e">
        <f t="shared" si="6"/>
        <v>#DIV/0!</v>
      </c>
      <c r="J39" s="80" t="e">
        <f t="shared" si="6"/>
        <v>#DIV/0!</v>
      </c>
      <c r="K39" s="80" t="e">
        <f t="shared" si="6"/>
        <v>#DIV/0!</v>
      </c>
      <c r="L39" s="80" t="e">
        <f t="shared" si="6"/>
        <v>#DIV/0!</v>
      </c>
    </row>
    <row r="40" spans="1:12" ht="12.75" customHeight="1">
      <c r="A40" s="8"/>
      <c r="B40" s="8"/>
      <c r="C40" s="8"/>
      <c r="D40" s="8"/>
    </row>
    <row r="41" spans="1:12" ht="12.75" customHeight="1">
      <c r="A41" s="24" t="s">
        <v>66</v>
      </c>
      <c r="B41" s="25"/>
      <c r="C41" s="25"/>
      <c r="D41" s="55"/>
      <c r="E41" s="56"/>
      <c r="F41" s="56"/>
      <c r="G41" s="56"/>
      <c r="H41" s="56"/>
      <c r="I41" s="56"/>
      <c r="J41" s="56"/>
      <c r="K41" s="56"/>
      <c r="L41" s="56"/>
    </row>
    <row r="42" spans="1:12" ht="12.75" customHeight="1">
      <c r="A42" s="43" t="s">
        <v>26</v>
      </c>
      <c r="B42" s="40"/>
      <c r="C42" s="49"/>
      <c r="D42" s="33" t="s">
        <v>53</v>
      </c>
      <c r="E42" s="34" t="e">
        <f>E36*E9*E19*(E17/$E$17)</f>
        <v>#DIV/0!</v>
      </c>
      <c r="F42" s="34" t="e">
        <f t="shared" ref="F42:L42" si="7">F36*F9*F19*(F17/$E$17)</f>
        <v>#DIV/0!</v>
      </c>
      <c r="G42" s="34" t="e">
        <f t="shared" si="7"/>
        <v>#DIV/0!</v>
      </c>
      <c r="H42" s="34" t="e">
        <f t="shared" si="7"/>
        <v>#DIV/0!</v>
      </c>
      <c r="I42" s="34" t="e">
        <f t="shared" si="7"/>
        <v>#DIV/0!</v>
      </c>
      <c r="J42" s="34" t="e">
        <f t="shared" si="7"/>
        <v>#DIV/0!</v>
      </c>
      <c r="K42" s="34" t="e">
        <f t="shared" si="7"/>
        <v>#DIV/0!</v>
      </c>
      <c r="L42" s="34" t="e">
        <f t="shared" si="7"/>
        <v>#DIV/0!</v>
      </c>
    </row>
    <row r="43" spans="1:12" ht="12.75" customHeight="1">
      <c r="A43" s="44" t="s">
        <v>16</v>
      </c>
      <c r="B43" s="50"/>
      <c r="C43" s="51"/>
      <c r="D43" s="35" t="s">
        <v>54</v>
      </c>
      <c r="E43" s="36" t="e">
        <f>E42*E20</f>
        <v>#DIV/0!</v>
      </c>
      <c r="F43" s="36" t="e">
        <f t="shared" ref="F43:L43" si="8">F42*F20</f>
        <v>#DIV/0!</v>
      </c>
      <c r="G43" s="36" t="e">
        <f t="shared" si="8"/>
        <v>#DIV/0!</v>
      </c>
      <c r="H43" s="36" t="e">
        <f t="shared" si="8"/>
        <v>#DIV/0!</v>
      </c>
      <c r="I43" s="36" t="e">
        <f t="shared" si="8"/>
        <v>#DIV/0!</v>
      </c>
      <c r="J43" s="36" t="e">
        <f t="shared" si="8"/>
        <v>#DIV/0!</v>
      </c>
      <c r="K43" s="36" t="e">
        <f t="shared" si="8"/>
        <v>#DIV/0!</v>
      </c>
      <c r="L43" s="36" t="e">
        <f t="shared" si="8"/>
        <v>#DIV/0!</v>
      </c>
    </row>
    <row r="44" spans="1:12" ht="12.75" customHeight="1">
      <c r="A44" s="6"/>
      <c r="B44" s="6"/>
      <c r="C44" s="6"/>
      <c r="D44" s="6"/>
      <c r="E44" s="39"/>
      <c r="F44" s="39"/>
      <c r="G44" s="39"/>
      <c r="H44" s="39"/>
      <c r="I44" s="39"/>
      <c r="J44" s="39"/>
      <c r="K44" s="39"/>
      <c r="L44" s="39"/>
    </row>
    <row r="45" spans="1:12" ht="12.75" customHeight="1">
      <c r="A45" s="24" t="s">
        <v>67</v>
      </c>
      <c r="B45" s="25"/>
      <c r="C45" s="25"/>
      <c r="D45" s="55"/>
      <c r="E45" s="56"/>
      <c r="F45" s="56"/>
      <c r="G45" s="56"/>
      <c r="H45" s="56"/>
      <c r="I45" s="56"/>
      <c r="J45" s="56"/>
      <c r="K45" s="56"/>
      <c r="L45" s="56"/>
    </row>
    <row r="46" spans="1:12" ht="12.75" customHeight="1">
      <c r="A46" s="43" t="s">
        <v>26</v>
      </c>
      <c r="B46" s="40"/>
      <c r="C46" s="49"/>
      <c r="D46" s="33" t="s">
        <v>53</v>
      </c>
      <c r="E46" s="34" t="e">
        <f>E42+E50</f>
        <v>#DIV/0!</v>
      </c>
      <c r="F46" s="34" t="e">
        <f t="shared" ref="F46:L46" si="9">F42+F50</f>
        <v>#DIV/0!</v>
      </c>
      <c r="G46" s="34" t="e">
        <f t="shared" si="9"/>
        <v>#DIV/0!</v>
      </c>
      <c r="H46" s="34" t="e">
        <f t="shared" si="9"/>
        <v>#DIV/0!</v>
      </c>
      <c r="I46" s="34" t="e">
        <f t="shared" si="9"/>
        <v>#DIV/0!</v>
      </c>
      <c r="J46" s="34" t="e">
        <f t="shared" si="9"/>
        <v>#DIV/0!</v>
      </c>
      <c r="K46" s="34" t="e">
        <f t="shared" si="9"/>
        <v>#DIV/0!</v>
      </c>
      <c r="L46" s="34" t="e">
        <f t="shared" si="9"/>
        <v>#DIV/0!</v>
      </c>
    </row>
    <row r="47" spans="1:12" ht="12.75" customHeight="1">
      <c r="A47" s="44" t="s">
        <v>16</v>
      </c>
      <c r="B47" s="50"/>
      <c r="C47" s="51"/>
      <c r="D47" s="35" t="s">
        <v>54</v>
      </c>
      <c r="E47" s="36" t="e">
        <f>E46*E20</f>
        <v>#DIV/0!</v>
      </c>
      <c r="F47" s="36" t="e">
        <f t="shared" ref="F47:L47" si="10">F46*F20</f>
        <v>#DIV/0!</v>
      </c>
      <c r="G47" s="36" t="e">
        <f t="shared" si="10"/>
        <v>#DIV/0!</v>
      </c>
      <c r="H47" s="36" t="e">
        <f t="shared" si="10"/>
        <v>#DIV/0!</v>
      </c>
      <c r="I47" s="36" t="e">
        <f t="shared" si="10"/>
        <v>#DIV/0!</v>
      </c>
      <c r="J47" s="36" t="e">
        <f t="shared" si="10"/>
        <v>#DIV/0!</v>
      </c>
      <c r="K47" s="36" t="e">
        <f t="shared" si="10"/>
        <v>#DIV/0!</v>
      </c>
      <c r="L47" s="36" t="e">
        <f t="shared" si="10"/>
        <v>#DIV/0!</v>
      </c>
    </row>
    <row r="48" spans="1:12" ht="12.75" customHeight="1"/>
    <row r="49" spans="1:12" ht="12.75" customHeight="1">
      <c r="A49" s="24" t="s">
        <v>80</v>
      </c>
      <c r="B49" s="25"/>
      <c r="C49" s="25"/>
      <c r="D49" s="55"/>
      <c r="E49" s="56"/>
      <c r="F49" s="56"/>
      <c r="G49" s="56"/>
      <c r="H49" s="56"/>
      <c r="I49" s="56"/>
      <c r="J49" s="56"/>
      <c r="K49" s="56"/>
      <c r="L49" s="56"/>
    </row>
    <row r="50" spans="1:12" ht="12.75" customHeight="1">
      <c r="A50" s="43" t="s">
        <v>26</v>
      </c>
      <c r="B50" s="40"/>
      <c r="C50" s="49"/>
      <c r="D50" s="33" t="s">
        <v>53</v>
      </c>
      <c r="E50" s="34" t="e">
        <f>E54*E7*E19*(E17/$E$17)</f>
        <v>#DIV/0!</v>
      </c>
      <c r="F50" s="34" t="e">
        <f t="shared" ref="F50:L50" si="11">F54*F7*F19*(F17/$E$17)</f>
        <v>#DIV/0!</v>
      </c>
      <c r="G50" s="34" t="e">
        <f t="shared" si="11"/>
        <v>#DIV/0!</v>
      </c>
      <c r="H50" s="34" t="e">
        <f t="shared" si="11"/>
        <v>#DIV/0!</v>
      </c>
      <c r="I50" s="34" t="e">
        <f t="shared" si="11"/>
        <v>#DIV/0!</v>
      </c>
      <c r="J50" s="34" t="e">
        <f t="shared" si="11"/>
        <v>#DIV/0!</v>
      </c>
      <c r="K50" s="34" t="e">
        <f t="shared" si="11"/>
        <v>#DIV/0!</v>
      </c>
      <c r="L50" s="34" t="e">
        <f t="shared" si="11"/>
        <v>#DIV/0!</v>
      </c>
    </row>
    <row r="51" spans="1:12" ht="12.75" customHeight="1">
      <c r="A51" s="44" t="s">
        <v>16</v>
      </c>
      <c r="B51" s="50"/>
      <c r="C51" s="51"/>
      <c r="D51" s="35" t="s">
        <v>54</v>
      </c>
      <c r="E51" s="36" t="e">
        <f>E50*E20</f>
        <v>#DIV/0!</v>
      </c>
      <c r="F51" s="36" t="e">
        <f t="shared" ref="F51:L51" si="12">F50*F20</f>
        <v>#DIV/0!</v>
      </c>
      <c r="G51" s="36" t="e">
        <f t="shared" si="12"/>
        <v>#DIV/0!</v>
      </c>
      <c r="H51" s="36" t="e">
        <f t="shared" si="12"/>
        <v>#DIV/0!</v>
      </c>
      <c r="I51" s="36" t="e">
        <f t="shared" si="12"/>
        <v>#DIV/0!</v>
      </c>
      <c r="J51" s="36" t="e">
        <f t="shared" si="12"/>
        <v>#DIV/0!</v>
      </c>
      <c r="K51" s="36" t="e">
        <f t="shared" si="12"/>
        <v>#DIV/0!</v>
      </c>
      <c r="L51" s="36" t="e">
        <f t="shared" si="12"/>
        <v>#DIV/0!</v>
      </c>
    </row>
    <row r="52" spans="1:12" ht="12.75" customHeight="1">
      <c r="A52" s="6"/>
      <c r="B52" s="6"/>
      <c r="C52" s="6"/>
      <c r="D52" s="6"/>
      <c r="E52" s="6"/>
      <c r="F52" s="6"/>
      <c r="G52" s="6"/>
      <c r="H52" s="6"/>
      <c r="I52" s="6"/>
      <c r="J52" s="6"/>
      <c r="K52" s="6"/>
      <c r="L52" s="6"/>
    </row>
    <row r="53" spans="1:12" ht="12.75" customHeight="1">
      <c r="A53" s="24" t="s">
        <v>81</v>
      </c>
      <c r="B53" s="25"/>
      <c r="C53" s="25"/>
      <c r="D53" s="55"/>
      <c r="E53" s="56"/>
      <c r="F53" s="56"/>
      <c r="G53" s="56"/>
      <c r="H53" s="56"/>
      <c r="I53" s="56"/>
      <c r="J53" s="56"/>
      <c r="K53" s="56"/>
      <c r="L53" s="56"/>
    </row>
    <row r="54" spans="1:12" ht="12.75" customHeight="1">
      <c r="A54" s="72" t="s">
        <v>69</v>
      </c>
      <c r="B54" s="73"/>
      <c r="C54" s="74"/>
      <c r="D54" s="57" t="s">
        <v>56</v>
      </c>
      <c r="E54" s="53" t="e">
        <f>IF(E24&gt;E37,E24-E37,0)</f>
        <v>#DIV/0!</v>
      </c>
      <c r="F54" s="53" t="e">
        <f>$E$54</f>
        <v>#DIV/0!</v>
      </c>
      <c r="G54" s="53" t="e">
        <f t="shared" ref="G54:L54" si="13">$E$54</f>
        <v>#DIV/0!</v>
      </c>
      <c r="H54" s="53" t="e">
        <f t="shared" si="13"/>
        <v>#DIV/0!</v>
      </c>
      <c r="I54" s="53" t="e">
        <f t="shared" si="13"/>
        <v>#DIV/0!</v>
      </c>
      <c r="J54" s="53" t="e">
        <f t="shared" si="13"/>
        <v>#DIV/0!</v>
      </c>
      <c r="K54" s="53" t="e">
        <f t="shared" si="13"/>
        <v>#DIV/0!</v>
      </c>
      <c r="L54" s="53" t="e">
        <f t="shared" si="13"/>
        <v>#DIV/0!</v>
      </c>
    </row>
    <row r="55" spans="1:12" ht="12.75" customHeight="1"/>
    <row r="56" spans="1:12" ht="12.75" customHeight="1">
      <c r="A56" s="24" t="s">
        <v>125</v>
      </c>
      <c r="B56" s="25"/>
      <c r="C56" s="25"/>
      <c r="D56" s="55"/>
      <c r="E56" s="56"/>
      <c r="F56" s="56"/>
      <c r="G56" s="56"/>
      <c r="H56" s="56"/>
      <c r="I56" s="56"/>
      <c r="J56" s="56"/>
      <c r="K56" s="56"/>
      <c r="L56" s="56"/>
    </row>
    <row r="57" spans="1:12" ht="12.75" customHeight="1">
      <c r="A57" s="72" t="s">
        <v>69</v>
      </c>
      <c r="B57" s="73"/>
      <c r="C57" s="74"/>
      <c r="D57" s="57" t="s">
        <v>56</v>
      </c>
      <c r="E57" s="36" t="e">
        <f>$E$47-E51-E43</f>
        <v>#DIV/0!</v>
      </c>
      <c r="F57" s="36" t="e">
        <f t="shared" ref="F57:L57" si="14">$E$47-F51-F43</f>
        <v>#DIV/0!</v>
      </c>
      <c r="G57" s="36" t="e">
        <f t="shared" si="14"/>
        <v>#DIV/0!</v>
      </c>
      <c r="H57" s="36" t="e">
        <f t="shared" si="14"/>
        <v>#DIV/0!</v>
      </c>
      <c r="I57" s="36" t="e">
        <f t="shared" si="14"/>
        <v>#DIV/0!</v>
      </c>
      <c r="J57" s="36" t="e">
        <f t="shared" si="14"/>
        <v>#DIV/0!</v>
      </c>
      <c r="K57" s="36" t="e">
        <f t="shared" si="14"/>
        <v>#DIV/0!</v>
      </c>
      <c r="L57" s="36" t="e">
        <f t="shared" si="14"/>
        <v>#DIV/0!</v>
      </c>
    </row>
    <row r="58" spans="1:12" ht="12.75" customHeight="1"/>
    <row r="59" spans="1:12" ht="12.75" customHeight="1">
      <c r="A59" s="54" t="s">
        <v>18</v>
      </c>
    </row>
    <row r="60" spans="1:12" ht="12.75" customHeight="1">
      <c r="A60" s="8" t="s">
        <v>73</v>
      </c>
      <c r="B60" s="6"/>
      <c r="C60" s="6"/>
    </row>
    <row r="61" spans="1:12" ht="12.75" customHeight="1">
      <c r="A61" s="8"/>
      <c r="B61" s="8"/>
      <c r="C61" s="8"/>
      <c r="D61" s="8"/>
      <c r="E61" s="12"/>
      <c r="I61" s="12"/>
    </row>
    <row r="62" spans="1:12" ht="12.75" customHeight="1">
      <c r="A62" s="84"/>
      <c r="C62" s="84"/>
    </row>
    <row r="63" spans="1:12" ht="12.75" customHeight="1">
      <c r="A63" s="84"/>
      <c r="B63" s="8"/>
      <c r="C63" s="8"/>
      <c r="D63" s="8"/>
      <c r="E63" s="13"/>
      <c r="I63" s="13"/>
    </row>
    <row r="64" spans="1:12" ht="12.75" customHeight="1">
      <c r="A64" s="84" t="str">
        <f>Sprachen!A191</f>
        <v>IST-Zustand</v>
      </c>
      <c r="B64" s="11"/>
      <c r="C64" s="11"/>
      <c r="D64" s="8"/>
      <c r="E64" s="81"/>
      <c r="I64" s="81"/>
    </row>
    <row r="65" spans="1:9" ht="12.75" customHeight="1">
      <c r="A65" s="84" t="s">
        <v>142</v>
      </c>
      <c r="E65" s="82"/>
      <c r="I65" s="82"/>
    </row>
    <row r="66" spans="1:9" ht="12.75" customHeight="1">
      <c r="A66" s="84" t="s">
        <v>141</v>
      </c>
    </row>
    <row r="67" spans="1:9" ht="12.75" customHeight="1">
      <c r="A67" s="84" t="s">
        <v>479</v>
      </c>
    </row>
    <row r="68" spans="1:9" ht="12.75" customHeight="1">
      <c r="A68" s="8"/>
    </row>
    <row r="69" spans="1:9" ht="12.75" customHeight="1">
      <c r="A69" s="84" t="str">
        <f>A64</f>
        <v>IST-Zustand</v>
      </c>
    </row>
    <row r="70" spans="1:9" ht="12.75" customHeight="1">
      <c r="A70" s="84" t="str">
        <f>A65</f>
        <v>Leckagen: unverändert</v>
      </c>
    </row>
    <row r="71" spans="1:9" ht="12.75" customHeight="1">
      <c r="A71" s="84" t="str">
        <f>A65&amp;"
"&amp;A66</f>
        <v>Leckagen: unverändert
spezifische Leistung: unverändert</v>
      </c>
    </row>
    <row r="72" spans="1:9" ht="12.75" customHeight="1">
      <c r="A72" s="179" t="str">
        <f>A65&amp;"
"&amp;A66&amp;"
"&amp;A67</f>
        <v>Leckagen: unverändert
spezifische Leistung: unverändert
Druck: unverändert</v>
      </c>
    </row>
    <row r="73" spans="1:9" ht="12.75" customHeight="1"/>
    <row r="74" spans="1:9" ht="12.75" customHeight="1"/>
    <row r="75" spans="1:9" ht="12.75" customHeight="1"/>
    <row r="76" spans="1:9" ht="12.75" customHeight="1"/>
    <row r="77" spans="1:9" ht="12.75" customHeight="1"/>
    <row r="78" spans="1:9" ht="12.75" customHeight="1"/>
    <row r="79" spans="1:9" ht="12.75" customHeight="1"/>
    <row r="80" spans="1:9"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row r="310"/>
    <row r="311"/>
    <row r="312"/>
    <row r="313"/>
    <row r="314"/>
    <row r="315"/>
    <row r="316" ht="12.75" customHeight="1"/>
    <row r="317" ht="12.75" customHeight="1"/>
    <row r="318" ht="12.75" customHeight="1"/>
    <row r="319" ht="12.75" customHeight="1"/>
    <row r="320" ht="12.75" customHeight="1"/>
    <row r="321" ht="12.75" customHeight="1"/>
    <row r="322" ht="12.75" customHeight="1"/>
  </sheetData>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sheetPr codeName="TAB03Sprachen"/>
  <dimension ref="A1:G276"/>
  <sheetViews>
    <sheetView workbookViewId="0">
      <selection sqref="A1:A65536"/>
    </sheetView>
  </sheetViews>
  <sheetFormatPr baseColWidth="10" defaultRowHeight="12.75"/>
  <cols>
    <col min="1" max="1" width="24.42578125" style="156" customWidth="1"/>
    <col min="2" max="2" width="16.85546875" style="156" customWidth="1"/>
    <col min="3" max="5" width="24.42578125" style="156" customWidth="1"/>
    <col min="6" max="6" width="28.7109375" style="156" customWidth="1"/>
    <col min="7" max="16384" width="11.42578125" style="156"/>
  </cols>
  <sheetData>
    <row r="1" spans="1:7" s="154" customFormat="1" ht="15">
      <c r="A1" s="154" t="s">
        <v>10</v>
      </c>
      <c r="B1" s="157"/>
      <c r="C1" s="154" t="s">
        <v>10</v>
      </c>
      <c r="D1" s="154" t="s">
        <v>127</v>
      </c>
      <c r="E1" s="154" t="s">
        <v>130</v>
      </c>
      <c r="F1" s="155" t="s">
        <v>128</v>
      </c>
      <c r="G1" s="154" t="s">
        <v>134</v>
      </c>
    </row>
    <row r="2" spans="1:7">
      <c r="A2" s="156" t="s">
        <v>77</v>
      </c>
      <c r="B2" s="170" t="s">
        <v>150</v>
      </c>
      <c r="C2" s="156" t="s">
        <v>77</v>
      </c>
      <c r="D2" s="156" t="s">
        <v>445</v>
      </c>
      <c r="E2" s="156" t="s">
        <v>214</v>
      </c>
      <c r="F2" s="194" t="s">
        <v>215</v>
      </c>
      <c r="G2" s="156" t="s">
        <v>135</v>
      </c>
    </row>
    <row r="3" spans="1:7" ht="14.25" customHeight="1">
      <c r="A3" s="156" t="s">
        <v>111</v>
      </c>
      <c r="B3" s="169"/>
      <c r="C3" s="156" t="s">
        <v>111</v>
      </c>
      <c r="D3" s="193" t="s">
        <v>443</v>
      </c>
      <c r="E3" s="193" t="s">
        <v>216</v>
      </c>
      <c r="F3" s="194" t="s">
        <v>217</v>
      </c>
      <c r="G3" s="156" t="s">
        <v>135</v>
      </c>
    </row>
    <row r="4" spans="1:7" ht="15.75">
      <c r="A4" s="156" t="s">
        <v>8</v>
      </c>
      <c r="B4" s="169"/>
      <c r="C4" s="156" t="s">
        <v>8</v>
      </c>
      <c r="D4" s="193" t="s">
        <v>444</v>
      </c>
      <c r="E4" s="193" t="s">
        <v>218</v>
      </c>
      <c r="F4" s="194" t="s">
        <v>219</v>
      </c>
      <c r="G4" s="156" t="s">
        <v>135</v>
      </c>
    </row>
    <row r="5" spans="1:7">
      <c r="B5" s="169"/>
      <c r="F5" s="194"/>
      <c r="G5" s="156" t="s">
        <v>135</v>
      </c>
    </row>
    <row r="6" spans="1:7">
      <c r="A6" s="156" t="s">
        <v>207</v>
      </c>
      <c r="B6" s="169"/>
      <c r="C6" s="156" t="s">
        <v>207</v>
      </c>
      <c r="D6" s="156" t="s">
        <v>220</v>
      </c>
      <c r="E6" s="156" t="s">
        <v>446</v>
      </c>
      <c r="F6" s="194" t="s">
        <v>482</v>
      </c>
      <c r="G6" s="156" t="s">
        <v>135</v>
      </c>
    </row>
    <row r="7" spans="1:7">
      <c r="A7" s="156" t="s">
        <v>206</v>
      </c>
      <c r="B7" s="169"/>
      <c r="C7" s="156" t="s">
        <v>206</v>
      </c>
      <c r="D7" s="156" t="s">
        <v>221</v>
      </c>
      <c r="E7" s="156" t="s">
        <v>447</v>
      </c>
      <c r="F7" s="194" t="s">
        <v>483</v>
      </c>
      <c r="G7" s="156" t="s">
        <v>135</v>
      </c>
    </row>
    <row r="8" spans="1:7">
      <c r="A8" s="156" t="s">
        <v>144</v>
      </c>
      <c r="B8" s="169"/>
      <c r="C8" s="156" t="s">
        <v>144</v>
      </c>
      <c r="D8" s="156" t="s">
        <v>222</v>
      </c>
      <c r="E8" s="156" t="s">
        <v>448</v>
      </c>
      <c r="F8" s="194" t="s">
        <v>484</v>
      </c>
      <c r="G8" s="156" t="s">
        <v>135</v>
      </c>
    </row>
    <row r="9" spans="1:7">
      <c r="B9" s="169"/>
      <c r="F9" s="194"/>
      <c r="G9" s="156" t="s">
        <v>135</v>
      </c>
    </row>
    <row r="10" spans="1:7" ht="76.5">
      <c r="A10" s="156" t="s">
        <v>209</v>
      </c>
      <c r="B10" s="169"/>
      <c r="C10" s="156" t="s">
        <v>209</v>
      </c>
      <c r="D10" s="156" t="s">
        <v>235</v>
      </c>
      <c r="E10" s="156" t="s">
        <v>449</v>
      </c>
      <c r="F10" s="195" t="s">
        <v>485</v>
      </c>
      <c r="G10" s="156" t="s">
        <v>135</v>
      </c>
    </row>
    <row r="11" spans="1:7">
      <c r="A11" s="156" t="s">
        <v>99</v>
      </c>
      <c r="B11" s="169"/>
      <c r="C11" s="156" t="s">
        <v>99</v>
      </c>
      <c r="D11" s="156" t="s">
        <v>226</v>
      </c>
      <c r="E11" s="156" t="s">
        <v>227</v>
      </c>
      <c r="F11" s="194" t="s">
        <v>228</v>
      </c>
      <c r="G11" s="156" t="s">
        <v>135</v>
      </c>
    </row>
    <row r="12" spans="1:7">
      <c r="A12" s="156" t="s">
        <v>110</v>
      </c>
      <c r="B12" s="169"/>
      <c r="C12" s="156" t="s">
        <v>110</v>
      </c>
      <c r="D12" s="156" t="s">
        <v>229</v>
      </c>
      <c r="E12" s="156" t="s">
        <v>230</v>
      </c>
      <c r="F12" s="194" t="s">
        <v>231</v>
      </c>
      <c r="G12" s="156" t="s">
        <v>135</v>
      </c>
    </row>
    <row r="13" spans="1:7">
      <c r="A13" s="156" t="s">
        <v>100</v>
      </c>
      <c r="B13" s="169"/>
      <c r="C13" s="156" t="s">
        <v>100</v>
      </c>
      <c r="D13" s="156" t="s">
        <v>232</v>
      </c>
      <c r="E13" s="156" t="s">
        <v>233</v>
      </c>
      <c r="F13" s="194" t="s">
        <v>234</v>
      </c>
      <c r="G13" s="156" t="s">
        <v>135</v>
      </c>
    </row>
    <row r="14" spans="1:7">
      <c r="B14" s="169"/>
      <c r="F14" s="194"/>
      <c r="G14" s="156" t="s">
        <v>135</v>
      </c>
    </row>
    <row r="15" spans="1:7">
      <c r="A15" s="156" t="s">
        <v>208</v>
      </c>
      <c r="B15" s="169"/>
      <c r="C15" s="156" t="s">
        <v>208</v>
      </c>
      <c r="D15" s="156" t="s">
        <v>236</v>
      </c>
      <c r="E15" s="156" t="s">
        <v>450</v>
      </c>
      <c r="F15" s="194" t="s">
        <v>237</v>
      </c>
      <c r="G15" s="156" t="s">
        <v>135</v>
      </c>
    </row>
    <row r="16" spans="1:7">
      <c r="A16" s="156" t="s">
        <v>99</v>
      </c>
      <c r="B16" s="169"/>
      <c r="C16" s="156" t="s">
        <v>99</v>
      </c>
      <c r="D16" s="156" t="s">
        <v>226</v>
      </c>
      <c r="E16" s="156" t="s">
        <v>227</v>
      </c>
      <c r="F16" s="194" t="s">
        <v>228</v>
      </c>
      <c r="G16" s="156" t="s">
        <v>135</v>
      </c>
    </row>
    <row r="17" spans="1:7">
      <c r="A17" s="156" t="s">
        <v>110</v>
      </c>
      <c r="B17" s="169"/>
      <c r="C17" s="156" t="s">
        <v>110</v>
      </c>
      <c r="D17" s="156" t="s">
        <v>229</v>
      </c>
      <c r="E17" s="156" t="s">
        <v>230</v>
      </c>
      <c r="F17" s="194" t="s">
        <v>231</v>
      </c>
      <c r="G17" s="156" t="s">
        <v>135</v>
      </c>
    </row>
    <row r="18" spans="1:7">
      <c r="A18" s="156" t="s">
        <v>100</v>
      </c>
      <c r="B18" s="169"/>
      <c r="C18" s="156" t="s">
        <v>100</v>
      </c>
      <c r="D18" s="156" t="s">
        <v>232</v>
      </c>
      <c r="E18" s="156" t="s">
        <v>233</v>
      </c>
      <c r="F18" s="194" t="s">
        <v>234</v>
      </c>
      <c r="G18" s="156" t="s">
        <v>135</v>
      </c>
    </row>
    <row r="19" spans="1:7">
      <c r="B19" s="169"/>
      <c r="F19" s="194"/>
      <c r="G19" s="156" t="s">
        <v>135</v>
      </c>
    </row>
    <row r="20" spans="1:7">
      <c r="A20" s="156" t="s">
        <v>64</v>
      </c>
      <c r="B20" s="169"/>
      <c r="C20" s="156" t="s">
        <v>64</v>
      </c>
      <c r="D20" s="156" t="s">
        <v>223</v>
      </c>
      <c r="E20" s="156" t="s">
        <v>224</v>
      </c>
      <c r="F20" s="194" t="s">
        <v>225</v>
      </c>
      <c r="G20" s="156" t="s">
        <v>135</v>
      </c>
    </row>
    <row r="21" spans="1:7">
      <c r="A21" s="156" t="s">
        <v>99</v>
      </c>
      <c r="B21" s="169"/>
      <c r="C21" s="156" t="s">
        <v>99</v>
      </c>
      <c r="D21" s="156" t="s">
        <v>226</v>
      </c>
      <c r="E21" s="156" t="s">
        <v>227</v>
      </c>
      <c r="F21" s="194" t="s">
        <v>228</v>
      </c>
      <c r="G21" s="156" t="s">
        <v>135</v>
      </c>
    </row>
    <row r="22" spans="1:7">
      <c r="A22" s="156" t="s">
        <v>110</v>
      </c>
      <c r="B22" s="169"/>
      <c r="C22" s="156" t="s">
        <v>110</v>
      </c>
      <c r="D22" s="156" t="s">
        <v>229</v>
      </c>
      <c r="E22" s="156" t="s">
        <v>230</v>
      </c>
      <c r="F22" s="194" t="s">
        <v>231</v>
      </c>
      <c r="G22" s="156" t="s">
        <v>135</v>
      </c>
    </row>
    <row r="23" spans="1:7">
      <c r="A23" s="156" t="s">
        <v>100</v>
      </c>
      <c r="B23" s="169"/>
      <c r="C23" s="156" t="s">
        <v>100</v>
      </c>
      <c r="D23" s="156" t="s">
        <v>232</v>
      </c>
      <c r="E23" s="156" t="s">
        <v>233</v>
      </c>
      <c r="F23" s="194" t="s">
        <v>234</v>
      </c>
      <c r="G23" s="156" t="s">
        <v>135</v>
      </c>
    </row>
    <row r="24" spans="1:7">
      <c r="B24" s="169"/>
      <c r="F24" s="194"/>
      <c r="G24" s="156" t="s">
        <v>135</v>
      </c>
    </row>
    <row r="25" spans="1:7">
      <c r="A25" s="156" t="s">
        <v>112</v>
      </c>
      <c r="B25" s="169"/>
      <c r="C25" s="156" t="s">
        <v>112</v>
      </c>
      <c r="D25" s="156" t="s">
        <v>238</v>
      </c>
      <c r="E25" s="156" t="s">
        <v>239</v>
      </c>
      <c r="F25" s="194" t="s">
        <v>240</v>
      </c>
      <c r="G25" s="156" t="s">
        <v>135</v>
      </c>
    </row>
    <row r="26" spans="1:7">
      <c r="B26" s="169"/>
      <c r="F26" s="194"/>
      <c r="G26" s="156" t="s">
        <v>135</v>
      </c>
    </row>
    <row r="27" spans="1:7">
      <c r="A27" s="156" t="s">
        <v>241</v>
      </c>
      <c r="B27" s="169"/>
      <c r="C27" s="156" t="s">
        <v>241</v>
      </c>
      <c r="D27" s="156" t="s">
        <v>241</v>
      </c>
      <c r="E27" s="156" t="s">
        <v>241</v>
      </c>
      <c r="F27" s="194" t="s">
        <v>241</v>
      </c>
      <c r="G27" s="156" t="s">
        <v>135</v>
      </c>
    </row>
    <row r="28" spans="1:7">
      <c r="A28" s="156" t="s">
        <v>143</v>
      </c>
      <c r="B28" s="169"/>
      <c r="C28" s="156" t="s">
        <v>143</v>
      </c>
      <c r="D28" s="156" t="s">
        <v>143</v>
      </c>
      <c r="E28" s="156" t="s">
        <v>242</v>
      </c>
      <c r="F28" s="194" t="s">
        <v>243</v>
      </c>
      <c r="G28" s="156" t="s">
        <v>135</v>
      </c>
    </row>
    <row r="29" spans="1:7">
      <c r="A29" s="156" t="s">
        <v>9</v>
      </c>
      <c r="B29" s="169"/>
      <c r="C29" s="156" t="s">
        <v>9</v>
      </c>
      <c r="D29" s="156" t="s">
        <v>244</v>
      </c>
      <c r="E29" s="156" t="s">
        <v>245</v>
      </c>
      <c r="F29" s="194" t="s">
        <v>246</v>
      </c>
      <c r="G29" s="156" t="s">
        <v>135</v>
      </c>
    </row>
    <row r="30" spans="1:7">
      <c r="A30" s="185"/>
      <c r="B30" s="169"/>
      <c r="C30" s="185"/>
      <c r="D30" s="185"/>
      <c r="E30" s="185"/>
      <c r="F30" s="185"/>
      <c r="G30" s="156" t="s">
        <v>135</v>
      </c>
    </row>
    <row r="31" spans="1:7">
      <c r="A31" s="185" t="s">
        <v>210</v>
      </c>
      <c r="B31" s="169"/>
      <c r="C31" s="185" t="s">
        <v>210</v>
      </c>
      <c r="D31" s="185" t="s">
        <v>247</v>
      </c>
      <c r="E31" s="185" t="s">
        <v>451</v>
      </c>
      <c r="F31" s="185" t="s">
        <v>486</v>
      </c>
      <c r="G31" s="156" t="s">
        <v>135</v>
      </c>
    </row>
    <row r="32" spans="1:7">
      <c r="A32" s="3"/>
      <c r="B32" s="169"/>
      <c r="C32" s="3"/>
      <c r="D32" s="3"/>
      <c r="E32" s="3"/>
      <c r="F32" s="194"/>
      <c r="G32" s="156" t="s">
        <v>135</v>
      </c>
    </row>
    <row r="33" spans="1:7">
      <c r="A33" s="3"/>
      <c r="B33" s="169"/>
      <c r="C33" s="3"/>
      <c r="D33" s="3"/>
      <c r="E33" s="3"/>
      <c r="F33" s="194"/>
      <c r="G33" s="156" t="s">
        <v>135</v>
      </c>
    </row>
    <row r="34" spans="1:7">
      <c r="A34" s="3"/>
      <c r="B34" s="169"/>
      <c r="C34" s="3"/>
      <c r="D34" s="3"/>
      <c r="E34" s="3"/>
      <c r="F34" s="194"/>
      <c r="G34" s="156" t="s">
        <v>135</v>
      </c>
    </row>
    <row r="35" spans="1:7">
      <c r="A35" s="3"/>
      <c r="B35" s="169"/>
      <c r="C35" s="3"/>
      <c r="D35" s="3"/>
      <c r="E35" s="3"/>
      <c r="F35" s="194"/>
      <c r="G35" s="156" t="s">
        <v>135</v>
      </c>
    </row>
    <row r="36" spans="1:7">
      <c r="A36" s="3"/>
      <c r="B36" s="169"/>
      <c r="C36" s="3"/>
      <c r="D36" s="2"/>
      <c r="E36" s="2"/>
      <c r="F36" s="194"/>
      <c r="G36" s="156" t="s">
        <v>135</v>
      </c>
    </row>
    <row r="37" spans="1:7">
      <c r="A37" s="185"/>
      <c r="B37" s="169"/>
      <c r="C37" s="185"/>
      <c r="D37" s="185"/>
      <c r="E37" s="185"/>
      <c r="F37" s="194"/>
      <c r="G37" s="156" t="s">
        <v>135</v>
      </c>
    </row>
    <row r="38" spans="1:7">
      <c r="B38" s="169"/>
      <c r="F38" s="194"/>
      <c r="G38" s="156" t="s">
        <v>135</v>
      </c>
    </row>
    <row r="39" spans="1:7">
      <c r="B39" s="169"/>
      <c r="F39" s="194"/>
      <c r="G39" s="156" t="s">
        <v>135</v>
      </c>
    </row>
    <row r="40" spans="1:7">
      <c r="A40" s="156" t="s">
        <v>18</v>
      </c>
      <c r="B40" s="171" t="s">
        <v>151</v>
      </c>
      <c r="C40" s="156" t="s">
        <v>18</v>
      </c>
      <c r="D40" s="156" t="s">
        <v>248</v>
      </c>
      <c r="E40" s="156" t="s">
        <v>249</v>
      </c>
      <c r="F40" s="194" t="s">
        <v>250</v>
      </c>
      <c r="G40" s="156" t="s">
        <v>135</v>
      </c>
    </row>
    <row r="41" spans="1:7">
      <c r="A41" s="156" t="s">
        <v>18</v>
      </c>
      <c r="B41" s="172"/>
      <c r="C41" s="156" t="s">
        <v>18</v>
      </c>
      <c r="D41" s="156" t="s">
        <v>248</v>
      </c>
      <c r="E41" s="156" t="s">
        <v>249</v>
      </c>
      <c r="F41" s="194" t="s">
        <v>250</v>
      </c>
      <c r="G41" s="156" t="s">
        <v>135</v>
      </c>
    </row>
    <row r="42" spans="1:7">
      <c r="A42" s="156" t="s">
        <v>160</v>
      </c>
      <c r="B42" s="172"/>
      <c r="C42" s="156" t="s">
        <v>160</v>
      </c>
      <c r="D42" s="156" t="s">
        <v>284</v>
      </c>
      <c r="E42" s="156" t="s">
        <v>285</v>
      </c>
      <c r="F42" s="194" t="s">
        <v>286</v>
      </c>
      <c r="G42" s="156" t="s">
        <v>135</v>
      </c>
    </row>
    <row r="43" spans="1:7">
      <c r="A43" s="156" t="s">
        <v>19</v>
      </c>
      <c r="B43" s="172"/>
      <c r="C43" s="156" t="s">
        <v>19</v>
      </c>
      <c r="D43" s="156" t="s">
        <v>251</v>
      </c>
      <c r="E43" s="156" t="s">
        <v>252</v>
      </c>
      <c r="F43" s="194" t="s">
        <v>253</v>
      </c>
      <c r="G43" s="156" t="s">
        <v>135</v>
      </c>
    </row>
    <row r="44" spans="1:7">
      <c r="A44" s="156" t="s">
        <v>18</v>
      </c>
      <c r="B44" s="172"/>
      <c r="C44" s="156" t="s">
        <v>18</v>
      </c>
      <c r="D44" s="156" t="s">
        <v>248</v>
      </c>
      <c r="E44" s="156" t="s">
        <v>249</v>
      </c>
      <c r="F44" s="194" t="s">
        <v>250</v>
      </c>
      <c r="G44" s="156" t="s">
        <v>135</v>
      </c>
    </row>
    <row r="45" spans="1:7">
      <c r="A45" s="156" t="s">
        <v>106</v>
      </c>
      <c r="B45" s="172"/>
      <c r="C45" s="156" t="s">
        <v>106</v>
      </c>
      <c r="D45" s="156" t="s">
        <v>254</v>
      </c>
      <c r="E45" s="156" t="s">
        <v>255</v>
      </c>
      <c r="F45" s="194" t="s">
        <v>256</v>
      </c>
      <c r="G45" s="156" t="s">
        <v>135</v>
      </c>
    </row>
    <row r="46" spans="1:7">
      <c r="A46" s="156" t="s">
        <v>20</v>
      </c>
      <c r="B46" s="172"/>
      <c r="C46" s="156" t="s">
        <v>20</v>
      </c>
      <c r="D46" s="156" t="s">
        <v>257</v>
      </c>
      <c r="E46" s="156" t="s">
        <v>258</v>
      </c>
      <c r="F46" s="194" t="s">
        <v>259</v>
      </c>
      <c r="G46" s="156" t="s">
        <v>135</v>
      </c>
    </row>
    <row r="47" spans="1:7">
      <c r="A47" s="156" t="s">
        <v>199</v>
      </c>
      <c r="B47" s="172"/>
      <c r="C47" s="156" t="s">
        <v>199</v>
      </c>
      <c r="D47" s="156" t="s">
        <v>260</v>
      </c>
      <c r="E47" s="156" t="s">
        <v>261</v>
      </c>
      <c r="F47" s="194" t="s">
        <v>262</v>
      </c>
      <c r="G47" s="156" t="s">
        <v>135</v>
      </c>
    </row>
    <row r="48" spans="1:7">
      <c r="A48" s="3" t="s">
        <v>200</v>
      </c>
      <c r="B48" s="172"/>
      <c r="C48" s="3" t="s">
        <v>200</v>
      </c>
      <c r="D48" s="3" t="s">
        <v>263</v>
      </c>
      <c r="E48" s="3" t="s">
        <v>452</v>
      </c>
      <c r="F48" s="3" t="s">
        <v>487</v>
      </c>
      <c r="G48" s="156" t="s">
        <v>135</v>
      </c>
    </row>
    <row r="49" spans="1:7">
      <c r="A49" s="3" t="s">
        <v>201</v>
      </c>
      <c r="B49" s="172"/>
      <c r="C49" s="3" t="s">
        <v>201</v>
      </c>
      <c r="D49" s="3" t="s">
        <v>264</v>
      </c>
      <c r="E49" s="3" t="s">
        <v>453</v>
      </c>
      <c r="F49" s="3" t="s">
        <v>488</v>
      </c>
      <c r="G49" s="156" t="s">
        <v>135</v>
      </c>
    </row>
    <row r="50" spans="1:7">
      <c r="A50" s="3" t="s">
        <v>202</v>
      </c>
      <c r="B50" s="172"/>
      <c r="C50" s="3" t="s">
        <v>202</v>
      </c>
      <c r="D50" s="3" t="s">
        <v>265</v>
      </c>
      <c r="E50" s="3" t="s">
        <v>454</v>
      </c>
      <c r="F50" s="3" t="s">
        <v>489</v>
      </c>
      <c r="G50" s="156" t="s">
        <v>135</v>
      </c>
    </row>
    <row r="51" spans="1:7">
      <c r="A51" s="3" t="s">
        <v>203</v>
      </c>
      <c r="B51" s="172"/>
      <c r="C51" s="3" t="s">
        <v>203</v>
      </c>
      <c r="D51" s="3" t="s">
        <v>266</v>
      </c>
      <c r="E51" s="3" t="s">
        <v>455</v>
      </c>
      <c r="F51" s="3" t="s">
        <v>490</v>
      </c>
      <c r="G51" s="156" t="s">
        <v>135</v>
      </c>
    </row>
    <row r="52" spans="1:7">
      <c r="A52" s="156" t="s">
        <v>197</v>
      </c>
      <c r="B52" s="172"/>
      <c r="C52" s="156" t="s">
        <v>197</v>
      </c>
      <c r="D52" s="156" t="s">
        <v>267</v>
      </c>
      <c r="E52" s="156" t="s">
        <v>456</v>
      </c>
      <c r="F52" s="194" t="s">
        <v>491</v>
      </c>
      <c r="G52" s="156" t="s">
        <v>135</v>
      </c>
    </row>
    <row r="53" spans="1:7">
      <c r="A53" s="156" t="s">
        <v>198</v>
      </c>
      <c r="B53" s="172"/>
      <c r="C53" s="156" t="s">
        <v>198</v>
      </c>
      <c r="D53" s="156" t="s">
        <v>268</v>
      </c>
      <c r="E53" s="156" t="s">
        <v>457</v>
      </c>
      <c r="F53" s="194" t="s">
        <v>492</v>
      </c>
      <c r="G53" s="156" t="s">
        <v>135</v>
      </c>
    </row>
    <row r="54" spans="1:7">
      <c r="A54" s="156" t="s">
        <v>20</v>
      </c>
      <c r="B54" s="172"/>
      <c r="C54" s="156" t="s">
        <v>20</v>
      </c>
      <c r="D54" s="156" t="s">
        <v>477</v>
      </c>
      <c r="E54" s="156" t="s">
        <v>478</v>
      </c>
      <c r="F54" s="194"/>
      <c r="G54" s="156" t="s">
        <v>135</v>
      </c>
    </row>
    <row r="55" spans="1:7">
      <c r="B55" s="172"/>
      <c r="F55" s="194"/>
      <c r="G55" s="156" t="s">
        <v>135</v>
      </c>
    </row>
    <row r="56" spans="1:7">
      <c r="B56" s="172"/>
      <c r="F56" s="194"/>
      <c r="G56" s="156" t="s">
        <v>135</v>
      </c>
    </row>
    <row r="57" spans="1:7">
      <c r="A57" s="156" t="s">
        <v>165</v>
      </c>
      <c r="B57" s="170" t="s">
        <v>152</v>
      </c>
      <c r="C57" s="156" t="s">
        <v>165</v>
      </c>
      <c r="D57" s="156" t="s">
        <v>269</v>
      </c>
      <c r="E57" s="156" t="s">
        <v>458</v>
      </c>
      <c r="F57" s="194" t="s">
        <v>493</v>
      </c>
      <c r="G57" s="156" t="s">
        <v>135</v>
      </c>
    </row>
    <row r="58" spans="1:7">
      <c r="A58" s="156" t="s">
        <v>153</v>
      </c>
      <c r="B58" s="169"/>
      <c r="C58" s="156" t="s">
        <v>153</v>
      </c>
      <c r="D58" s="156" t="s">
        <v>270</v>
      </c>
      <c r="E58" s="156" t="s">
        <v>459</v>
      </c>
      <c r="F58" s="194" t="s">
        <v>494</v>
      </c>
      <c r="G58" s="156" t="s">
        <v>135</v>
      </c>
    </row>
    <row r="59" spans="1:7">
      <c r="A59" s="156" t="s">
        <v>154</v>
      </c>
      <c r="B59" s="169"/>
      <c r="C59" s="156" t="s">
        <v>154</v>
      </c>
      <c r="D59" s="156" t="s">
        <v>271</v>
      </c>
      <c r="E59" s="156" t="s">
        <v>460</v>
      </c>
      <c r="F59" s="194" t="s">
        <v>495</v>
      </c>
      <c r="G59" s="156" t="s">
        <v>135</v>
      </c>
    </row>
    <row r="60" spans="1:7">
      <c r="A60" s="156" t="s">
        <v>155</v>
      </c>
      <c r="B60" s="169"/>
      <c r="C60" s="156" t="s">
        <v>155</v>
      </c>
      <c r="D60" s="156" t="s">
        <v>272</v>
      </c>
      <c r="E60" s="156" t="s">
        <v>461</v>
      </c>
      <c r="F60" s="194" t="s">
        <v>496</v>
      </c>
      <c r="G60" s="156" t="s">
        <v>135</v>
      </c>
    </row>
    <row r="61" spans="1:7">
      <c r="A61" s="156" t="s">
        <v>156</v>
      </c>
      <c r="B61" s="169"/>
      <c r="C61" s="156" t="s">
        <v>156</v>
      </c>
      <c r="D61" s="156" t="s">
        <v>273</v>
      </c>
      <c r="E61" s="156" t="s">
        <v>462</v>
      </c>
      <c r="F61" s="194" t="s">
        <v>497</v>
      </c>
      <c r="G61" s="156" t="s">
        <v>135</v>
      </c>
    </row>
    <row r="62" spans="1:7">
      <c r="B62" s="169"/>
      <c r="F62" s="194"/>
      <c r="G62" s="156" t="s">
        <v>135</v>
      </c>
    </row>
    <row r="63" spans="1:7">
      <c r="B63" s="169"/>
      <c r="F63" s="194"/>
      <c r="G63" s="156" t="s">
        <v>135</v>
      </c>
    </row>
    <row r="64" spans="1:7">
      <c r="B64" s="169"/>
      <c r="F64" s="194"/>
      <c r="G64" s="156" t="s">
        <v>135</v>
      </c>
    </row>
    <row r="65" spans="1:7">
      <c r="B65" s="169"/>
      <c r="F65" s="194"/>
      <c r="G65" s="156" t="s">
        <v>135</v>
      </c>
    </row>
    <row r="66" spans="1:7">
      <c r="B66" s="169"/>
      <c r="F66" s="194"/>
      <c r="G66" s="156" t="s">
        <v>135</v>
      </c>
    </row>
    <row r="67" spans="1:7">
      <c r="A67" s="156" t="s">
        <v>476</v>
      </c>
      <c r="B67" s="171" t="s">
        <v>157</v>
      </c>
      <c r="C67" s="156" t="s">
        <v>476</v>
      </c>
      <c r="D67" s="156" t="s">
        <v>274</v>
      </c>
      <c r="E67" s="156" t="s">
        <v>463</v>
      </c>
      <c r="F67" s="194" t="s">
        <v>498</v>
      </c>
      <c r="G67" s="156" t="s">
        <v>135</v>
      </c>
    </row>
    <row r="68" spans="1:7">
      <c r="A68" s="156" t="s">
        <v>158</v>
      </c>
      <c r="B68" s="172"/>
      <c r="C68" s="156" t="s">
        <v>158</v>
      </c>
      <c r="D68" s="156" t="s">
        <v>275</v>
      </c>
      <c r="E68" s="156" t="s">
        <v>464</v>
      </c>
      <c r="F68" s="194" t="s">
        <v>499</v>
      </c>
      <c r="G68" s="156" t="s">
        <v>135</v>
      </c>
    </row>
    <row r="69" spans="1:7">
      <c r="A69" s="156" t="s">
        <v>159</v>
      </c>
      <c r="B69" s="172"/>
      <c r="C69" s="156" t="s">
        <v>159</v>
      </c>
      <c r="D69" s="156" t="s">
        <v>276</v>
      </c>
      <c r="E69" s="156" t="s">
        <v>465</v>
      </c>
      <c r="F69" s="194" t="s">
        <v>500</v>
      </c>
      <c r="G69" s="156" t="s">
        <v>135</v>
      </c>
    </row>
    <row r="70" spans="1:7">
      <c r="A70" s="156" t="s">
        <v>162</v>
      </c>
      <c r="B70" s="172"/>
      <c r="C70" s="156" t="s">
        <v>162</v>
      </c>
      <c r="D70" s="156" t="s">
        <v>283</v>
      </c>
      <c r="E70" s="156" t="s">
        <v>466</v>
      </c>
      <c r="F70" s="194" t="s">
        <v>501</v>
      </c>
      <c r="G70" s="156" t="s">
        <v>135</v>
      </c>
    </row>
    <row r="71" spans="1:7">
      <c r="A71" s="156" t="s">
        <v>19</v>
      </c>
      <c r="B71" s="172"/>
      <c r="C71" s="156" t="s">
        <v>19</v>
      </c>
      <c r="D71" s="156" t="s">
        <v>251</v>
      </c>
      <c r="E71" s="156" t="s">
        <v>252</v>
      </c>
      <c r="F71" s="194" t="s">
        <v>253</v>
      </c>
      <c r="G71" s="156" t="s">
        <v>135</v>
      </c>
    </row>
    <row r="72" spans="1:7">
      <c r="A72" s="156" t="s">
        <v>160</v>
      </c>
      <c r="B72" s="172"/>
      <c r="C72" s="156" t="s">
        <v>160</v>
      </c>
      <c r="D72" s="156" t="s">
        <v>284</v>
      </c>
      <c r="E72" s="156" t="s">
        <v>285</v>
      </c>
      <c r="F72" s="194" t="s">
        <v>286</v>
      </c>
      <c r="G72" s="156" t="s">
        <v>135</v>
      </c>
    </row>
    <row r="73" spans="1:7">
      <c r="A73" s="156" t="s">
        <v>161</v>
      </c>
      <c r="B73" s="172"/>
      <c r="C73" s="156" t="s">
        <v>161</v>
      </c>
      <c r="D73" s="156" t="s">
        <v>277</v>
      </c>
      <c r="E73" s="156" t="s">
        <v>467</v>
      </c>
      <c r="F73" s="194" t="s">
        <v>502</v>
      </c>
      <c r="G73" s="156" t="s">
        <v>135</v>
      </c>
    </row>
    <row r="74" spans="1:7">
      <c r="A74" s="156" t="s">
        <v>153</v>
      </c>
      <c r="B74" s="172"/>
      <c r="C74" s="156" t="s">
        <v>153</v>
      </c>
      <c r="D74" s="156" t="s">
        <v>270</v>
      </c>
      <c r="E74" s="156" t="s">
        <v>459</v>
      </c>
      <c r="F74" s="194" t="s">
        <v>494</v>
      </c>
      <c r="G74" s="156" t="s">
        <v>135</v>
      </c>
    </row>
    <row r="75" spans="1:7">
      <c r="A75" s="156" t="s">
        <v>204</v>
      </c>
      <c r="B75" s="172"/>
      <c r="C75" s="156" t="s">
        <v>204</v>
      </c>
      <c r="D75" s="156" t="s">
        <v>278</v>
      </c>
      <c r="E75" s="156" t="s">
        <v>468</v>
      </c>
      <c r="F75" s="194" t="s">
        <v>503</v>
      </c>
      <c r="G75" s="156" t="s">
        <v>135</v>
      </c>
    </row>
    <row r="76" spans="1:7">
      <c r="A76" s="156" t="s">
        <v>205</v>
      </c>
      <c r="B76" s="172"/>
      <c r="C76" s="156" t="s">
        <v>205</v>
      </c>
      <c r="D76" s="156" t="s">
        <v>279</v>
      </c>
      <c r="E76" s="156" t="s">
        <v>469</v>
      </c>
      <c r="F76" s="194" t="s">
        <v>504</v>
      </c>
      <c r="G76" s="156" t="s">
        <v>135</v>
      </c>
    </row>
    <row r="77" spans="1:7">
      <c r="A77" s="156" t="s">
        <v>166</v>
      </c>
      <c r="B77" s="172"/>
      <c r="C77" s="156" t="s">
        <v>166</v>
      </c>
      <c r="D77" s="156" t="s">
        <v>280</v>
      </c>
      <c r="E77" s="156" t="s">
        <v>470</v>
      </c>
      <c r="F77" s="194" t="s">
        <v>505</v>
      </c>
      <c r="G77" s="156" t="s">
        <v>135</v>
      </c>
    </row>
    <row r="78" spans="1:7">
      <c r="A78" s="156" t="s">
        <v>163</v>
      </c>
      <c r="B78" s="172"/>
      <c r="C78" s="156" t="s">
        <v>163</v>
      </c>
      <c r="D78" s="156" t="s">
        <v>281</v>
      </c>
      <c r="E78" s="156" t="s">
        <v>471</v>
      </c>
      <c r="F78" s="194" t="s">
        <v>506</v>
      </c>
      <c r="G78" s="156" t="s">
        <v>135</v>
      </c>
    </row>
    <row r="79" spans="1:7">
      <c r="A79" s="156" t="s">
        <v>164</v>
      </c>
      <c r="B79" s="172"/>
      <c r="C79" s="156" t="s">
        <v>164</v>
      </c>
      <c r="D79" s="156" t="s">
        <v>282</v>
      </c>
      <c r="E79" s="156" t="s">
        <v>472</v>
      </c>
      <c r="F79" s="194" t="s">
        <v>507</v>
      </c>
      <c r="G79" s="156" t="s">
        <v>135</v>
      </c>
    </row>
    <row r="80" spans="1:7">
      <c r="B80" s="172"/>
      <c r="F80" s="194"/>
      <c r="G80" s="156" t="s">
        <v>135</v>
      </c>
    </row>
    <row r="81" spans="1:7">
      <c r="B81" s="172"/>
      <c r="F81" s="194"/>
      <c r="G81" s="156" t="s">
        <v>135</v>
      </c>
    </row>
    <row r="82" spans="1:7">
      <c r="B82" s="172"/>
      <c r="F82" s="194"/>
      <c r="G82" s="156" t="s">
        <v>135</v>
      </c>
    </row>
    <row r="83" spans="1:7">
      <c r="B83" s="172"/>
      <c r="F83" s="194"/>
      <c r="G83" s="156" t="s">
        <v>135</v>
      </c>
    </row>
    <row r="84" spans="1:7">
      <c r="B84" s="172"/>
      <c r="F84" s="194"/>
      <c r="G84" s="156" t="s">
        <v>135</v>
      </c>
    </row>
    <row r="85" spans="1:7">
      <c r="A85" s="156" t="s">
        <v>118</v>
      </c>
      <c r="B85" s="170" t="s">
        <v>151</v>
      </c>
      <c r="C85" s="156" t="s">
        <v>118</v>
      </c>
      <c r="D85" s="156" t="s">
        <v>287</v>
      </c>
      <c r="E85" s="156" t="s">
        <v>288</v>
      </c>
      <c r="F85" s="194" t="s">
        <v>289</v>
      </c>
      <c r="G85" s="156" t="s">
        <v>135</v>
      </c>
    </row>
    <row r="86" spans="1:7">
      <c r="A86" s="156" t="s">
        <v>0</v>
      </c>
      <c r="B86" s="170" t="s">
        <v>152</v>
      </c>
      <c r="C86" s="156" t="s">
        <v>0</v>
      </c>
      <c r="D86" s="156" t="s">
        <v>290</v>
      </c>
      <c r="E86" s="156" t="s">
        <v>291</v>
      </c>
      <c r="F86" s="194" t="s">
        <v>292</v>
      </c>
      <c r="G86" s="156" t="s">
        <v>135</v>
      </c>
    </row>
    <row r="87" spans="1:7">
      <c r="A87" s="156" t="s">
        <v>101</v>
      </c>
      <c r="B87" s="170" t="s">
        <v>157</v>
      </c>
      <c r="C87" s="156" t="s">
        <v>101</v>
      </c>
      <c r="D87" s="156" t="s">
        <v>293</v>
      </c>
      <c r="E87" s="156" t="s">
        <v>294</v>
      </c>
      <c r="F87" s="194" t="s">
        <v>295</v>
      </c>
      <c r="G87" s="156" t="s">
        <v>135</v>
      </c>
    </row>
    <row r="88" spans="1:7">
      <c r="A88" s="156" t="s">
        <v>79</v>
      </c>
      <c r="B88" s="169"/>
      <c r="C88" s="156" t="s">
        <v>79</v>
      </c>
      <c r="D88" s="156" t="s">
        <v>296</v>
      </c>
      <c r="E88" s="156" t="s">
        <v>297</v>
      </c>
      <c r="F88" s="194" t="s">
        <v>298</v>
      </c>
      <c r="G88" s="156" t="s">
        <v>135</v>
      </c>
    </row>
    <row r="89" spans="1:7">
      <c r="A89" s="156" t="s">
        <v>20</v>
      </c>
      <c r="B89" s="169"/>
      <c r="C89" s="156" t="s">
        <v>20</v>
      </c>
      <c r="D89" s="156" t="s">
        <v>257</v>
      </c>
      <c r="E89" s="156" t="s">
        <v>299</v>
      </c>
      <c r="F89" s="194" t="s">
        <v>300</v>
      </c>
      <c r="G89" s="156" t="s">
        <v>135</v>
      </c>
    </row>
    <row r="90" spans="1:7">
      <c r="A90" s="156" t="s">
        <v>71</v>
      </c>
      <c r="B90" s="169"/>
      <c r="C90" s="156" t="s">
        <v>71</v>
      </c>
      <c r="D90" s="156" t="s">
        <v>301</v>
      </c>
      <c r="E90" s="156" t="s">
        <v>302</v>
      </c>
      <c r="F90" s="194" t="s">
        <v>303</v>
      </c>
      <c r="G90" s="156" t="s">
        <v>135</v>
      </c>
    </row>
    <row r="91" spans="1:7">
      <c r="A91" s="156" t="s">
        <v>102</v>
      </c>
      <c r="B91" s="169"/>
      <c r="C91" s="156" t="s">
        <v>102</v>
      </c>
      <c r="D91" s="156" t="s">
        <v>304</v>
      </c>
      <c r="E91" s="156" t="s">
        <v>305</v>
      </c>
      <c r="F91" s="194" t="s">
        <v>306</v>
      </c>
      <c r="G91" s="156" t="s">
        <v>135</v>
      </c>
    </row>
    <row r="92" spans="1:7">
      <c r="A92" s="156" t="s">
        <v>23</v>
      </c>
      <c r="B92" s="169"/>
      <c r="C92" s="156" t="s">
        <v>23</v>
      </c>
      <c r="D92" s="156" t="s">
        <v>307</v>
      </c>
      <c r="E92" s="156" t="s">
        <v>308</v>
      </c>
      <c r="F92" s="194" t="s">
        <v>309</v>
      </c>
      <c r="G92" s="156" t="s">
        <v>135</v>
      </c>
    </row>
    <row r="93" spans="1:7">
      <c r="A93" s="156" t="s">
        <v>72</v>
      </c>
      <c r="B93" s="169"/>
      <c r="C93" s="156" t="s">
        <v>72</v>
      </c>
      <c r="D93" s="156" t="s">
        <v>310</v>
      </c>
      <c r="E93" s="156" t="s">
        <v>311</v>
      </c>
      <c r="F93" s="194" t="s">
        <v>312</v>
      </c>
      <c r="G93" s="156" t="s">
        <v>135</v>
      </c>
    </row>
    <row r="94" spans="1:7">
      <c r="A94" s="156" t="s">
        <v>25</v>
      </c>
      <c r="B94" s="169"/>
      <c r="C94" s="156" t="s">
        <v>25</v>
      </c>
      <c r="D94" s="156" t="s">
        <v>313</v>
      </c>
      <c r="E94" s="156" t="s">
        <v>314</v>
      </c>
      <c r="F94" s="194" t="s">
        <v>315</v>
      </c>
      <c r="G94" s="156" t="s">
        <v>135</v>
      </c>
    </row>
    <row r="95" spans="1:7">
      <c r="A95" s="156" t="s">
        <v>68</v>
      </c>
      <c r="B95" s="169"/>
      <c r="C95" s="156" t="s">
        <v>68</v>
      </c>
      <c r="D95" s="156" t="s">
        <v>316</v>
      </c>
      <c r="E95" s="156" t="s">
        <v>317</v>
      </c>
      <c r="F95" s="194" t="s">
        <v>318</v>
      </c>
      <c r="G95" s="156" t="s">
        <v>135</v>
      </c>
    </row>
    <row r="96" spans="1:7">
      <c r="A96" s="156" t="s">
        <v>69</v>
      </c>
      <c r="B96" s="169"/>
      <c r="C96" s="156" t="s">
        <v>69</v>
      </c>
      <c r="D96" s="156" t="s">
        <v>319</v>
      </c>
      <c r="E96" s="156" t="s">
        <v>320</v>
      </c>
      <c r="F96" s="194" t="s">
        <v>321</v>
      </c>
      <c r="G96" s="156" t="s">
        <v>135</v>
      </c>
    </row>
    <row r="97" spans="1:7">
      <c r="A97" s="156" t="s">
        <v>78</v>
      </c>
      <c r="B97" s="169"/>
      <c r="C97" s="156" t="s">
        <v>78</v>
      </c>
      <c r="D97" s="156" t="s">
        <v>322</v>
      </c>
      <c r="E97" s="156" t="s">
        <v>323</v>
      </c>
      <c r="F97" s="194" t="s">
        <v>324</v>
      </c>
      <c r="G97" s="156" t="s">
        <v>135</v>
      </c>
    </row>
    <row r="98" spans="1:7">
      <c r="A98" s="156" t="s">
        <v>74</v>
      </c>
      <c r="B98" s="169"/>
      <c r="C98" s="156" t="s">
        <v>74</v>
      </c>
      <c r="D98" s="156" t="s">
        <v>325</v>
      </c>
      <c r="E98" s="156" t="s">
        <v>326</v>
      </c>
      <c r="F98" s="194" t="s">
        <v>327</v>
      </c>
      <c r="G98" s="156" t="s">
        <v>135</v>
      </c>
    </row>
    <row r="99" spans="1:7">
      <c r="A99" s="156" t="s">
        <v>103</v>
      </c>
      <c r="B99" s="169"/>
      <c r="C99" s="156" t="s">
        <v>103</v>
      </c>
      <c r="D99" s="156" t="s">
        <v>328</v>
      </c>
      <c r="E99" s="156" t="s">
        <v>329</v>
      </c>
      <c r="F99" s="194" t="s">
        <v>330</v>
      </c>
      <c r="G99" s="156" t="s">
        <v>135</v>
      </c>
    </row>
    <row r="100" spans="1:7">
      <c r="A100" s="156" t="s">
        <v>116</v>
      </c>
      <c r="B100" s="169"/>
      <c r="C100" s="156" t="s">
        <v>116</v>
      </c>
      <c r="D100" s="156" t="s">
        <v>331</v>
      </c>
      <c r="E100" s="156" t="s">
        <v>332</v>
      </c>
      <c r="F100" s="194" t="s">
        <v>333</v>
      </c>
      <c r="G100" s="156" t="s">
        <v>135</v>
      </c>
    </row>
    <row r="101" spans="1:7">
      <c r="A101" s="156" t="s">
        <v>104</v>
      </c>
      <c r="B101" s="169"/>
      <c r="C101" s="156" t="s">
        <v>104</v>
      </c>
      <c r="D101" s="156" t="s">
        <v>334</v>
      </c>
      <c r="E101" s="156" t="s">
        <v>335</v>
      </c>
      <c r="F101" s="194" t="s">
        <v>336</v>
      </c>
      <c r="G101" s="156" t="s">
        <v>135</v>
      </c>
    </row>
    <row r="102" spans="1:7">
      <c r="A102" s="156" t="s">
        <v>105</v>
      </c>
      <c r="B102" s="169"/>
      <c r="C102" s="156" t="s">
        <v>105</v>
      </c>
      <c r="D102" s="156" t="s">
        <v>337</v>
      </c>
      <c r="E102" s="156" t="s">
        <v>338</v>
      </c>
      <c r="F102" s="194" t="s">
        <v>339</v>
      </c>
      <c r="G102" s="156" t="s">
        <v>135</v>
      </c>
    </row>
    <row r="103" spans="1:7">
      <c r="B103" s="169"/>
      <c r="F103" s="194"/>
      <c r="G103" s="156" t="s">
        <v>135</v>
      </c>
    </row>
    <row r="104" spans="1:7">
      <c r="B104" s="169"/>
      <c r="F104" s="194"/>
      <c r="G104" s="156" t="s">
        <v>135</v>
      </c>
    </row>
    <row r="105" spans="1:7">
      <c r="B105" s="169"/>
      <c r="F105" s="194"/>
      <c r="G105" s="156" t="s">
        <v>135</v>
      </c>
    </row>
    <row r="106" spans="1:7">
      <c r="A106" s="156" t="s">
        <v>36</v>
      </c>
      <c r="B106" s="169"/>
      <c r="C106" s="156" t="s">
        <v>36</v>
      </c>
      <c r="D106" s="156" t="s">
        <v>340</v>
      </c>
      <c r="E106" s="156" t="s">
        <v>341</v>
      </c>
      <c r="F106" s="194" t="s">
        <v>342</v>
      </c>
      <c r="G106" s="156" t="s">
        <v>135</v>
      </c>
    </row>
    <row r="107" spans="1:7">
      <c r="A107" s="156" t="s">
        <v>107</v>
      </c>
      <c r="B107" s="169"/>
      <c r="C107" s="156" t="s">
        <v>107</v>
      </c>
      <c r="D107" s="156" t="s">
        <v>343</v>
      </c>
      <c r="E107" s="156" t="s">
        <v>344</v>
      </c>
      <c r="F107" s="194" t="s">
        <v>345</v>
      </c>
      <c r="G107" s="156" t="s">
        <v>135</v>
      </c>
    </row>
    <row r="108" spans="1:7">
      <c r="A108" s="156" t="s">
        <v>108</v>
      </c>
      <c r="B108" s="169"/>
      <c r="C108" s="156" t="s">
        <v>108</v>
      </c>
      <c r="D108" s="156" t="s">
        <v>346</v>
      </c>
      <c r="E108" s="156" t="s">
        <v>347</v>
      </c>
      <c r="F108" s="194" t="s">
        <v>348</v>
      </c>
      <c r="G108" s="156" t="s">
        <v>135</v>
      </c>
    </row>
    <row r="109" spans="1:7">
      <c r="A109" s="156" t="s">
        <v>40</v>
      </c>
      <c r="B109" s="169"/>
      <c r="C109" s="156" t="s">
        <v>40</v>
      </c>
      <c r="D109" s="156" t="s">
        <v>349</v>
      </c>
      <c r="E109" s="156" t="s">
        <v>350</v>
      </c>
      <c r="F109" s="194" t="s">
        <v>351</v>
      </c>
      <c r="G109" s="156" t="s">
        <v>135</v>
      </c>
    </row>
    <row r="110" spans="1:7">
      <c r="A110" s="156" t="s">
        <v>66</v>
      </c>
      <c r="B110" s="169"/>
      <c r="C110" s="156" t="s">
        <v>66</v>
      </c>
      <c r="D110" s="156" t="s">
        <v>352</v>
      </c>
      <c r="E110" s="156" t="s">
        <v>353</v>
      </c>
      <c r="F110" s="194" t="s">
        <v>354</v>
      </c>
      <c r="G110" s="156" t="s">
        <v>135</v>
      </c>
    </row>
    <row r="111" spans="1:7">
      <c r="A111" s="156" t="s">
        <v>26</v>
      </c>
      <c r="B111" s="169"/>
      <c r="C111" s="156" t="s">
        <v>26</v>
      </c>
      <c r="D111" s="156" t="s">
        <v>355</v>
      </c>
      <c r="E111" s="156" t="s">
        <v>356</v>
      </c>
      <c r="F111" s="194" t="s">
        <v>357</v>
      </c>
      <c r="G111" s="156" t="s">
        <v>135</v>
      </c>
    </row>
    <row r="112" spans="1:7">
      <c r="A112" s="156" t="s">
        <v>16</v>
      </c>
      <c r="B112" s="169"/>
      <c r="C112" s="156" t="s">
        <v>16</v>
      </c>
      <c r="D112" s="156" t="s">
        <v>358</v>
      </c>
      <c r="E112" s="156" t="s">
        <v>359</v>
      </c>
      <c r="F112" s="194" t="s">
        <v>360</v>
      </c>
      <c r="G112" s="156" t="s">
        <v>135</v>
      </c>
    </row>
    <row r="113" spans="1:7">
      <c r="A113" s="156" t="s">
        <v>67</v>
      </c>
      <c r="B113" s="169"/>
      <c r="C113" s="156" t="s">
        <v>67</v>
      </c>
      <c r="D113" s="156" t="s">
        <v>361</v>
      </c>
      <c r="E113" s="156" t="s">
        <v>362</v>
      </c>
      <c r="F113" s="194" t="s">
        <v>363</v>
      </c>
      <c r="G113" s="156" t="s">
        <v>135</v>
      </c>
    </row>
    <row r="114" spans="1:7">
      <c r="A114" s="156" t="s">
        <v>26</v>
      </c>
      <c r="B114" s="169"/>
      <c r="C114" s="156" t="s">
        <v>26</v>
      </c>
      <c r="D114" s="156" t="s">
        <v>355</v>
      </c>
      <c r="E114" s="156" t="s">
        <v>356</v>
      </c>
      <c r="F114" s="194" t="s">
        <v>357</v>
      </c>
      <c r="G114" s="156" t="s">
        <v>135</v>
      </c>
    </row>
    <row r="115" spans="1:7">
      <c r="A115" s="156" t="s">
        <v>16</v>
      </c>
      <c r="B115" s="169"/>
      <c r="C115" s="156" t="s">
        <v>16</v>
      </c>
      <c r="D115" s="156" t="s">
        <v>358</v>
      </c>
      <c r="E115" s="156" t="s">
        <v>359</v>
      </c>
      <c r="F115" s="194" t="s">
        <v>360</v>
      </c>
      <c r="G115" s="156" t="s">
        <v>135</v>
      </c>
    </row>
    <row r="116" spans="1:7">
      <c r="A116" s="156" t="s">
        <v>114</v>
      </c>
      <c r="B116" s="169"/>
      <c r="C116" s="156" t="s">
        <v>114</v>
      </c>
      <c r="D116" s="156" t="s">
        <v>364</v>
      </c>
      <c r="E116" s="156" t="s">
        <v>365</v>
      </c>
      <c r="F116" s="194" t="s">
        <v>366</v>
      </c>
      <c r="G116" s="156" t="s">
        <v>135</v>
      </c>
    </row>
    <row r="117" spans="1:7">
      <c r="A117" s="156" t="s">
        <v>18</v>
      </c>
      <c r="B117" s="169"/>
      <c r="C117" s="156" t="s">
        <v>18</v>
      </c>
      <c r="D117" s="156" t="s">
        <v>248</v>
      </c>
      <c r="E117" s="156" t="s">
        <v>249</v>
      </c>
      <c r="F117" s="194" t="s">
        <v>250</v>
      </c>
      <c r="G117" s="156" t="s">
        <v>135</v>
      </c>
    </row>
    <row r="118" spans="1:7">
      <c r="A118" s="156" t="s">
        <v>98</v>
      </c>
      <c r="B118" s="169"/>
      <c r="C118" s="156" t="s">
        <v>98</v>
      </c>
      <c r="D118" s="156" t="s">
        <v>367</v>
      </c>
      <c r="E118" s="156" t="s">
        <v>368</v>
      </c>
      <c r="F118" s="194" t="s">
        <v>369</v>
      </c>
      <c r="G118" s="156" t="s">
        <v>135</v>
      </c>
    </row>
    <row r="119" spans="1:7">
      <c r="A119" s="156" t="s">
        <v>71</v>
      </c>
      <c r="B119" s="169"/>
      <c r="C119" s="156" t="s">
        <v>71</v>
      </c>
      <c r="D119" s="156" t="s">
        <v>442</v>
      </c>
      <c r="E119" s="156" t="s">
        <v>302</v>
      </c>
      <c r="F119" s="194" t="s">
        <v>303</v>
      </c>
      <c r="G119" s="156" t="s">
        <v>135</v>
      </c>
    </row>
    <row r="120" spans="1:7">
      <c r="B120" s="169"/>
      <c r="F120" s="194"/>
      <c r="G120" s="156" t="s">
        <v>135</v>
      </c>
    </row>
    <row r="121" spans="1:7">
      <c r="B121" s="169"/>
      <c r="F121" s="194"/>
      <c r="G121" s="156" t="s">
        <v>135</v>
      </c>
    </row>
    <row r="122" spans="1:7">
      <c r="B122" s="169"/>
      <c r="F122" s="194"/>
      <c r="G122" s="156" t="s">
        <v>135</v>
      </c>
    </row>
    <row r="123" spans="1:7">
      <c r="A123" s="156" t="s">
        <v>126</v>
      </c>
      <c r="B123" s="169"/>
      <c r="C123" s="156" t="s">
        <v>126</v>
      </c>
      <c r="D123" s="156" t="s">
        <v>126</v>
      </c>
      <c r="E123" s="156" t="s">
        <v>126</v>
      </c>
      <c r="F123" s="194" t="s">
        <v>126</v>
      </c>
      <c r="G123" s="156" t="s">
        <v>135</v>
      </c>
    </row>
    <row r="124" spans="1:7">
      <c r="A124" s="156" t="s">
        <v>4</v>
      </c>
      <c r="B124" s="169"/>
      <c r="C124" s="156" t="s">
        <v>4</v>
      </c>
      <c r="D124" s="156" t="s">
        <v>370</v>
      </c>
      <c r="E124" s="156" t="s">
        <v>371</v>
      </c>
      <c r="F124" s="194" t="s">
        <v>372</v>
      </c>
      <c r="G124" s="156" t="s">
        <v>135</v>
      </c>
    </row>
    <row r="125" spans="1:7">
      <c r="A125" s="156" t="s">
        <v>5</v>
      </c>
      <c r="B125" s="169"/>
      <c r="C125" s="156" t="s">
        <v>5</v>
      </c>
      <c r="D125" s="156" t="s">
        <v>373</v>
      </c>
      <c r="E125" s="156" t="s">
        <v>374</v>
      </c>
      <c r="F125" s="194" t="s">
        <v>375</v>
      </c>
      <c r="G125" s="156" t="s">
        <v>135</v>
      </c>
    </row>
    <row r="126" spans="1:7">
      <c r="A126" s="156" t="s">
        <v>7</v>
      </c>
      <c r="B126" s="169"/>
      <c r="C126" s="156" t="s">
        <v>7</v>
      </c>
      <c r="D126" s="156" t="s">
        <v>376</v>
      </c>
      <c r="E126" s="156" t="s">
        <v>377</v>
      </c>
      <c r="F126" s="194" t="s">
        <v>378</v>
      </c>
      <c r="G126" s="156" t="s">
        <v>135</v>
      </c>
    </row>
    <row r="127" spans="1:7">
      <c r="B127" s="169"/>
      <c r="F127" s="194"/>
      <c r="G127" s="156" t="s">
        <v>135</v>
      </c>
    </row>
    <row r="128" spans="1:7">
      <c r="A128" s="156" t="s">
        <v>15</v>
      </c>
      <c r="B128" s="169"/>
      <c r="C128" s="156" t="s">
        <v>15</v>
      </c>
      <c r="D128" s="156" t="s">
        <v>379</v>
      </c>
      <c r="E128" s="156" t="s">
        <v>380</v>
      </c>
      <c r="F128" s="194" t="s">
        <v>381</v>
      </c>
      <c r="G128" s="156" t="s">
        <v>135</v>
      </c>
    </row>
    <row r="129" spans="1:7">
      <c r="B129" s="169"/>
      <c r="F129" s="194"/>
      <c r="G129" s="156" t="s">
        <v>135</v>
      </c>
    </row>
    <row r="130" spans="1:7">
      <c r="A130" s="156" t="s">
        <v>147</v>
      </c>
      <c r="B130" s="169"/>
      <c r="C130" s="156" t="s">
        <v>147</v>
      </c>
      <c r="D130" s="156" t="s">
        <v>481</v>
      </c>
      <c r="E130" s="156" t="s">
        <v>473</v>
      </c>
      <c r="F130" s="194" t="s">
        <v>508</v>
      </c>
      <c r="G130" s="156" t="s">
        <v>135</v>
      </c>
    </row>
    <row r="131" spans="1:7">
      <c r="B131" s="169"/>
      <c r="F131" s="194"/>
      <c r="G131" s="156" t="s">
        <v>135</v>
      </c>
    </row>
    <row r="132" spans="1:7">
      <c r="B132" s="169"/>
      <c r="F132" s="194"/>
      <c r="G132" s="156" t="s">
        <v>135</v>
      </c>
    </row>
    <row r="133" spans="1:7">
      <c r="B133" s="169"/>
      <c r="F133" s="194"/>
      <c r="G133" s="156" t="s">
        <v>135</v>
      </c>
    </row>
    <row r="134" spans="1:7">
      <c r="B134" s="173" t="s">
        <v>167</v>
      </c>
      <c r="F134" s="194"/>
      <c r="G134" s="156" t="s">
        <v>135</v>
      </c>
    </row>
    <row r="135" spans="1:7">
      <c r="A135" s="156" t="s">
        <v>18</v>
      </c>
      <c r="B135" s="174" t="s">
        <v>168</v>
      </c>
      <c r="C135" s="156" t="s">
        <v>18</v>
      </c>
      <c r="D135" s="156" t="s">
        <v>420</v>
      </c>
      <c r="E135" s="156" t="s">
        <v>249</v>
      </c>
      <c r="F135" s="194" t="s">
        <v>250</v>
      </c>
      <c r="G135" s="156" t="s">
        <v>135</v>
      </c>
    </row>
    <row r="136" spans="1:7">
      <c r="A136" s="156" t="s">
        <v>129</v>
      </c>
      <c r="B136" s="174"/>
      <c r="C136" s="156" t="s">
        <v>129</v>
      </c>
      <c r="D136" s="156" t="s">
        <v>129</v>
      </c>
      <c r="E136" s="156" t="s">
        <v>480</v>
      </c>
      <c r="F136" s="194" t="s">
        <v>509</v>
      </c>
      <c r="G136" s="156" t="s">
        <v>135</v>
      </c>
    </row>
    <row r="137" spans="1:7">
      <c r="B137" s="174"/>
      <c r="F137" s="194"/>
      <c r="G137" s="156" t="s">
        <v>135</v>
      </c>
    </row>
    <row r="138" spans="1:7">
      <c r="B138" s="174"/>
      <c r="F138" s="194"/>
      <c r="G138" s="156" t="s">
        <v>135</v>
      </c>
    </row>
    <row r="139" spans="1:7">
      <c r="B139" s="174"/>
      <c r="F139" s="194"/>
      <c r="G139" s="156" t="s">
        <v>135</v>
      </c>
    </row>
    <row r="140" spans="1:7">
      <c r="A140" s="156" t="s">
        <v>13</v>
      </c>
      <c r="B140" s="174" t="s">
        <v>150</v>
      </c>
      <c r="C140" s="156" t="s">
        <v>13</v>
      </c>
      <c r="D140" s="156" t="s">
        <v>382</v>
      </c>
      <c r="E140" s="156" t="s">
        <v>383</v>
      </c>
      <c r="F140" s="194" t="s">
        <v>384</v>
      </c>
      <c r="G140" s="156" t="s">
        <v>135</v>
      </c>
    </row>
    <row r="141" spans="1:7">
      <c r="A141" s="156" t="s">
        <v>13</v>
      </c>
      <c r="B141" s="174"/>
      <c r="C141" s="156" t="s">
        <v>13</v>
      </c>
      <c r="D141" s="156" t="s">
        <v>382</v>
      </c>
      <c r="E141" s="156" t="s">
        <v>383</v>
      </c>
      <c r="F141" s="194" t="s">
        <v>384</v>
      </c>
      <c r="G141" s="156" t="s">
        <v>135</v>
      </c>
    </row>
    <row r="142" spans="1:7">
      <c r="A142" s="156" t="s">
        <v>13</v>
      </c>
      <c r="B142" s="174"/>
      <c r="C142" s="156" t="s">
        <v>13</v>
      </c>
      <c r="D142" s="156" t="s">
        <v>382</v>
      </c>
      <c r="E142" s="156" t="s">
        <v>383</v>
      </c>
      <c r="F142" s="194" t="s">
        <v>384</v>
      </c>
      <c r="G142" s="156" t="s">
        <v>135</v>
      </c>
    </row>
    <row r="143" spans="1:7">
      <c r="B143" s="174"/>
      <c r="F143" s="194"/>
      <c r="G143" s="156" t="s">
        <v>135</v>
      </c>
    </row>
    <row r="144" spans="1:7">
      <c r="B144" s="174"/>
      <c r="F144" s="194"/>
      <c r="G144" s="156" t="s">
        <v>135</v>
      </c>
    </row>
    <row r="145" spans="1:7">
      <c r="B145" s="174"/>
      <c r="F145" s="194"/>
      <c r="G145" s="156" t="s">
        <v>135</v>
      </c>
    </row>
    <row r="146" spans="1:7">
      <c r="A146" s="156" t="s">
        <v>14</v>
      </c>
      <c r="B146" s="174" t="s">
        <v>151</v>
      </c>
      <c r="C146" s="156" t="s">
        <v>14</v>
      </c>
      <c r="D146" s="156" t="s">
        <v>385</v>
      </c>
      <c r="E146" s="156" t="s">
        <v>386</v>
      </c>
      <c r="F146" s="194" t="s">
        <v>387</v>
      </c>
      <c r="G146" s="156" t="s">
        <v>135</v>
      </c>
    </row>
    <row r="147" spans="1:7">
      <c r="A147" s="156" t="s">
        <v>82</v>
      </c>
      <c r="B147" s="174" t="s">
        <v>152</v>
      </c>
      <c r="C147" s="156" t="s">
        <v>82</v>
      </c>
      <c r="D147" s="156" t="s">
        <v>388</v>
      </c>
      <c r="E147" s="156" t="s">
        <v>131</v>
      </c>
      <c r="F147" s="194" t="s">
        <v>389</v>
      </c>
      <c r="G147" s="156" t="s">
        <v>135</v>
      </c>
    </row>
    <row r="148" spans="1:7">
      <c r="A148" s="156" t="s">
        <v>93</v>
      </c>
      <c r="B148" s="174" t="s">
        <v>157</v>
      </c>
      <c r="C148" s="156" t="s">
        <v>93</v>
      </c>
      <c r="D148" s="156" t="s">
        <v>93</v>
      </c>
      <c r="E148" s="156" t="s">
        <v>93</v>
      </c>
      <c r="F148" s="194" t="s">
        <v>93</v>
      </c>
      <c r="G148" s="156" t="s">
        <v>135</v>
      </c>
    </row>
    <row r="149" spans="1:7">
      <c r="A149" s="156" t="s">
        <v>83</v>
      </c>
      <c r="B149" s="174"/>
      <c r="C149" s="156" t="s">
        <v>83</v>
      </c>
      <c r="D149" s="156" t="s">
        <v>390</v>
      </c>
      <c r="E149" s="156" t="s">
        <v>391</v>
      </c>
      <c r="F149" s="194" t="s">
        <v>392</v>
      </c>
      <c r="G149" s="156" t="s">
        <v>135</v>
      </c>
    </row>
    <row r="150" spans="1:7">
      <c r="A150" s="156" t="s">
        <v>90</v>
      </c>
      <c r="B150" s="174"/>
      <c r="C150" s="156" t="s">
        <v>90</v>
      </c>
      <c r="D150" s="156" t="s">
        <v>90</v>
      </c>
      <c r="E150" s="156" t="s">
        <v>90</v>
      </c>
      <c r="F150" s="194" t="s">
        <v>90</v>
      </c>
      <c r="G150" s="156" t="s">
        <v>135</v>
      </c>
    </row>
    <row r="151" spans="1:7">
      <c r="A151" s="156" t="s">
        <v>97</v>
      </c>
      <c r="B151" s="174"/>
      <c r="C151" s="156" t="s">
        <v>97</v>
      </c>
      <c r="D151" s="156" t="s">
        <v>97</v>
      </c>
      <c r="E151" s="156" t="s">
        <v>97</v>
      </c>
      <c r="F151" s="194" t="s">
        <v>97</v>
      </c>
      <c r="G151" s="156" t="s">
        <v>135</v>
      </c>
    </row>
    <row r="152" spans="1:7">
      <c r="A152" s="156" t="s">
        <v>96</v>
      </c>
      <c r="B152" s="174"/>
      <c r="C152" s="156" t="s">
        <v>96</v>
      </c>
      <c r="D152" s="156" t="s">
        <v>96</v>
      </c>
      <c r="E152" s="156" t="s">
        <v>96</v>
      </c>
      <c r="F152" s="194" t="s">
        <v>96</v>
      </c>
      <c r="G152" s="156" t="s">
        <v>135</v>
      </c>
    </row>
    <row r="153" spans="1:7">
      <c r="A153" s="156" t="s">
        <v>95</v>
      </c>
      <c r="B153" s="174"/>
      <c r="C153" s="156" t="s">
        <v>95</v>
      </c>
      <c r="D153" s="156" t="s">
        <v>95</v>
      </c>
      <c r="E153" s="156" t="s">
        <v>95</v>
      </c>
      <c r="F153" s="194" t="s">
        <v>95</v>
      </c>
      <c r="G153" s="156" t="s">
        <v>135</v>
      </c>
    </row>
    <row r="154" spans="1:7">
      <c r="A154" s="156" t="s">
        <v>94</v>
      </c>
      <c r="B154" s="174"/>
      <c r="C154" s="156" t="s">
        <v>94</v>
      </c>
      <c r="D154" s="156" t="s">
        <v>94</v>
      </c>
      <c r="E154" s="156" t="s">
        <v>94</v>
      </c>
      <c r="F154" s="194" t="s">
        <v>94</v>
      </c>
      <c r="G154" s="156" t="s">
        <v>135</v>
      </c>
    </row>
    <row r="155" spans="1:7">
      <c r="A155" s="156" t="s">
        <v>93</v>
      </c>
      <c r="B155" s="174"/>
      <c r="C155" s="156" t="s">
        <v>93</v>
      </c>
      <c r="D155" s="156" t="s">
        <v>93</v>
      </c>
      <c r="E155" s="156" t="s">
        <v>93</v>
      </c>
      <c r="F155" s="194" t="s">
        <v>93</v>
      </c>
      <c r="G155" s="156" t="s">
        <v>135</v>
      </c>
    </row>
    <row r="156" spans="1:7">
      <c r="A156" s="156" t="s">
        <v>83</v>
      </c>
      <c r="B156" s="174"/>
      <c r="C156" s="156" t="s">
        <v>83</v>
      </c>
      <c r="D156" s="156" t="s">
        <v>390</v>
      </c>
      <c r="E156" s="156" t="s">
        <v>391</v>
      </c>
      <c r="F156" s="194" t="s">
        <v>392</v>
      </c>
      <c r="G156" s="156" t="s">
        <v>135</v>
      </c>
    </row>
    <row r="157" spans="1:7">
      <c r="A157" s="156" t="s">
        <v>90</v>
      </c>
      <c r="B157" s="174"/>
      <c r="C157" s="156" t="s">
        <v>90</v>
      </c>
      <c r="D157" s="156" t="s">
        <v>90</v>
      </c>
      <c r="E157" s="156" t="s">
        <v>90</v>
      </c>
      <c r="F157" s="194" t="s">
        <v>90</v>
      </c>
      <c r="G157" s="156" t="s">
        <v>135</v>
      </c>
    </row>
    <row r="158" spans="1:7">
      <c r="A158" s="156" t="s">
        <v>91</v>
      </c>
      <c r="B158" s="174"/>
      <c r="C158" s="156" t="s">
        <v>91</v>
      </c>
      <c r="D158" s="156" t="s">
        <v>91</v>
      </c>
      <c r="E158" s="156" t="s">
        <v>91</v>
      </c>
      <c r="F158" s="194" t="s">
        <v>91</v>
      </c>
      <c r="G158" s="156" t="s">
        <v>135</v>
      </c>
    </row>
    <row r="159" spans="1:7">
      <c r="A159" s="156" t="s">
        <v>92</v>
      </c>
      <c r="B159" s="174"/>
      <c r="C159" s="156" t="s">
        <v>92</v>
      </c>
      <c r="D159" s="156" t="s">
        <v>92</v>
      </c>
      <c r="E159" s="156" t="s">
        <v>92</v>
      </c>
      <c r="F159" s="194" t="s">
        <v>92</v>
      </c>
      <c r="G159" s="156" t="s">
        <v>135</v>
      </c>
    </row>
    <row r="160" spans="1:7">
      <c r="A160" s="156" t="s">
        <v>84</v>
      </c>
      <c r="B160" s="174"/>
      <c r="C160" s="156" t="s">
        <v>84</v>
      </c>
      <c r="D160" s="156" t="s">
        <v>84</v>
      </c>
      <c r="E160" s="156" t="s">
        <v>84</v>
      </c>
      <c r="F160" s="194" t="s">
        <v>84</v>
      </c>
      <c r="G160" s="156" t="s">
        <v>135</v>
      </c>
    </row>
    <row r="161" spans="1:7">
      <c r="A161" s="156" t="s">
        <v>83</v>
      </c>
      <c r="B161" s="174"/>
      <c r="C161" s="156" t="s">
        <v>83</v>
      </c>
      <c r="D161" s="156" t="s">
        <v>390</v>
      </c>
      <c r="E161" s="156" t="s">
        <v>391</v>
      </c>
      <c r="F161" s="194" t="s">
        <v>392</v>
      </c>
      <c r="G161" s="156" t="s">
        <v>135</v>
      </c>
    </row>
    <row r="162" spans="1:7">
      <c r="A162" s="156" t="s">
        <v>85</v>
      </c>
      <c r="B162" s="174"/>
      <c r="C162" s="156" t="s">
        <v>85</v>
      </c>
      <c r="D162" s="156" t="s">
        <v>85</v>
      </c>
      <c r="E162" s="156" t="s">
        <v>85</v>
      </c>
      <c r="F162" s="194" t="s">
        <v>85</v>
      </c>
      <c r="G162" s="156" t="s">
        <v>135</v>
      </c>
    </row>
    <row r="163" spans="1:7">
      <c r="A163" s="156" t="s">
        <v>86</v>
      </c>
      <c r="B163" s="174"/>
      <c r="C163" s="156" t="s">
        <v>86</v>
      </c>
      <c r="D163" s="156" t="s">
        <v>86</v>
      </c>
      <c r="E163" s="156" t="s">
        <v>86</v>
      </c>
      <c r="F163" s="194" t="s">
        <v>86</v>
      </c>
      <c r="G163" s="156" t="s">
        <v>135</v>
      </c>
    </row>
    <row r="164" spans="1:7">
      <c r="A164" s="156" t="s">
        <v>87</v>
      </c>
      <c r="B164" s="174"/>
      <c r="C164" s="156" t="s">
        <v>87</v>
      </c>
      <c r="D164" s="156" t="s">
        <v>87</v>
      </c>
      <c r="E164" s="156" t="s">
        <v>87</v>
      </c>
      <c r="F164" s="194" t="s">
        <v>87</v>
      </c>
      <c r="G164" s="156" t="s">
        <v>135</v>
      </c>
    </row>
    <row r="165" spans="1:7">
      <c r="A165" s="156" t="s">
        <v>88</v>
      </c>
      <c r="B165" s="174"/>
      <c r="C165" s="156" t="s">
        <v>88</v>
      </c>
      <c r="D165" s="156" t="s">
        <v>88</v>
      </c>
      <c r="E165" s="156" t="s">
        <v>88</v>
      </c>
      <c r="F165" s="194" t="s">
        <v>88</v>
      </c>
      <c r="G165" s="156" t="s">
        <v>135</v>
      </c>
    </row>
    <row r="166" spans="1:7">
      <c r="A166" s="156" t="s">
        <v>89</v>
      </c>
      <c r="B166" s="174"/>
      <c r="C166" s="156" t="s">
        <v>89</v>
      </c>
      <c r="D166" s="156" t="s">
        <v>89</v>
      </c>
      <c r="E166" s="156" t="s">
        <v>89</v>
      </c>
      <c r="F166" s="194" t="s">
        <v>89</v>
      </c>
      <c r="G166" s="156" t="s">
        <v>135</v>
      </c>
    </row>
    <row r="167" spans="1:7">
      <c r="A167" s="156" t="s">
        <v>109</v>
      </c>
      <c r="B167" s="174"/>
      <c r="C167" s="156" t="s">
        <v>109</v>
      </c>
      <c r="D167" s="156" t="s">
        <v>393</v>
      </c>
      <c r="E167" s="156" t="s">
        <v>394</v>
      </c>
      <c r="F167" s="194" t="s">
        <v>395</v>
      </c>
      <c r="G167" s="156" t="s">
        <v>135</v>
      </c>
    </row>
    <row r="168" spans="1:7">
      <c r="B168" s="174"/>
      <c r="F168" s="194"/>
      <c r="G168" s="156" t="s">
        <v>135</v>
      </c>
    </row>
    <row r="169" spans="1:7">
      <c r="B169" s="174"/>
      <c r="F169" s="194"/>
      <c r="G169" s="156" t="s">
        <v>135</v>
      </c>
    </row>
    <row r="170" spans="1:7">
      <c r="B170" s="174"/>
      <c r="F170" s="194"/>
      <c r="G170" s="156" t="s">
        <v>135</v>
      </c>
    </row>
    <row r="171" spans="1:7">
      <c r="B171" s="174"/>
      <c r="F171" s="194"/>
      <c r="G171" s="156" t="s">
        <v>135</v>
      </c>
    </row>
    <row r="172" spans="1:7">
      <c r="A172" s="156" t="s">
        <v>117</v>
      </c>
      <c r="B172" s="170" t="s">
        <v>169</v>
      </c>
      <c r="C172" s="156" t="s">
        <v>117</v>
      </c>
      <c r="D172" s="156" t="s">
        <v>396</v>
      </c>
      <c r="E172" s="156" t="s">
        <v>397</v>
      </c>
      <c r="F172" s="194" t="s">
        <v>398</v>
      </c>
      <c r="G172" s="156" t="s">
        <v>135</v>
      </c>
    </row>
    <row r="173" spans="1:7">
      <c r="A173" s="156" t="s">
        <v>133</v>
      </c>
      <c r="B173" s="175"/>
      <c r="C173" s="156" t="s">
        <v>133</v>
      </c>
      <c r="D173" s="156" t="s">
        <v>399</v>
      </c>
      <c r="E173" s="156" t="s">
        <v>400</v>
      </c>
      <c r="F173" s="194" t="s">
        <v>401</v>
      </c>
      <c r="G173" s="156" t="s">
        <v>135</v>
      </c>
    </row>
    <row r="174" spans="1:7">
      <c r="A174" s="156" t="s">
        <v>132</v>
      </c>
      <c r="B174" s="169"/>
      <c r="C174" s="156" t="s">
        <v>132</v>
      </c>
      <c r="D174" s="156" t="s">
        <v>402</v>
      </c>
      <c r="E174" s="156" t="s">
        <v>403</v>
      </c>
      <c r="F174" s="194" t="s">
        <v>404</v>
      </c>
      <c r="G174" s="156" t="s">
        <v>135</v>
      </c>
    </row>
    <row r="175" spans="1:7">
      <c r="B175" s="175"/>
      <c r="F175" s="194"/>
      <c r="G175" s="156" t="s">
        <v>135</v>
      </c>
    </row>
    <row r="176" spans="1:7">
      <c r="B176" s="175"/>
      <c r="F176" s="194"/>
      <c r="G176" s="156" t="s">
        <v>135</v>
      </c>
    </row>
    <row r="177" spans="1:7">
      <c r="B177" s="175"/>
      <c r="F177" s="194"/>
      <c r="G177" s="156" t="s">
        <v>135</v>
      </c>
    </row>
    <row r="178" spans="1:7">
      <c r="B178" s="169"/>
      <c r="F178" s="194"/>
      <c r="G178" s="156" t="s">
        <v>135</v>
      </c>
    </row>
    <row r="179" spans="1:7">
      <c r="B179" s="169"/>
      <c r="F179" s="194"/>
      <c r="G179" s="156" t="s">
        <v>135</v>
      </c>
    </row>
    <row r="180" spans="1:7">
      <c r="A180" s="156" t="s">
        <v>115</v>
      </c>
      <c r="B180" s="173" t="s">
        <v>131</v>
      </c>
      <c r="C180" s="156" t="s">
        <v>115</v>
      </c>
      <c r="D180" s="156" t="s">
        <v>405</v>
      </c>
      <c r="E180" s="156" t="s">
        <v>406</v>
      </c>
      <c r="F180" s="194" t="s">
        <v>407</v>
      </c>
      <c r="G180" s="156" t="s">
        <v>135</v>
      </c>
    </row>
    <row r="181" spans="1:7">
      <c r="A181" s="156" t="s">
        <v>113</v>
      </c>
      <c r="B181" s="174"/>
      <c r="C181" s="156" t="s">
        <v>113</v>
      </c>
      <c r="D181" s="156" t="s">
        <v>408</v>
      </c>
      <c r="E181" s="156" t="s">
        <v>409</v>
      </c>
      <c r="F181" s="194" t="s">
        <v>410</v>
      </c>
      <c r="G181" s="156" t="s">
        <v>135</v>
      </c>
    </row>
    <row r="182" spans="1:7">
      <c r="B182" s="174"/>
      <c r="F182" s="194"/>
      <c r="G182" s="156" t="s">
        <v>135</v>
      </c>
    </row>
    <row r="183" spans="1:7">
      <c r="A183" s="156" t="s">
        <v>109</v>
      </c>
      <c r="B183" s="174"/>
      <c r="C183" s="156" t="s">
        <v>109</v>
      </c>
      <c r="D183" s="156" t="s">
        <v>393</v>
      </c>
      <c r="E183" s="156" t="s">
        <v>394</v>
      </c>
      <c r="F183" s="194" t="s">
        <v>395</v>
      </c>
      <c r="G183" s="156" t="s">
        <v>135</v>
      </c>
    </row>
    <row r="184" spans="1:7">
      <c r="A184" s="156" t="s">
        <v>113</v>
      </c>
      <c r="B184" s="174"/>
      <c r="C184" s="156" t="s">
        <v>113</v>
      </c>
      <c r="D184" s="156" t="s">
        <v>408</v>
      </c>
      <c r="E184" s="156" t="s">
        <v>409</v>
      </c>
      <c r="F184" s="194" t="s">
        <v>410</v>
      </c>
      <c r="G184" s="156" t="s">
        <v>135</v>
      </c>
    </row>
    <row r="185" spans="1:7">
      <c r="A185" s="156" t="s">
        <v>115</v>
      </c>
      <c r="B185" s="174"/>
      <c r="C185" s="156" t="s">
        <v>115</v>
      </c>
      <c r="D185" s="156" t="s">
        <v>405</v>
      </c>
      <c r="E185" s="156" t="s">
        <v>406</v>
      </c>
      <c r="F185" s="194" t="s">
        <v>407</v>
      </c>
      <c r="G185" s="156" t="s">
        <v>135</v>
      </c>
    </row>
    <row r="186" spans="1:7">
      <c r="B186" s="174"/>
      <c r="F186" s="194"/>
      <c r="G186" s="156" t="s">
        <v>135</v>
      </c>
    </row>
    <row r="187" spans="1:7">
      <c r="A187" s="156" t="s">
        <v>125</v>
      </c>
      <c r="B187" s="174"/>
      <c r="C187" s="156" t="s">
        <v>125</v>
      </c>
      <c r="D187" s="156" t="s">
        <v>411</v>
      </c>
      <c r="E187" s="156" t="s">
        <v>412</v>
      </c>
      <c r="F187" s="194" t="s">
        <v>413</v>
      </c>
      <c r="G187" s="156" t="s">
        <v>135</v>
      </c>
    </row>
    <row r="188" spans="1:7">
      <c r="A188" s="156" t="s">
        <v>18</v>
      </c>
      <c r="B188" s="174"/>
      <c r="C188" s="156" t="s">
        <v>18</v>
      </c>
      <c r="D188" s="156" t="s">
        <v>248</v>
      </c>
      <c r="E188" s="156" t="s">
        <v>249</v>
      </c>
      <c r="F188" s="194" t="s">
        <v>250</v>
      </c>
      <c r="G188" s="156" t="s">
        <v>135</v>
      </c>
    </row>
    <row r="189" spans="1:7">
      <c r="A189" s="156" t="s">
        <v>73</v>
      </c>
      <c r="B189" s="174"/>
      <c r="C189" s="156" t="s">
        <v>73</v>
      </c>
      <c r="D189" s="156" t="s">
        <v>414</v>
      </c>
      <c r="E189" s="156" t="s">
        <v>415</v>
      </c>
      <c r="F189" s="194" t="s">
        <v>416</v>
      </c>
      <c r="G189" s="156" t="s">
        <v>135</v>
      </c>
    </row>
    <row r="190" spans="1:7">
      <c r="B190" s="174"/>
      <c r="F190" s="194"/>
      <c r="G190" s="156" t="s">
        <v>135</v>
      </c>
    </row>
    <row r="191" spans="1:7">
      <c r="A191" s="156" t="s">
        <v>124</v>
      </c>
      <c r="B191" s="174"/>
      <c r="C191" s="156" t="s">
        <v>124</v>
      </c>
      <c r="D191" s="156" t="s">
        <v>417</v>
      </c>
      <c r="E191" s="156" t="s">
        <v>418</v>
      </c>
      <c r="F191" s="194" t="s">
        <v>419</v>
      </c>
      <c r="G191" s="156" t="s">
        <v>135</v>
      </c>
    </row>
    <row r="192" spans="1:7">
      <c r="A192" s="156" t="s">
        <v>18</v>
      </c>
      <c r="B192" s="174"/>
      <c r="C192" s="156" t="s">
        <v>18</v>
      </c>
      <c r="D192" s="156" t="s">
        <v>420</v>
      </c>
      <c r="E192" s="156" t="s">
        <v>249</v>
      </c>
      <c r="F192" s="194" t="s">
        <v>250</v>
      </c>
      <c r="G192" s="156" t="s">
        <v>135</v>
      </c>
    </row>
    <row r="193" spans="1:7">
      <c r="A193" s="156" t="s">
        <v>101</v>
      </c>
      <c r="B193" s="174"/>
      <c r="C193" s="156" t="s">
        <v>101</v>
      </c>
      <c r="D193" s="156" t="s">
        <v>290</v>
      </c>
      <c r="E193" s="156" t="s">
        <v>294</v>
      </c>
      <c r="F193" s="194" t="s">
        <v>295</v>
      </c>
      <c r="G193" s="156" t="s">
        <v>135</v>
      </c>
    </row>
    <row r="194" spans="1:7">
      <c r="A194" s="156" t="s">
        <v>1</v>
      </c>
      <c r="B194" s="174"/>
      <c r="C194" s="156" t="s">
        <v>1</v>
      </c>
      <c r="D194" s="156" t="s">
        <v>421</v>
      </c>
      <c r="E194" s="156" t="s">
        <v>422</v>
      </c>
      <c r="F194" s="194" t="s">
        <v>423</v>
      </c>
      <c r="G194" s="156" t="s">
        <v>135</v>
      </c>
    </row>
    <row r="195" spans="1:7">
      <c r="B195" s="174"/>
      <c r="F195" s="194"/>
      <c r="G195" s="156" t="s">
        <v>135</v>
      </c>
    </row>
    <row r="196" spans="1:7">
      <c r="A196" s="156" t="s">
        <v>6</v>
      </c>
      <c r="B196" s="174"/>
      <c r="C196" s="156" t="s">
        <v>6</v>
      </c>
      <c r="D196" s="156" t="s">
        <v>6</v>
      </c>
      <c r="E196" s="156" t="s">
        <v>6</v>
      </c>
      <c r="F196" s="194" t="s">
        <v>424</v>
      </c>
      <c r="G196" s="156" t="s">
        <v>135</v>
      </c>
    </row>
    <row r="197" spans="1:7">
      <c r="A197" s="156" t="s">
        <v>18</v>
      </c>
      <c r="B197" s="174"/>
      <c r="C197" s="156" t="s">
        <v>18</v>
      </c>
      <c r="D197" s="156" t="s">
        <v>420</v>
      </c>
      <c r="E197" s="156" t="s">
        <v>249</v>
      </c>
      <c r="F197" s="194" t="s">
        <v>250</v>
      </c>
      <c r="G197" s="156" t="s">
        <v>135</v>
      </c>
    </row>
    <row r="198" spans="1:7">
      <c r="A198" s="156" t="s">
        <v>0</v>
      </c>
      <c r="B198" s="174"/>
      <c r="C198" s="156" t="s">
        <v>0</v>
      </c>
      <c r="D198" s="156" t="s">
        <v>425</v>
      </c>
      <c r="E198" s="156" t="s">
        <v>291</v>
      </c>
      <c r="F198" s="194" t="s">
        <v>292</v>
      </c>
      <c r="G198" s="156" t="s">
        <v>135</v>
      </c>
    </row>
    <row r="199" spans="1:7">
      <c r="A199" s="156" t="s">
        <v>1</v>
      </c>
      <c r="B199" s="174"/>
      <c r="C199" s="156" t="s">
        <v>1</v>
      </c>
      <c r="D199" s="156" t="s">
        <v>426</v>
      </c>
      <c r="E199" s="156" t="s">
        <v>422</v>
      </c>
      <c r="F199" s="194" t="s">
        <v>423</v>
      </c>
      <c r="G199" s="156" t="s">
        <v>135</v>
      </c>
    </row>
    <row r="200" spans="1:7">
      <c r="B200" s="174"/>
      <c r="F200" s="194"/>
      <c r="G200" s="156" t="s">
        <v>135</v>
      </c>
    </row>
    <row r="201" spans="1:7">
      <c r="B201" s="174"/>
      <c r="F201" s="194"/>
      <c r="G201" s="156" t="s">
        <v>135</v>
      </c>
    </row>
    <row r="202" spans="1:7">
      <c r="B202" s="174"/>
      <c r="F202" s="194"/>
      <c r="G202" s="156" t="s">
        <v>135</v>
      </c>
    </row>
    <row r="203" spans="1:7">
      <c r="B203" s="174"/>
      <c r="F203" s="194"/>
      <c r="G203" s="156" t="s">
        <v>135</v>
      </c>
    </row>
    <row r="204" spans="1:7">
      <c r="A204" s="156" t="s">
        <v>171</v>
      </c>
      <c r="B204" s="170" t="s">
        <v>170</v>
      </c>
      <c r="C204" s="156" t="s">
        <v>171</v>
      </c>
      <c r="D204" s="156" t="s">
        <v>433</v>
      </c>
      <c r="E204" s="156" t="s">
        <v>436</v>
      </c>
      <c r="F204" s="194" t="s">
        <v>441</v>
      </c>
      <c r="G204" s="156" t="s">
        <v>136</v>
      </c>
    </row>
    <row r="205" spans="1:7">
      <c r="A205" s="156" t="s">
        <v>172</v>
      </c>
      <c r="B205" s="169"/>
      <c r="C205" s="156" t="s">
        <v>172</v>
      </c>
      <c r="D205" s="156" t="s">
        <v>434</v>
      </c>
      <c r="E205" s="156" t="s">
        <v>437</v>
      </c>
      <c r="F205" s="194" t="s">
        <v>440</v>
      </c>
      <c r="G205" s="156" t="s">
        <v>137</v>
      </c>
    </row>
    <row r="206" spans="1:7">
      <c r="A206" s="156" t="s">
        <v>173</v>
      </c>
      <c r="B206" s="169"/>
      <c r="C206" s="156" t="s">
        <v>173</v>
      </c>
      <c r="D206" s="156" t="s">
        <v>435</v>
      </c>
      <c r="E206" s="156" t="s">
        <v>438</v>
      </c>
      <c r="F206" s="194" t="s">
        <v>439</v>
      </c>
      <c r="G206" s="156" t="s">
        <v>138</v>
      </c>
    </row>
    <row r="207" spans="1:7">
      <c r="A207" s="156" t="s">
        <v>12</v>
      </c>
      <c r="B207" s="169"/>
      <c r="C207" s="156" t="s">
        <v>12</v>
      </c>
      <c r="D207" s="156" t="s">
        <v>427</v>
      </c>
      <c r="E207" s="156" t="s">
        <v>428</v>
      </c>
      <c r="F207" s="194" t="s">
        <v>429</v>
      </c>
      <c r="G207" s="156" t="s">
        <v>139</v>
      </c>
    </row>
    <row r="208" spans="1:7">
      <c r="A208" s="156" t="s">
        <v>11</v>
      </c>
      <c r="B208" s="169"/>
      <c r="C208" s="156" t="s">
        <v>11</v>
      </c>
      <c r="D208" s="156" t="s">
        <v>430</v>
      </c>
      <c r="E208" s="156" t="s">
        <v>430</v>
      </c>
      <c r="F208" s="194" t="s">
        <v>431</v>
      </c>
      <c r="G208" s="156" t="s">
        <v>140</v>
      </c>
    </row>
    <row r="209" spans="1:7">
      <c r="A209" s="156" t="s">
        <v>115</v>
      </c>
      <c r="B209" s="169"/>
      <c r="C209" s="156" t="s">
        <v>115</v>
      </c>
      <c r="D209" s="156" t="s">
        <v>405</v>
      </c>
      <c r="E209" s="156" t="s">
        <v>406</v>
      </c>
      <c r="F209" s="194" t="s">
        <v>407</v>
      </c>
      <c r="G209" s="156" t="s">
        <v>195</v>
      </c>
    </row>
    <row r="210" spans="1:7">
      <c r="A210" s="156" t="s">
        <v>113</v>
      </c>
      <c r="B210" s="169"/>
      <c r="C210" s="156" t="s">
        <v>113</v>
      </c>
      <c r="D210" s="156" t="s">
        <v>408</v>
      </c>
      <c r="E210" s="156" t="s">
        <v>432</v>
      </c>
      <c r="F210" s="194" t="s">
        <v>410</v>
      </c>
      <c r="G210" s="156" t="s">
        <v>196</v>
      </c>
    </row>
    <row r="211" spans="1:7">
      <c r="B211" s="169"/>
      <c r="F211" s="194"/>
      <c r="G211" s="156" t="s">
        <v>135</v>
      </c>
    </row>
    <row r="212" spans="1:7">
      <c r="B212" s="169"/>
      <c r="F212" s="194"/>
      <c r="G212" s="156" t="s">
        <v>135</v>
      </c>
    </row>
    <row r="213" spans="1:7" ht="12.75" customHeight="1">
      <c r="F213" s="194"/>
      <c r="G213" s="156" t="s">
        <v>135</v>
      </c>
    </row>
    <row r="214" spans="1:7" ht="12.75" customHeight="1">
      <c r="F214" s="194"/>
      <c r="G214" s="156" t="s">
        <v>135</v>
      </c>
    </row>
    <row r="215" spans="1:7" ht="12.75" customHeight="1">
      <c r="F215" s="194"/>
      <c r="G215" s="156" t="s">
        <v>135</v>
      </c>
    </row>
    <row r="216" spans="1:7" ht="12.75" customHeight="1">
      <c r="F216" s="194"/>
      <c r="G216" s="156" t="s">
        <v>135</v>
      </c>
    </row>
    <row r="217" spans="1:7" ht="12.75" customHeight="1">
      <c r="F217" s="194"/>
      <c r="G217" s="156" t="s">
        <v>135</v>
      </c>
    </row>
    <row r="218" spans="1:7">
      <c r="F218" s="194"/>
      <c r="G218" s="156" t="s">
        <v>135</v>
      </c>
    </row>
    <row r="219" spans="1:7">
      <c r="F219" s="194"/>
      <c r="G219" s="156" t="s">
        <v>135</v>
      </c>
    </row>
    <row r="220" spans="1:7">
      <c r="F220" s="194"/>
      <c r="G220" s="156" t="s">
        <v>135</v>
      </c>
    </row>
    <row r="221" spans="1:7">
      <c r="F221" s="194"/>
      <c r="G221" s="156" t="s">
        <v>135</v>
      </c>
    </row>
    <row r="222" spans="1:7">
      <c r="F222" s="194"/>
      <c r="G222" s="156" t="s">
        <v>135</v>
      </c>
    </row>
    <row r="223" spans="1:7">
      <c r="F223" s="194"/>
      <c r="G223" s="156" t="s">
        <v>135</v>
      </c>
    </row>
    <row r="224" spans="1:7">
      <c r="F224" s="194"/>
      <c r="G224" s="156" t="s">
        <v>135</v>
      </c>
    </row>
    <row r="225" spans="6:7">
      <c r="F225" s="194"/>
      <c r="G225" s="156" t="s">
        <v>135</v>
      </c>
    </row>
    <row r="226" spans="6:7">
      <c r="F226" s="194"/>
      <c r="G226" s="156" t="s">
        <v>135</v>
      </c>
    </row>
    <row r="227" spans="6:7">
      <c r="F227" s="194"/>
    </row>
    <row r="228" spans="6:7">
      <c r="F228" s="194"/>
      <c r="G228" s="156" t="s">
        <v>135</v>
      </c>
    </row>
    <row r="229" spans="6:7">
      <c r="F229" s="194"/>
    </row>
    <row r="230" spans="6:7">
      <c r="F230" s="194"/>
    </row>
    <row r="231" spans="6:7">
      <c r="F231" s="194"/>
    </row>
    <row r="232" spans="6:7">
      <c r="F232" s="194"/>
    </row>
    <row r="233" spans="6:7">
      <c r="F233" s="194"/>
    </row>
    <row r="234" spans="6:7">
      <c r="F234" s="194"/>
    </row>
    <row r="235" spans="6:7">
      <c r="F235" s="194"/>
    </row>
    <row r="236" spans="6:7">
      <c r="F236" s="194"/>
    </row>
    <row r="237" spans="6:7">
      <c r="F237" s="194"/>
    </row>
    <row r="238" spans="6:7">
      <c r="F238" s="194"/>
    </row>
    <row r="239" spans="6:7">
      <c r="F239" s="194"/>
    </row>
    <row r="240" spans="6:7">
      <c r="F240" s="194"/>
    </row>
    <row r="241" spans="6:7">
      <c r="F241" s="194"/>
    </row>
    <row r="242" spans="6:7">
      <c r="F242" s="194"/>
    </row>
    <row r="243" spans="6:7">
      <c r="F243" s="194"/>
    </row>
    <row r="244" spans="6:7">
      <c r="F244" s="194"/>
    </row>
    <row r="245" spans="6:7">
      <c r="F245" s="194"/>
    </row>
    <row r="246" spans="6:7">
      <c r="F246" s="194"/>
    </row>
    <row r="247" spans="6:7">
      <c r="F247" s="194"/>
    </row>
    <row r="248" spans="6:7">
      <c r="F248" s="194"/>
    </row>
    <row r="249" spans="6:7">
      <c r="F249" s="194"/>
    </row>
    <row r="250" spans="6:7">
      <c r="F250" s="194"/>
    </row>
    <row r="251" spans="6:7">
      <c r="F251" s="194"/>
    </row>
    <row r="252" spans="6:7">
      <c r="F252" s="194"/>
      <c r="G252" s="156" t="s">
        <v>135</v>
      </c>
    </row>
    <row r="253" spans="6:7">
      <c r="F253" s="194"/>
    </row>
    <row r="254" spans="6:7">
      <c r="F254" s="194"/>
    </row>
    <row r="255" spans="6:7">
      <c r="F255" s="194"/>
    </row>
    <row r="256" spans="6:7">
      <c r="F256" s="194"/>
      <c r="G256" s="156" t="s">
        <v>136</v>
      </c>
    </row>
    <row r="257" spans="6:7">
      <c r="F257" s="194"/>
      <c r="G257" s="156" t="s">
        <v>137</v>
      </c>
    </row>
    <row r="258" spans="6:7">
      <c r="F258" s="194"/>
      <c r="G258" s="156" t="s">
        <v>138</v>
      </c>
    </row>
    <row r="259" spans="6:7">
      <c r="F259" s="194"/>
      <c r="G259" s="156" t="s">
        <v>139</v>
      </c>
    </row>
    <row r="260" spans="6:7">
      <c r="F260" s="194"/>
      <c r="G260" s="156" t="s">
        <v>140</v>
      </c>
    </row>
    <row r="261" spans="6:7">
      <c r="F261" s="194"/>
    </row>
    <row r="262" spans="6:7">
      <c r="F262" s="194"/>
    </row>
    <row r="263" spans="6:7">
      <c r="F263" s="194"/>
    </row>
    <row r="264" spans="6:7">
      <c r="F264" s="194"/>
    </row>
    <row r="265" spans="6:7">
      <c r="F265" s="194"/>
    </row>
    <row r="266" spans="6:7">
      <c r="F266" s="194"/>
    </row>
    <row r="267" spans="6:7">
      <c r="F267" s="194"/>
    </row>
    <row r="268" spans="6:7">
      <c r="F268" s="194"/>
    </row>
    <row r="269" spans="6:7">
      <c r="F269" s="194"/>
    </row>
    <row r="270" spans="6:7">
      <c r="F270" s="194"/>
    </row>
    <row r="271" spans="6:7">
      <c r="F271" s="194"/>
    </row>
    <row r="272" spans="6:7">
      <c r="F272" s="194"/>
    </row>
    <row r="273" spans="6:6">
      <c r="F273" s="194"/>
    </row>
    <row r="274" spans="6:6">
      <c r="F274" s="194"/>
    </row>
    <row r="275" spans="6:6">
      <c r="F275" s="194"/>
    </row>
    <row r="276" spans="6:6">
      <c r="F276" s="194"/>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TAB02Ein"/>
  <dimension ref="B1:K21"/>
  <sheetViews>
    <sheetView showRowColHeaders="0" workbookViewId="0"/>
  </sheetViews>
  <sheetFormatPr baseColWidth="10" defaultRowHeight="12.75"/>
  <cols>
    <col min="1" max="1" width="1.42578125" style="91" customWidth="1"/>
    <col min="2" max="10" width="14.85546875" style="91" customWidth="1"/>
    <col min="11" max="11" width="13.140625" style="91" customWidth="1"/>
    <col min="12" max="16384" width="11.42578125" style="91"/>
  </cols>
  <sheetData>
    <row r="1" spans="2:11" s="90" customFormat="1" ht="9" customHeight="1"/>
    <row r="2" spans="2:11" s="90" customFormat="1" ht="18.75">
      <c r="B2" s="85" t="str">
        <f>Sprachen!A2</f>
        <v>Leckagen von Druckluftsystemen</v>
      </c>
    </row>
    <row r="3" spans="2:11" ht="18.75">
      <c r="B3" s="88"/>
    </row>
    <row r="4" spans="2:11" ht="46.5" customHeight="1">
      <c r="B4" s="206" t="str">
        <f>Sprachen!A3</f>
        <v xml:space="preserve">Ziel dieses Tools ist es, einem Unternehmen den Einfluss verschiedener Maßnahmen zur Energieeinsparung in Druckluftsystemen zu verdeutlichen. Als Maßnahmen kommen die Reduzierung der Leckagen, die verringerung der spezifischen Kompressorleistung und die reduzierung des Systemdrucks in Frage.
Die Auswirkungen der verschiedenen Maßnahmen sind von einigen Größen abhängig (Leckagen, spez. Kompressorleistung, Stromkosten, etc). </v>
      </c>
      <c r="C4" s="206"/>
      <c r="D4" s="206"/>
      <c r="E4" s="206"/>
      <c r="F4" s="206"/>
      <c r="G4" s="206"/>
      <c r="H4" s="206"/>
      <c r="I4" s="206"/>
      <c r="J4" s="206"/>
      <c r="K4" s="161"/>
    </row>
    <row r="5" spans="2:11">
      <c r="B5" s="89"/>
    </row>
    <row r="6" spans="2:11" ht="12.75" customHeight="1">
      <c r="B6" s="206" t="str">
        <f>Sprachen!A4</f>
        <v>Als unternehmensspezifische Angaben sind erforderlich:</v>
      </c>
      <c r="C6" s="206"/>
      <c r="D6" s="206"/>
      <c r="E6" s="206"/>
      <c r="F6" s="206"/>
      <c r="G6" s="206"/>
      <c r="H6" s="206"/>
      <c r="I6" s="206"/>
      <c r="J6" s="206"/>
      <c r="K6" s="161"/>
    </row>
    <row r="7" spans="2:11">
      <c r="B7" s="161"/>
      <c r="C7" s="161"/>
      <c r="D7" s="161"/>
      <c r="E7" s="161"/>
      <c r="F7" s="161"/>
      <c r="G7" s="161"/>
      <c r="H7" s="161"/>
      <c r="I7" s="161"/>
      <c r="J7" s="161"/>
      <c r="K7" s="161"/>
    </row>
    <row r="8" spans="2:11" ht="27" customHeight="1">
      <c r="B8" s="197" t="str">
        <f>Sprachen!A6</f>
        <v>Für die Berechnung durch Druckbehälterentleerung</v>
      </c>
      <c r="C8" s="198"/>
      <c r="D8" s="199"/>
      <c r="E8" s="197" t="str">
        <f>Sprachen!A7</f>
        <v>Für die Berechnung durch Kompressorlaufzeit</v>
      </c>
      <c r="F8" s="198"/>
      <c r="G8" s="199"/>
      <c r="H8" s="197" t="str">
        <f>Sprachen!A8</f>
        <v>Für die Berechnung über Leckagestellen</v>
      </c>
      <c r="I8" s="198"/>
      <c r="J8" s="199"/>
    </row>
    <row r="9" spans="2:11" ht="33" customHeight="1">
      <c r="B9" s="186"/>
      <c r="C9" s="187"/>
      <c r="D9" s="188"/>
      <c r="E9" s="186"/>
      <c r="F9" s="187"/>
      <c r="G9" s="188"/>
      <c r="H9" s="186"/>
      <c r="I9" s="187"/>
      <c r="J9" s="188"/>
    </row>
    <row r="10" spans="2:11" ht="46.5" customHeight="1">
      <c r="B10" s="200" t="str">
        <f>Sprachen!A10</f>
        <v>1. Anzahl und Größe der Druckbehälter,
Durchmesser und Länge der Rohrleitungen,
Anfangsdruck, Enddruck, Messzeit</v>
      </c>
      <c r="C10" s="201"/>
      <c r="D10" s="202"/>
      <c r="E10" s="196" t="str">
        <f>Sprachen!A15</f>
        <v>1. Gesamtzeit Kompressorlastbetrieb, 
Gesamtzeit des Messvorgangs,
maximaler Druck, minimaler Druck</v>
      </c>
      <c r="F10" s="196"/>
      <c r="G10" s="196"/>
      <c r="H10" s="196" t="str">
        <f>Sprachen!A20</f>
        <v>1. Anzahl und Größe der Leckagen im System</v>
      </c>
      <c r="I10" s="196"/>
      <c r="J10" s="196"/>
      <c r="K10" s="89"/>
    </row>
    <row r="11" spans="2:11" ht="24.75" customHeight="1">
      <c r="B11" s="209" t="str">
        <f>Sprachen!A11</f>
        <v>2. Spezifische Leistungsdaten des Kompressors</v>
      </c>
      <c r="C11" s="210"/>
      <c r="D11" s="210"/>
      <c r="E11" s="210"/>
      <c r="F11" s="210"/>
      <c r="G11" s="210"/>
      <c r="H11" s="210"/>
      <c r="I11" s="210"/>
      <c r="J11" s="211"/>
      <c r="K11" s="89"/>
    </row>
    <row r="12" spans="2:11" ht="24.75" customHeight="1">
      <c r="B12" s="209" t="str">
        <f>Sprachen!A12</f>
        <v>3. Angaben zum System wie Systemdruck, Temperatur, Betriebszeit, Strompreis und Umgebungsdruck.</v>
      </c>
      <c r="C12" s="210"/>
      <c r="D12" s="210"/>
      <c r="E12" s="210"/>
      <c r="F12" s="210"/>
      <c r="G12" s="210"/>
      <c r="H12" s="210"/>
      <c r="I12" s="210"/>
      <c r="J12" s="211"/>
      <c r="K12" s="89"/>
    </row>
    <row r="13" spans="2:11" ht="24.75" customHeight="1">
      <c r="B13" s="209" t="str">
        <f>Sprachen!A13</f>
        <v>4. Optional kann noch der Gesamtdruckluftverbrauch angegeben, um die Kosten der 
Leckagen in Relation zu den Gesamtkosten zu verdeutlichen.</v>
      </c>
      <c r="C13" s="210"/>
      <c r="D13" s="210"/>
      <c r="E13" s="210"/>
      <c r="F13" s="210"/>
      <c r="G13" s="210"/>
      <c r="H13" s="210"/>
      <c r="I13" s="210"/>
      <c r="J13" s="211"/>
      <c r="K13" s="89"/>
    </row>
    <row r="14" spans="2:11" ht="87.75" customHeight="1">
      <c r="B14" s="207"/>
      <c r="C14" s="207"/>
      <c r="D14" s="207"/>
      <c r="E14" s="208"/>
      <c r="F14" s="208"/>
      <c r="G14" s="208"/>
      <c r="H14" s="208"/>
      <c r="I14" s="208"/>
      <c r="J14" s="208"/>
    </row>
    <row r="15" spans="2:11" ht="19.5" customHeight="1">
      <c r="B15" s="203" t="str">
        <f>Sprachen!A31</f>
        <v>Zum Vergrößern Grafiken anklicken!</v>
      </c>
      <c r="C15" s="204"/>
      <c r="D15" s="204"/>
      <c r="E15" s="204"/>
      <c r="F15" s="204"/>
      <c r="G15" s="204"/>
      <c r="H15" s="204"/>
      <c r="I15" s="204"/>
      <c r="J15" s="205"/>
    </row>
    <row r="16" spans="2:11">
      <c r="B16" s="89"/>
    </row>
    <row r="17" spans="2:11" ht="48" customHeight="1">
      <c r="B17" s="206" t="str">
        <f>Sprachen!A25</f>
        <v>Aus diesen Angaben werden dann die Kosten des Systems und die Einsparmöglichkeiten errechnet. Zusätzlich werden die Auswirkungen der Maßnahmen noch einmal gemeinsam und einmal getrennt 
im Diagramm vorgestellt.</v>
      </c>
      <c r="C17" s="206"/>
      <c r="D17" s="206"/>
      <c r="E17" s="206"/>
      <c r="F17" s="206"/>
      <c r="G17" s="206"/>
      <c r="H17" s="206"/>
      <c r="I17" s="206"/>
      <c r="J17" s="206"/>
      <c r="K17" s="161"/>
    </row>
    <row r="18" spans="2:11">
      <c r="B18" s="89"/>
    </row>
    <row r="19" spans="2:11">
      <c r="B19" s="86" t="str">
        <f>Sprachen!A27</f>
        <v xml:space="preserve">Copyright: Fraunhofer ISI, 76139 Karlsruhe 2006. </v>
      </c>
    </row>
    <row r="20" spans="2:11">
      <c r="B20" s="86" t="str">
        <f>Sprachen!A28</f>
        <v>Kontakt: Dr. Peter Radgen, Tel. +49/7216809295; peter.radgen@isi.fraunhofer.de</v>
      </c>
    </row>
    <row r="21" spans="2:11">
      <c r="B21" s="87" t="str">
        <f>Sprachen!A29</f>
        <v>Dieses Programm darf nicht entgeltpflichtig weitergegeben werden</v>
      </c>
    </row>
  </sheetData>
  <sheetProtection password="CB96" sheet="1" objects="1" scenarios="1"/>
  <mergeCells count="16">
    <mergeCell ref="B15:J15"/>
    <mergeCell ref="B4:J4"/>
    <mergeCell ref="B17:J17"/>
    <mergeCell ref="B6:J6"/>
    <mergeCell ref="B14:D14"/>
    <mergeCell ref="E14:G14"/>
    <mergeCell ref="H14:J14"/>
    <mergeCell ref="B11:J11"/>
    <mergeCell ref="B12:J12"/>
    <mergeCell ref="B13:J13"/>
    <mergeCell ref="H10:J10"/>
    <mergeCell ref="B8:D8"/>
    <mergeCell ref="E8:G8"/>
    <mergeCell ref="H8:J8"/>
    <mergeCell ref="B10:D10"/>
    <mergeCell ref="E10:G10"/>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9091" r:id="rId4" name="start1_CB"/>
    <control shapeId="89157" r:id="rId5" name="start2_CB"/>
    <control shapeId="89158" r:id="rId6" name="start3_CB"/>
  </controls>
</worksheet>
</file>

<file path=xl/worksheets/sheet3.xml><?xml version="1.0" encoding="utf-8"?>
<worksheet xmlns="http://schemas.openxmlformats.org/spreadsheetml/2006/main" xmlns:r="http://schemas.openxmlformats.org/officeDocument/2006/relationships">
  <sheetPr codeName="TAB1Eingabe"/>
  <dimension ref="B1:J310"/>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Sprachen!A40</f>
        <v>Leckagen</v>
      </c>
      <c r="F2" s="93"/>
    </row>
    <row r="3" spans="2:10" ht="8.25" customHeight="1"/>
    <row r="4" spans="2:10" ht="12.75" customHeight="1">
      <c r="B4" s="100" t="str">
        <f>Sprachen!A85</f>
        <v>Währung</v>
      </c>
      <c r="C4" s="101"/>
      <c r="D4" s="101"/>
      <c r="E4" s="102"/>
      <c r="F4" s="103"/>
      <c r="G4" s="95"/>
      <c r="H4" s="97" t="str">
        <f>Sprachen!A44</f>
        <v>Leckagen</v>
      </c>
      <c r="I4" s="98"/>
      <c r="J4" s="99"/>
    </row>
    <row r="5" spans="2:10" ht="12.75" customHeight="1">
      <c r="B5" s="104"/>
      <c r="C5" s="105"/>
      <c r="D5" s="105"/>
      <c r="E5" s="106"/>
      <c r="F5" s="107"/>
      <c r="G5" s="95"/>
      <c r="H5" s="138" t="str">
        <f>Sprachen!A45</f>
        <v>Leckagequerschnittsfläche</v>
      </c>
      <c r="I5" s="138" t="s">
        <v>183</v>
      </c>
      <c r="J5" s="139"/>
    </row>
    <row r="6" spans="2:10" ht="12.75" customHeight="1">
      <c r="B6" s="96"/>
      <c r="C6" s="96"/>
      <c r="D6" s="96"/>
      <c r="F6" s="94"/>
      <c r="G6" s="95"/>
    </row>
    <row r="7" spans="2:10" ht="12.75" customHeight="1">
      <c r="B7" s="97" t="str">
        <f>Sprachen!A41</f>
        <v>Leckagen</v>
      </c>
      <c r="C7" s="108"/>
      <c r="D7" s="108"/>
      <c r="E7" s="98"/>
      <c r="F7" s="99"/>
      <c r="G7" s="95"/>
      <c r="H7" s="97" t="s">
        <v>20</v>
      </c>
      <c r="I7" s="98"/>
      <c r="J7" s="99"/>
    </row>
    <row r="8" spans="2:10" ht="12.75" customHeight="1">
      <c r="B8" s="113" t="str">
        <f>Sprachen!A42</f>
        <v>Durchmesser [mm]</v>
      </c>
      <c r="C8" s="113" t="str">
        <f>Sprachen!A43</f>
        <v>Anzahl</v>
      </c>
      <c r="D8" s="114"/>
      <c r="E8" s="113" t="str">
        <f>Sprachen!A42</f>
        <v>Durchmesser [mm]</v>
      </c>
      <c r="F8" s="113" t="str">
        <f>Sprachen!A43</f>
        <v>Anzahl</v>
      </c>
      <c r="G8" s="95"/>
      <c r="H8" s="122" t="str">
        <f>Sprachen!A47</f>
        <v>Dichte (System)</v>
      </c>
      <c r="I8" s="122" t="s">
        <v>179</v>
      </c>
      <c r="J8" s="139"/>
    </row>
    <row r="9" spans="2:10" ht="12.75" customHeight="1">
      <c r="B9" s="115">
        <v>0.05</v>
      </c>
      <c r="C9" s="147"/>
      <c r="D9" s="117"/>
      <c r="E9" s="115">
        <v>1</v>
      </c>
      <c r="F9" s="147"/>
      <c r="G9" s="95"/>
      <c r="H9" s="126" t="str">
        <f>Sprachen!A48</f>
        <v>Druck am Austritt</v>
      </c>
      <c r="I9" s="126" t="s">
        <v>2</v>
      </c>
      <c r="J9" s="139"/>
    </row>
    <row r="10" spans="2:10" ht="12.75" customHeight="1">
      <c r="B10" s="115">
        <v>0.1</v>
      </c>
      <c r="C10" s="147"/>
      <c r="D10" s="117"/>
      <c r="E10" s="115">
        <v>1.5</v>
      </c>
      <c r="F10" s="147"/>
      <c r="G10" s="95"/>
      <c r="H10" s="126" t="str">
        <f>Sprachen!A49</f>
        <v>Temperatur am Austritt</v>
      </c>
      <c r="I10" s="126" t="s">
        <v>63</v>
      </c>
      <c r="J10" s="139"/>
    </row>
    <row r="11" spans="2:10" ht="12.75" customHeight="1">
      <c r="B11" s="115">
        <v>0.15</v>
      </c>
      <c r="C11" s="147"/>
      <c r="D11" s="117"/>
      <c r="E11" s="115">
        <v>2</v>
      </c>
      <c r="F11" s="147"/>
      <c r="G11" s="95"/>
      <c r="H11" s="126" t="str">
        <f>Sprachen!A50</f>
        <v>Dichte am Austritt</v>
      </c>
      <c r="I11" s="126" t="s">
        <v>179</v>
      </c>
      <c r="J11" s="139"/>
    </row>
    <row r="12" spans="2:10" ht="12.75" customHeight="1">
      <c r="B12" s="115">
        <v>0.2</v>
      </c>
      <c r="C12" s="147"/>
      <c r="D12" s="117"/>
      <c r="E12" s="115">
        <v>2.5</v>
      </c>
      <c r="F12" s="147"/>
      <c r="G12" s="95"/>
      <c r="H12" s="114" t="str">
        <f>Sprachen!A51</f>
        <v>Strömungsgeschwindigeit</v>
      </c>
      <c r="I12" s="114" t="s">
        <v>61</v>
      </c>
      <c r="J12" s="139"/>
    </row>
    <row r="13" spans="2:10" ht="12.75" customHeight="1">
      <c r="B13" s="115">
        <v>0.25</v>
      </c>
      <c r="C13" s="147"/>
      <c r="D13" s="117"/>
      <c r="E13" s="115">
        <v>3</v>
      </c>
      <c r="F13" s="147"/>
      <c r="G13" s="95"/>
    </row>
    <row r="14" spans="2:10" ht="12.75" customHeight="1">
      <c r="B14" s="115">
        <v>0.5</v>
      </c>
      <c r="C14" s="147"/>
      <c r="D14" s="117"/>
      <c r="E14" s="115">
        <v>3.5</v>
      </c>
      <c r="F14" s="147"/>
      <c r="G14" s="95"/>
      <c r="H14" s="97" t="str">
        <f>Sprachen!A106</f>
        <v>Ausflussmenge</v>
      </c>
      <c r="I14" s="98"/>
      <c r="J14" s="99"/>
    </row>
    <row r="15" spans="2:10" ht="12.75" customHeight="1">
      <c r="B15" s="116">
        <v>0.75</v>
      </c>
      <c r="C15" s="147"/>
      <c r="D15" s="118"/>
      <c r="E15" s="153">
        <v>4</v>
      </c>
      <c r="F15" s="147"/>
      <c r="G15" s="95"/>
      <c r="H15" s="122" t="str">
        <f>Sprachen!A107</f>
        <v>Massenstrom</v>
      </c>
      <c r="I15" s="122" t="s">
        <v>60</v>
      </c>
      <c r="J15" s="152"/>
    </row>
    <row r="16" spans="2:10" ht="12.75" customHeight="1">
      <c r="C16" s="109"/>
      <c r="D16" s="109"/>
      <c r="F16" s="94"/>
      <c r="G16" s="95"/>
      <c r="H16" s="126"/>
      <c r="I16" s="126" t="s">
        <v>59</v>
      </c>
      <c r="J16" s="152"/>
    </row>
    <row r="17" spans="2:10" ht="12.75" customHeight="1">
      <c r="B17" s="97" t="str">
        <f>Sprachen!A86</f>
        <v>Leistung</v>
      </c>
      <c r="C17" s="108"/>
      <c r="D17" s="108"/>
      <c r="E17" s="98"/>
      <c r="F17" s="99"/>
      <c r="G17" s="95"/>
      <c r="H17" s="126" t="str">
        <f>Sprachen!A108</f>
        <v>Normvolumenstrom</v>
      </c>
      <c r="I17" s="126" t="s">
        <v>180</v>
      </c>
      <c r="J17" s="152"/>
    </row>
    <row r="18" spans="2:10" ht="12.75" customHeight="1">
      <c r="B18" s="119" t="str">
        <f>Sprachen!A87</f>
        <v>spezifische Leistung</v>
      </c>
      <c r="C18" s="120"/>
      <c r="D18" s="121"/>
      <c r="E18" s="122" t="s">
        <v>176</v>
      </c>
      <c r="F18" s="159"/>
      <c r="G18" s="95"/>
      <c r="H18" s="126"/>
      <c r="I18" s="126" t="s">
        <v>181</v>
      </c>
      <c r="J18" s="152"/>
    </row>
    <row r="19" spans="2:10" ht="12.75" customHeight="1">
      <c r="B19" s="123" t="str">
        <f>Sprachen!A88</f>
        <v>(Nur ein Wert angeben)</v>
      </c>
      <c r="C19" s="124"/>
      <c r="D19" s="125"/>
      <c r="E19" s="126" t="s">
        <v>177</v>
      </c>
      <c r="F19" s="159"/>
      <c r="G19" s="95"/>
      <c r="H19" s="137" t="str">
        <f>Sprachen!A109</f>
        <v>Normalvolumenstrom</v>
      </c>
      <c r="I19" s="126" t="s">
        <v>145</v>
      </c>
      <c r="J19" s="152"/>
    </row>
    <row r="20" spans="2:10" ht="12.75" customHeight="1">
      <c r="B20" s="127"/>
      <c r="C20" s="128"/>
      <c r="D20" s="129"/>
      <c r="E20" s="114" t="s">
        <v>178</v>
      </c>
      <c r="F20" s="159"/>
      <c r="G20" s="95"/>
      <c r="H20" s="137"/>
      <c r="I20" s="126" t="s">
        <v>182</v>
      </c>
      <c r="J20" s="152"/>
    </row>
    <row r="21" spans="2:10" ht="12.75" customHeight="1">
      <c r="F21" s="94"/>
      <c r="G21" s="95"/>
      <c r="H21" s="114"/>
      <c r="I21" s="114" t="s">
        <v>55</v>
      </c>
      <c r="J21" s="152"/>
    </row>
    <row r="22" spans="2:10" ht="12.75" customHeight="1">
      <c r="B22" s="97" t="str">
        <f>Sprachen!A89</f>
        <v>Systemwerte</v>
      </c>
      <c r="C22" s="108"/>
      <c r="D22" s="108"/>
      <c r="E22" s="98"/>
      <c r="F22" s="99"/>
      <c r="G22" s="95"/>
    </row>
    <row r="23" spans="2:10" ht="12.75" customHeight="1">
      <c r="B23" s="119" t="str">
        <f>Sprachen!A90</f>
        <v>Systemdruck</v>
      </c>
      <c r="C23" s="120"/>
      <c r="D23" s="121"/>
      <c r="E23" s="122" t="s">
        <v>2</v>
      </c>
      <c r="F23" s="148"/>
      <c r="G23" s="95"/>
      <c r="H23" s="97" t="str">
        <f>Sprachen!A110</f>
        <v>Verbrauch/ Kosten Leckage</v>
      </c>
      <c r="I23" s="98"/>
      <c r="J23" s="99"/>
    </row>
    <row r="24" spans="2:10" ht="12.75" customHeight="1">
      <c r="B24" s="123" t="str">
        <f>Sprachen!A91</f>
        <v>Systemtemperatur</v>
      </c>
      <c r="C24" s="124"/>
      <c r="D24" s="125"/>
      <c r="E24" s="126" t="s">
        <v>44</v>
      </c>
      <c r="F24" s="160"/>
      <c r="G24" s="95"/>
      <c r="H24" s="135" t="str">
        <f>Sprachen!A111</f>
        <v>Stromverbrauch</v>
      </c>
      <c r="I24" s="135" t="s">
        <v>53</v>
      </c>
      <c r="J24" s="151"/>
    </row>
    <row r="25" spans="2:10" ht="12.75" customHeight="1">
      <c r="B25" s="123" t="str">
        <f>Sprachen!A92</f>
        <v>Betriebszeit</v>
      </c>
      <c r="C25" s="124"/>
      <c r="D25" s="125"/>
      <c r="E25" s="126" t="s">
        <v>70</v>
      </c>
      <c r="F25" s="148"/>
      <c r="G25" s="95"/>
      <c r="H25" s="136" t="str">
        <f>Sprachen!A112</f>
        <v>Kosten</v>
      </c>
      <c r="I25" s="136" t="s">
        <v>54</v>
      </c>
      <c r="J25" s="151"/>
    </row>
    <row r="26" spans="2:10" ht="12.75" customHeight="1">
      <c r="B26" s="123" t="str">
        <f>Sprachen!A93</f>
        <v>Strompreis</v>
      </c>
      <c r="C26" s="124"/>
      <c r="D26" s="125"/>
      <c r="E26" s="126" t="s">
        <v>48</v>
      </c>
      <c r="F26" s="148"/>
      <c r="G26" s="95"/>
      <c r="H26" s="96"/>
      <c r="I26" s="96"/>
      <c r="J26" s="111"/>
    </row>
    <row r="27" spans="2:10" ht="12.75" customHeight="1">
      <c r="B27" s="127" t="str">
        <f>Sprachen!A94</f>
        <v>Umgebungsdruck</v>
      </c>
      <c r="C27" s="128"/>
      <c r="D27" s="129"/>
      <c r="E27" s="114" t="s">
        <v>2</v>
      </c>
      <c r="F27" s="160"/>
      <c r="G27" s="95"/>
      <c r="H27" s="97" t="str">
        <f>Sprachen!A113</f>
        <v>Verbrauch/ Kosten gesamt (optional)</v>
      </c>
      <c r="I27" s="98"/>
      <c r="J27" s="99"/>
    </row>
    <row r="28" spans="2:10" ht="12.75" customHeight="1">
      <c r="F28" s="94"/>
      <c r="G28" s="95"/>
      <c r="H28" s="135" t="str">
        <f>Sprachen!A114</f>
        <v>Stromverbrauch</v>
      </c>
      <c r="I28" s="135" t="s">
        <v>53</v>
      </c>
      <c r="J28" s="151"/>
    </row>
    <row r="29" spans="2:10" ht="12.75" customHeight="1">
      <c r="B29" s="97" t="str">
        <f>Sprachen!A95</f>
        <v>Druckluftverbrauch gesamt (optional)</v>
      </c>
      <c r="C29" s="108"/>
      <c r="D29" s="108"/>
      <c r="E29" s="98"/>
      <c r="F29" s="99"/>
      <c r="G29" s="95"/>
      <c r="H29" s="136" t="str">
        <f>Sprachen!A115</f>
        <v>Kosten</v>
      </c>
      <c r="I29" s="136" t="s">
        <v>54</v>
      </c>
      <c r="J29" s="151"/>
    </row>
    <row r="30" spans="2:10" ht="12.75" customHeight="1">
      <c r="B30" s="119" t="str">
        <f>Sprachen!A96</f>
        <v>Verbrauch</v>
      </c>
      <c r="C30" s="120"/>
      <c r="D30" s="121"/>
      <c r="E30" s="122" t="s">
        <v>145</v>
      </c>
      <c r="F30" s="190"/>
      <c r="G30" s="95"/>
      <c r="H30" s="112"/>
      <c r="I30" s="110"/>
      <c r="J30" s="110"/>
    </row>
    <row r="31" spans="2:10" ht="12.75" customHeight="1">
      <c r="B31" s="127" t="str">
        <f>Sprachen!A97</f>
        <v>Leckageanteil</v>
      </c>
      <c r="C31" s="128"/>
      <c r="D31" s="129"/>
      <c r="E31" s="114" t="s">
        <v>3</v>
      </c>
      <c r="F31" s="149"/>
      <c r="G31" s="95"/>
      <c r="H31" s="100" t="str">
        <f>Sprachen!A116</f>
        <v>Maßnahmen</v>
      </c>
      <c r="I31" s="102"/>
      <c r="J31" s="103"/>
    </row>
    <row r="32" spans="2:10" ht="12.75" customHeight="1">
      <c r="F32" s="94"/>
      <c r="G32" s="95"/>
      <c r="H32" s="130" t="str">
        <f>Sprachen!A117</f>
        <v>Leckagen</v>
      </c>
      <c r="I32" s="131"/>
      <c r="J32" s="132"/>
    </row>
    <row r="33" spans="2:10" ht="13.5" customHeight="1">
      <c r="B33" s="97" t="str">
        <f>Sprachen!A98</f>
        <v>Konstanten</v>
      </c>
      <c r="C33" s="108"/>
      <c r="D33" s="108"/>
      <c r="E33" s="98"/>
      <c r="F33" s="99"/>
      <c r="G33" s="95"/>
      <c r="H33" s="127"/>
      <c r="I33" s="133"/>
      <c r="J33" s="134"/>
    </row>
    <row r="34" spans="2:10" ht="12.75" customHeight="1">
      <c r="B34" s="212" t="str">
        <f>Sprachen!A99</f>
        <v>Adiabatenkoeffizient</v>
      </c>
      <c r="C34" s="213"/>
      <c r="D34" s="214"/>
      <c r="E34" s="122"/>
      <c r="F34" s="148">
        <v>1.4</v>
      </c>
      <c r="G34" s="95"/>
      <c r="H34" s="130" t="str">
        <f>Sprachen!A118</f>
        <v>spezifische Kompressorleistung</v>
      </c>
      <c r="I34" s="131"/>
      <c r="J34" s="132"/>
    </row>
    <row r="35" spans="2:10" ht="12.75" customHeight="1">
      <c r="B35" s="215" t="str">
        <f>Sprachen!A100</f>
        <v>spez. Gaskonstante</v>
      </c>
      <c r="C35" s="216"/>
      <c r="D35" s="217"/>
      <c r="E35" s="126" t="s">
        <v>30</v>
      </c>
      <c r="F35" s="148">
        <v>287</v>
      </c>
      <c r="G35" s="95"/>
      <c r="H35" s="127"/>
      <c r="I35" s="128"/>
      <c r="J35" s="129"/>
    </row>
    <row r="36" spans="2:10" ht="12.75" customHeight="1">
      <c r="B36" s="215" t="str">
        <f>Sprachen!A101</f>
        <v>spez. Wärmekapazität</v>
      </c>
      <c r="C36" s="216"/>
      <c r="D36" s="217"/>
      <c r="E36" s="126" t="s">
        <v>30</v>
      </c>
      <c r="F36" s="148">
        <v>1020</v>
      </c>
      <c r="G36" s="95"/>
      <c r="H36" s="130" t="str">
        <f>Sprachen!A119</f>
        <v>Systemdruck</v>
      </c>
      <c r="I36" s="120"/>
      <c r="J36" s="121"/>
    </row>
    <row r="37" spans="2:10" ht="12.75" customHeight="1">
      <c r="B37" s="218" t="str">
        <f>Sprachen!A102</f>
        <v>Normdichte (0°C, 1013,25 mbar)</v>
      </c>
      <c r="C37" s="219"/>
      <c r="D37" s="220"/>
      <c r="E37" s="114" t="s">
        <v>179</v>
      </c>
      <c r="F37" s="150">
        <f>101325/F35/273.13</f>
        <v>1.2926034506930946</v>
      </c>
      <c r="G37" s="95"/>
      <c r="H37" s="127"/>
      <c r="I37" s="128"/>
      <c r="J37" s="129"/>
    </row>
    <row r="38" spans="2:10" ht="12.75" customHeight="1">
      <c r="F38" s="94"/>
      <c r="G38" s="95"/>
    </row>
    <row r="39" spans="2:10" ht="12.75" customHeight="1">
      <c r="B39" s="140" t="str">
        <f>Sprachen!A123</f>
        <v>Legende</v>
      </c>
      <c r="F39" s="94"/>
      <c r="G39" s="95"/>
    </row>
    <row r="40" spans="2:10" ht="12.75" customHeight="1">
      <c r="B40" s="141" t="str">
        <f>Sprachen!A124</f>
        <v>muss ausgefüllt werden</v>
      </c>
      <c r="C40" s="142"/>
      <c r="F40" s="94"/>
      <c r="G40" s="95"/>
    </row>
    <row r="41" spans="2:10" ht="12.75" customHeight="1">
      <c r="B41" s="143" t="str">
        <f>Sprachen!A125</f>
        <v>kann ausgefüllt werden</v>
      </c>
      <c r="C41" s="144"/>
      <c r="F41" s="94"/>
      <c r="G41" s="95"/>
    </row>
    <row r="42" spans="2:10" ht="12.75" customHeight="1">
      <c r="B42" s="145" t="str">
        <f>Sprachen!A126</f>
        <v>wird berechnet</v>
      </c>
      <c r="C42" s="146"/>
      <c r="F42" s="94"/>
      <c r="G42" s="95"/>
    </row>
    <row r="43" spans="2:10">
      <c r="F43" s="94"/>
      <c r="G43" s="95"/>
    </row>
    <row r="44" spans="2:10">
      <c r="G44" s="95"/>
    </row>
    <row r="45" spans="2:10">
      <c r="G45" s="95"/>
    </row>
    <row r="46" spans="2:10">
      <c r="G46" s="95"/>
    </row>
    <row r="47" spans="2:10"/>
    <row r="48" spans="2:1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sheetData>
  <sheetProtection password="CB96" sheet="1" objects="1" scenarios="1"/>
  <mergeCells count="4">
    <mergeCell ref="B34:D34"/>
    <mergeCell ref="B35:D35"/>
    <mergeCell ref="B36:D36"/>
    <mergeCell ref="B37:D37"/>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1143" r:id="rId4" name="kW_m3"/>
    <control shapeId="91144" r:id="rId5" name="kW_Nm3"/>
    <control shapeId="91145" r:id="rId6" name="kWh_m3"/>
    <control shapeId="91146" r:id="rId7" name="BerechnenCB"/>
    <control shapeId="91147" r:id="rId8" name="ComboBox_L"/>
    <control shapeId="91148" r:id="rId9" name="ComboBox_D"/>
    <control shapeId="91149" r:id="rId10" name="ComboBox_K"/>
    <control shapeId="91150" r:id="rId11" name="DiagrammCB"/>
    <control shapeId="91151" r:id="rId12" name="v_gesamt_txt"/>
    <control shapeId="91152" r:id="rId13" name="v_prozent_txt"/>
    <control shapeId="91153" r:id="rId14" name="waehrung"/>
    <control shapeId="91243" r:id="rId15" name="zurueckCB"/>
  </controls>
</worksheet>
</file>

<file path=xl/worksheets/sheet4.xml><?xml version="1.0" encoding="utf-8"?>
<worksheet xmlns="http://schemas.openxmlformats.org/spreadsheetml/2006/main" xmlns:r="http://schemas.openxmlformats.org/officeDocument/2006/relationships">
  <sheetPr codeName="TAB04Logos"/>
  <dimension ref="A1"/>
  <sheetViews>
    <sheetView workbookViewId="0">
      <selection activeCell="E27" sqref="E27"/>
    </sheetView>
  </sheetViews>
  <sheetFormatPr baseColWidth="10" defaultRowHeight="12.75"/>
  <sheetData/>
  <phoneticPr fontId="0"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sheetPr codeName="TAB1intern1"/>
  <dimension ref="A1:C22"/>
  <sheetViews>
    <sheetView workbookViewId="0">
      <selection activeCell="A25" sqref="A25"/>
    </sheetView>
  </sheetViews>
  <sheetFormatPr baseColWidth="10" defaultColWidth="11.42578125" defaultRowHeight="12.75"/>
  <cols>
    <col min="1" max="1" width="34.28515625" customWidth="1"/>
    <col min="2" max="2" width="15" customWidth="1"/>
    <col min="3" max="3" width="16.5703125" customWidth="1"/>
  </cols>
  <sheetData>
    <row r="1" spans="1:3">
      <c r="A1" s="3" t="s">
        <v>42</v>
      </c>
      <c r="B1" s="2"/>
      <c r="C1" s="2"/>
    </row>
    <row r="2" spans="1:3">
      <c r="A2" s="3" t="s">
        <v>41</v>
      </c>
      <c r="B2" s="2" t="s">
        <v>19</v>
      </c>
      <c r="C2" s="2" t="s">
        <v>43</v>
      </c>
    </row>
    <row r="3" spans="1:3">
      <c r="A3" s="4">
        <f>Dateneingabe1!B9</f>
        <v>0.05</v>
      </c>
      <c r="B3" s="5">
        <f>Dateneingabe1!C9</f>
        <v>0</v>
      </c>
      <c r="C3" s="2">
        <f>(A3/2)^2*PI()*B3</f>
        <v>0</v>
      </c>
    </row>
    <row r="4" spans="1:3">
      <c r="A4" s="4">
        <f>Dateneingabe1!B10</f>
        <v>0.1</v>
      </c>
      <c r="B4" s="5">
        <f>Dateneingabe1!C10</f>
        <v>0</v>
      </c>
      <c r="C4" s="2">
        <f t="shared" ref="C4:C16" si="0">(A4/2)^2*PI()*B4</f>
        <v>0</v>
      </c>
    </row>
    <row r="5" spans="1:3">
      <c r="A5" s="4">
        <f>Dateneingabe1!B11</f>
        <v>0.15</v>
      </c>
      <c r="B5" s="5">
        <f>Dateneingabe1!C11</f>
        <v>0</v>
      </c>
      <c r="C5" s="2">
        <f t="shared" si="0"/>
        <v>0</v>
      </c>
    </row>
    <row r="6" spans="1:3">
      <c r="A6" s="4">
        <f>Dateneingabe1!B12</f>
        <v>0.2</v>
      </c>
      <c r="B6" s="5">
        <f>Dateneingabe1!C12</f>
        <v>0</v>
      </c>
      <c r="C6" s="2">
        <f t="shared" si="0"/>
        <v>0</v>
      </c>
    </row>
    <row r="7" spans="1:3">
      <c r="A7" s="4">
        <f>Dateneingabe1!B13</f>
        <v>0.25</v>
      </c>
      <c r="B7" s="5">
        <f>Dateneingabe1!C13</f>
        <v>0</v>
      </c>
      <c r="C7" s="2">
        <f t="shared" si="0"/>
        <v>0</v>
      </c>
    </row>
    <row r="8" spans="1:3">
      <c r="A8" s="4">
        <f>Dateneingabe1!B14</f>
        <v>0.5</v>
      </c>
      <c r="B8" s="5">
        <f>Dateneingabe1!C14</f>
        <v>0</v>
      </c>
      <c r="C8" s="2">
        <f t="shared" si="0"/>
        <v>0</v>
      </c>
    </row>
    <row r="9" spans="1:3">
      <c r="A9" s="4">
        <f>Dateneingabe1!B15</f>
        <v>0.75</v>
      </c>
      <c r="B9" s="5">
        <f>Dateneingabe1!C15</f>
        <v>0</v>
      </c>
      <c r="C9" s="2">
        <f t="shared" si="0"/>
        <v>0</v>
      </c>
    </row>
    <row r="10" spans="1:3">
      <c r="A10" s="4">
        <f>Dateneingabe1!E9</f>
        <v>1</v>
      </c>
      <c r="B10" s="5">
        <f>Dateneingabe1!F9</f>
        <v>0</v>
      </c>
      <c r="C10" s="2">
        <f t="shared" si="0"/>
        <v>0</v>
      </c>
    </row>
    <row r="11" spans="1:3">
      <c r="A11" s="4">
        <f>Dateneingabe1!E10</f>
        <v>1.5</v>
      </c>
      <c r="B11" s="5">
        <f>Dateneingabe1!F10</f>
        <v>0</v>
      </c>
      <c r="C11" s="2">
        <f t="shared" si="0"/>
        <v>0</v>
      </c>
    </row>
    <row r="12" spans="1:3">
      <c r="A12" s="4">
        <f>Dateneingabe1!E11</f>
        <v>2</v>
      </c>
      <c r="B12" s="5">
        <f>Dateneingabe1!F11</f>
        <v>0</v>
      </c>
      <c r="C12" s="2">
        <f t="shared" si="0"/>
        <v>0</v>
      </c>
    </row>
    <row r="13" spans="1:3">
      <c r="A13" s="4">
        <f>Dateneingabe1!E12</f>
        <v>2.5</v>
      </c>
      <c r="B13" s="5">
        <f>Dateneingabe1!F12</f>
        <v>0</v>
      </c>
      <c r="C13" s="2">
        <f t="shared" si="0"/>
        <v>0</v>
      </c>
    </row>
    <row r="14" spans="1:3">
      <c r="A14" s="4">
        <f>Dateneingabe1!E13</f>
        <v>3</v>
      </c>
      <c r="B14" s="5">
        <f>Dateneingabe1!F13</f>
        <v>0</v>
      </c>
      <c r="C14" s="2">
        <f t="shared" si="0"/>
        <v>0</v>
      </c>
    </row>
    <row r="15" spans="1:3">
      <c r="A15" s="4">
        <f>Dateneingabe1!E14</f>
        <v>3.5</v>
      </c>
      <c r="B15" s="5">
        <f>Dateneingabe1!F14</f>
        <v>0</v>
      </c>
      <c r="C15" s="2">
        <f t="shared" si="0"/>
        <v>0</v>
      </c>
    </row>
    <row r="16" spans="1:3">
      <c r="A16" s="4">
        <f>Dateneingabe1!E15</f>
        <v>4</v>
      </c>
      <c r="B16" s="5">
        <f>Dateneingabe1!F15</f>
        <v>0</v>
      </c>
      <c r="C16" s="2">
        <f t="shared" si="0"/>
        <v>0</v>
      </c>
    </row>
    <row r="18" spans="1:1">
      <c r="A18" s="83" t="s">
        <v>119</v>
      </c>
    </row>
    <row r="19" spans="1:1">
      <c r="A19" s="83" t="s">
        <v>120</v>
      </c>
    </row>
    <row r="20" spans="1:1">
      <c r="A20" s="83" t="s">
        <v>121</v>
      </c>
    </row>
    <row r="21" spans="1:1">
      <c r="A21" s="83" t="s">
        <v>122</v>
      </c>
    </row>
    <row r="22" spans="1:1">
      <c r="A22" s="83" t="s">
        <v>123</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sheetPr codeName="TAB1intern3"/>
  <dimension ref="A1:L323"/>
  <sheetViews>
    <sheetView topLeftCell="A43" workbookViewId="0">
      <selection activeCell="A43" sqref="A43"/>
    </sheetView>
  </sheetViews>
  <sheetFormatPr baseColWidth="10" defaultRowHeight="12.75" customHeight="1" zeroHeight="1"/>
  <cols>
    <col min="1" max="1" width="15" style="54" customWidth="1"/>
    <col min="2" max="2" width="14" style="54" customWidth="1"/>
    <col min="3" max="3" width="2" style="54" customWidth="1"/>
    <col min="4" max="4" width="14.85546875" style="54" customWidth="1"/>
    <col min="5" max="12" width="14.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t="s">
        <v>18</v>
      </c>
      <c r="B3" s="25"/>
      <c r="C3" s="25"/>
      <c r="D3" s="55"/>
      <c r="E3" s="56"/>
      <c r="F3" s="56"/>
      <c r="G3" s="56"/>
      <c r="H3" s="56"/>
      <c r="I3" s="26"/>
      <c r="J3" s="26"/>
      <c r="K3" s="26"/>
      <c r="L3" s="26"/>
    </row>
    <row r="4" spans="1:12" ht="12.75" customHeight="1">
      <c r="A4" s="57" t="s">
        <v>34</v>
      </c>
      <c r="B4" s="58"/>
      <c r="C4" s="59"/>
      <c r="D4" s="57" t="s">
        <v>27</v>
      </c>
      <c r="E4" s="60">
        <f>SUM(TAB1intern1!$C$3:$C$16)/1000000</f>
        <v>0</v>
      </c>
      <c r="F4" s="60">
        <v>0</v>
      </c>
      <c r="G4" s="60">
        <f>E4</f>
        <v>0</v>
      </c>
      <c r="H4" s="60">
        <f>E4</f>
        <v>0</v>
      </c>
      <c r="I4" s="18">
        <f>E4</f>
        <v>0</v>
      </c>
      <c r="J4" s="18">
        <f>F4</f>
        <v>0</v>
      </c>
      <c r="K4" s="18">
        <f>J4</f>
        <v>0</v>
      </c>
      <c r="L4" s="18">
        <f>J4</f>
        <v>0</v>
      </c>
    </row>
    <row r="5" spans="1:12">
      <c r="B5" s="9"/>
      <c r="C5" s="9"/>
      <c r="I5" s="7"/>
      <c r="J5" s="7"/>
      <c r="K5" s="7"/>
      <c r="L5" s="7"/>
    </row>
    <row r="6" spans="1:12" ht="12.75" customHeight="1">
      <c r="A6" s="24" t="s">
        <v>0</v>
      </c>
      <c r="B6" s="25"/>
      <c r="C6" s="25"/>
      <c r="D6" s="55"/>
      <c r="E6" s="56"/>
      <c r="F6" s="56"/>
      <c r="G6" s="56"/>
      <c r="H6" s="56"/>
      <c r="I6" s="26"/>
      <c r="J6" s="26"/>
      <c r="K6" s="26"/>
      <c r="L6" s="26"/>
    </row>
    <row r="7" spans="1:12" ht="12.75" customHeight="1">
      <c r="A7" s="61" t="s">
        <v>65</v>
      </c>
      <c r="B7" s="62"/>
      <c r="C7" s="63"/>
      <c r="D7" s="64" t="s">
        <v>21</v>
      </c>
      <c r="E7" s="65"/>
      <c r="F7" s="65">
        <f>TAB1intern_kW</f>
        <v>0</v>
      </c>
      <c r="G7" s="65"/>
      <c r="H7" s="65"/>
      <c r="I7" s="65">
        <f>TAB1intern_kW</f>
        <v>0</v>
      </c>
      <c r="J7" s="65">
        <f>TAB1intern_kW</f>
        <v>0</v>
      </c>
      <c r="K7" s="65">
        <f>G7</f>
        <v>0</v>
      </c>
      <c r="L7" s="52">
        <v>0</v>
      </c>
    </row>
    <row r="8" spans="1:12" ht="12.75" customHeight="1">
      <c r="A8" s="66"/>
      <c r="C8" s="67"/>
      <c r="D8" s="68" t="s">
        <v>47</v>
      </c>
      <c r="E8" s="69">
        <f>E7/60</f>
        <v>0</v>
      </c>
      <c r="F8" s="69">
        <f>E8</f>
        <v>0</v>
      </c>
      <c r="G8" s="69">
        <f>G7/60</f>
        <v>0</v>
      </c>
      <c r="H8" s="69">
        <f>H7/60</f>
        <v>0</v>
      </c>
      <c r="I8" s="52">
        <f>E8</f>
        <v>0</v>
      </c>
      <c r="J8" s="38">
        <f>E8</f>
        <v>0</v>
      </c>
      <c r="K8" s="65">
        <f>G8</f>
        <v>0</v>
      </c>
      <c r="L8" s="69">
        <f>L7/60</f>
        <v>0</v>
      </c>
    </row>
    <row r="9" spans="1:12" ht="12.75" customHeight="1">
      <c r="A9" s="70"/>
      <c r="B9" s="58"/>
      <c r="C9" s="59"/>
      <c r="D9" s="71" t="s">
        <v>22</v>
      </c>
      <c r="E9" s="69">
        <f>E7*1.073</f>
        <v>0</v>
      </c>
      <c r="F9" s="65">
        <f>E9</f>
        <v>0</v>
      </c>
      <c r="G9" s="65">
        <f>G7*1.073</f>
        <v>0</v>
      </c>
      <c r="H9" s="65">
        <f>H7*1.073</f>
        <v>0</v>
      </c>
      <c r="I9" s="52">
        <f>E9</f>
        <v>0</v>
      </c>
      <c r="J9" s="52">
        <f>E9</f>
        <v>0</v>
      </c>
      <c r="K9" s="65">
        <f>G9</f>
        <v>0</v>
      </c>
      <c r="L9" s="65">
        <f>L7*1.073</f>
        <v>0</v>
      </c>
    </row>
    <row r="10" spans="1:12" ht="12.75" customHeight="1">
      <c r="I10" s="7"/>
      <c r="J10" s="7"/>
      <c r="K10" s="7"/>
      <c r="L10" s="7"/>
    </row>
    <row r="11" spans="1:12" ht="12.75" customHeight="1">
      <c r="A11" s="24" t="s">
        <v>20</v>
      </c>
      <c r="B11" s="25"/>
      <c r="C11" s="25"/>
      <c r="D11" s="55"/>
      <c r="E11" s="56"/>
      <c r="F11" s="56"/>
      <c r="G11" s="56"/>
      <c r="H11" s="56"/>
      <c r="I11" s="26"/>
      <c r="J11" s="26"/>
      <c r="K11" s="26"/>
      <c r="L11" s="26"/>
    </row>
    <row r="12" spans="1:12" ht="12.75" customHeight="1">
      <c r="A12" s="61" t="s">
        <v>45</v>
      </c>
      <c r="B12" s="62"/>
      <c r="C12" s="63"/>
      <c r="D12" s="64" t="s">
        <v>2</v>
      </c>
      <c r="E12" s="69">
        <f>Dateneingabe1!F23</f>
        <v>0</v>
      </c>
      <c r="F12" s="69">
        <f>E12</f>
        <v>0</v>
      </c>
      <c r="G12" s="69">
        <f>E12</f>
        <v>0</v>
      </c>
      <c r="H12" s="69">
        <v>0</v>
      </c>
      <c r="I12" s="38">
        <f>E12</f>
        <v>0</v>
      </c>
      <c r="J12" s="38">
        <f>E12</f>
        <v>0</v>
      </c>
      <c r="K12" s="38">
        <f>E12</f>
        <v>0</v>
      </c>
      <c r="L12" s="38">
        <f>H12</f>
        <v>0</v>
      </c>
    </row>
    <row r="13" spans="1:12" ht="12.75" customHeight="1">
      <c r="A13" s="31" t="s">
        <v>46</v>
      </c>
      <c r="B13" s="8"/>
      <c r="C13" s="29"/>
      <c r="D13" s="68" t="s">
        <v>63</v>
      </c>
      <c r="E13" s="69">
        <f>IF(NOT(ISBLANK(Dateneingabe1!F24)),Dateneingabe1!F24+273,293)</f>
        <v>293</v>
      </c>
      <c r="F13" s="69">
        <f>E13</f>
        <v>293</v>
      </c>
      <c r="G13" s="69">
        <f>E13</f>
        <v>293</v>
      </c>
      <c r="H13" s="69">
        <f>E13</f>
        <v>293</v>
      </c>
      <c r="I13" s="69">
        <f>E13</f>
        <v>293</v>
      </c>
      <c r="J13" s="69">
        <f>E13</f>
        <v>293</v>
      </c>
      <c r="K13" s="69">
        <f>E13</f>
        <v>293</v>
      </c>
      <c r="L13" s="69">
        <f>E13</f>
        <v>293</v>
      </c>
    </row>
    <row r="14" spans="1:12" ht="12.75" customHeight="1">
      <c r="A14" s="31" t="s">
        <v>23</v>
      </c>
      <c r="B14" s="8"/>
      <c r="C14" s="29"/>
      <c r="D14" s="68" t="s">
        <v>70</v>
      </c>
      <c r="E14" s="69">
        <f>Dateneingabe1!F25</f>
        <v>0</v>
      </c>
      <c r="F14" s="69">
        <f>E14</f>
        <v>0</v>
      </c>
      <c r="G14" s="69">
        <f>E14</f>
        <v>0</v>
      </c>
      <c r="H14" s="69">
        <f>E14</f>
        <v>0</v>
      </c>
      <c r="I14" s="69">
        <f>E14</f>
        <v>0</v>
      </c>
      <c r="J14" s="69">
        <f>E14</f>
        <v>0</v>
      </c>
      <c r="K14" s="69">
        <f>E14</f>
        <v>0</v>
      </c>
      <c r="L14" s="69">
        <f>E14</f>
        <v>0</v>
      </c>
    </row>
    <row r="15" spans="1:12" ht="12.75" customHeight="1">
      <c r="A15" s="66" t="s">
        <v>24</v>
      </c>
      <c r="C15" s="67"/>
      <c r="D15" s="68" t="s">
        <v>48</v>
      </c>
      <c r="E15" s="69">
        <f>Dateneingabe1!F26</f>
        <v>0</v>
      </c>
      <c r="F15" s="69">
        <f>E15</f>
        <v>0</v>
      </c>
      <c r="G15" s="69">
        <f>E15</f>
        <v>0</v>
      </c>
      <c r="H15" s="69">
        <f>E15</f>
        <v>0</v>
      </c>
      <c r="I15" s="69">
        <f>E15</f>
        <v>0</v>
      </c>
      <c r="J15" s="69">
        <f>E15</f>
        <v>0</v>
      </c>
      <c r="K15" s="69">
        <f>E15</f>
        <v>0</v>
      </c>
      <c r="L15" s="69">
        <f>E15</f>
        <v>0</v>
      </c>
    </row>
    <row r="16" spans="1:12" ht="12.75" customHeight="1">
      <c r="A16" s="70" t="s">
        <v>25</v>
      </c>
      <c r="B16" s="58"/>
      <c r="C16" s="59"/>
      <c r="D16" s="71" t="s">
        <v>2</v>
      </c>
      <c r="E16" s="69">
        <f>IF(NOT(ISBLANK(Dateneingabe1!F27)),Dateneingabe1!F27,1)</f>
        <v>1</v>
      </c>
      <c r="F16" s="69">
        <f>E16</f>
        <v>1</v>
      </c>
      <c r="G16" s="69">
        <f>E16</f>
        <v>1</v>
      </c>
      <c r="H16" s="69">
        <f>E16</f>
        <v>1</v>
      </c>
      <c r="I16" s="69">
        <f>E16</f>
        <v>1</v>
      </c>
      <c r="J16" s="69">
        <f>E16</f>
        <v>1</v>
      </c>
      <c r="K16" s="69">
        <f>E16</f>
        <v>1</v>
      </c>
      <c r="L16" s="69">
        <f>E16</f>
        <v>1</v>
      </c>
    </row>
    <row r="17" spans="1:12" ht="12.75" customHeight="1">
      <c r="I17" s="7"/>
      <c r="J17" s="7"/>
      <c r="K17" s="7"/>
      <c r="L17" s="7"/>
    </row>
    <row r="18" spans="1:12" ht="12.75" customHeight="1">
      <c r="A18" s="24" t="s">
        <v>68</v>
      </c>
      <c r="B18" s="25"/>
      <c r="C18" s="25"/>
      <c r="D18" s="55"/>
      <c r="E18" s="56"/>
      <c r="F18" s="56"/>
      <c r="G18" s="56"/>
      <c r="H18" s="56"/>
      <c r="I18" s="26"/>
      <c r="J18" s="26"/>
      <c r="K18" s="26"/>
      <c r="L18" s="26"/>
    </row>
    <row r="19" spans="1:12" ht="12.75" customHeight="1">
      <c r="A19" s="72" t="s">
        <v>69</v>
      </c>
      <c r="B19" s="73"/>
      <c r="C19" s="74"/>
      <c r="D19" s="57" t="s">
        <v>56</v>
      </c>
      <c r="E19" s="184">
        <v>0</v>
      </c>
      <c r="F19" s="184">
        <f>E19</f>
        <v>0</v>
      </c>
      <c r="G19" s="184">
        <f>E19</f>
        <v>0</v>
      </c>
      <c r="H19" s="184">
        <f>E19</f>
        <v>0</v>
      </c>
      <c r="I19" s="184">
        <f>E19</f>
        <v>0</v>
      </c>
      <c r="J19" s="184">
        <f>E19</f>
        <v>0</v>
      </c>
      <c r="K19" s="184">
        <f>E19</f>
        <v>0</v>
      </c>
      <c r="L19" s="184">
        <f>E19</f>
        <v>0</v>
      </c>
    </row>
    <row r="20" spans="1:12" ht="12.75" customHeight="1">
      <c r="I20" s="7"/>
      <c r="J20" s="7"/>
      <c r="K20" s="7"/>
      <c r="L20" s="7"/>
    </row>
    <row r="21" spans="1:12" ht="12.75" customHeight="1">
      <c r="A21" s="24" t="s">
        <v>35</v>
      </c>
      <c r="B21" s="25"/>
      <c r="C21" s="25"/>
      <c r="D21" s="55"/>
      <c r="E21" s="56"/>
      <c r="F21" s="56"/>
      <c r="G21" s="56"/>
      <c r="H21" s="56"/>
      <c r="I21" s="26"/>
      <c r="J21" s="26"/>
      <c r="K21" s="26"/>
      <c r="L21" s="26"/>
    </row>
    <row r="22" spans="1:12" ht="12.75" customHeight="1">
      <c r="A22" s="61" t="s">
        <v>28</v>
      </c>
      <c r="B22" s="62"/>
      <c r="C22" s="63"/>
      <c r="D22" s="64"/>
      <c r="E22" s="182">
        <f>Dateneingabe1!F34</f>
        <v>1.4</v>
      </c>
      <c r="F22" s="180">
        <f>E22</f>
        <v>1.4</v>
      </c>
      <c r="G22" s="180">
        <f>E22</f>
        <v>1.4</v>
      </c>
      <c r="H22" s="180">
        <f>E22</f>
        <v>1.4</v>
      </c>
      <c r="I22" s="180">
        <f>E22</f>
        <v>1.4</v>
      </c>
      <c r="J22" s="180">
        <f>E22</f>
        <v>1.4</v>
      </c>
      <c r="K22" s="180">
        <f>E22</f>
        <v>1.4</v>
      </c>
      <c r="L22" s="180">
        <f>E22</f>
        <v>1.4</v>
      </c>
    </row>
    <row r="23" spans="1:12" ht="12.75" customHeight="1">
      <c r="A23" s="66" t="s">
        <v>29</v>
      </c>
      <c r="C23" s="67"/>
      <c r="D23" s="68" t="s">
        <v>30</v>
      </c>
      <c r="E23" s="182">
        <f>Dateneingabe1!F35</f>
        <v>287</v>
      </c>
      <c r="F23" s="69">
        <f>E23</f>
        <v>287</v>
      </c>
      <c r="G23" s="69">
        <f>E23</f>
        <v>287</v>
      </c>
      <c r="H23" s="69">
        <f>E23</f>
        <v>287</v>
      </c>
      <c r="I23" s="69">
        <f>E23</f>
        <v>287</v>
      </c>
      <c r="J23" s="69">
        <f>E23</f>
        <v>287</v>
      </c>
      <c r="K23" s="69">
        <f>E23</f>
        <v>287</v>
      </c>
      <c r="L23" s="69">
        <f>E23</f>
        <v>287</v>
      </c>
    </row>
    <row r="24" spans="1:12" ht="12.75" customHeight="1">
      <c r="A24" s="66" t="s">
        <v>31</v>
      </c>
      <c r="C24" s="67"/>
      <c r="D24" s="68" t="s">
        <v>30</v>
      </c>
      <c r="E24" s="182">
        <f>Dateneingabe1!F36</f>
        <v>1020</v>
      </c>
      <c r="F24" s="69">
        <f>E24</f>
        <v>1020</v>
      </c>
      <c r="G24" s="69">
        <f>E24</f>
        <v>1020</v>
      </c>
      <c r="H24" s="69">
        <f>E24</f>
        <v>1020</v>
      </c>
      <c r="I24" s="69">
        <f>E24</f>
        <v>1020</v>
      </c>
      <c r="J24" s="69">
        <f>E24</f>
        <v>1020</v>
      </c>
      <c r="K24" s="69">
        <f>E24</f>
        <v>1020</v>
      </c>
      <c r="L24" s="69">
        <f>E24</f>
        <v>1020</v>
      </c>
    </row>
    <row r="25" spans="1:12" ht="12.75" customHeight="1">
      <c r="A25" s="32" t="s">
        <v>39</v>
      </c>
      <c r="B25" s="37"/>
      <c r="C25" s="30"/>
      <c r="D25" s="71" t="s">
        <v>32</v>
      </c>
      <c r="E25" s="183">
        <f>Dateneingabe1!F37</f>
        <v>1.2926034506930946</v>
      </c>
      <c r="F25" s="181">
        <f>E25</f>
        <v>1.2926034506930946</v>
      </c>
      <c r="G25" s="181">
        <f>E25</f>
        <v>1.2926034506930946</v>
      </c>
      <c r="H25" s="181">
        <f>E25</f>
        <v>1.2926034506930946</v>
      </c>
      <c r="I25" s="181">
        <f>E25</f>
        <v>1.2926034506930946</v>
      </c>
      <c r="J25" s="181">
        <f>E25</f>
        <v>1.2926034506930946</v>
      </c>
      <c r="K25" s="181">
        <f>E25</f>
        <v>1.2926034506930946</v>
      </c>
      <c r="L25" s="181">
        <f>E25</f>
        <v>1.2926034506930946</v>
      </c>
    </row>
    <row r="26" spans="1:12" ht="12.75" customHeight="1">
      <c r="I26" s="7"/>
      <c r="J26" s="7"/>
      <c r="K26" s="7"/>
      <c r="L26" s="7"/>
    </row>
    <row r="27" spans="1:12" ht="12.75" customHeight="1">
      <c r="A27" s="24" t="s">
        <v>20</v>
      </c>
      <c r="B27" s="25"/>
      <c r="C27" s="25"/>
      <c r="D27" s="55"/>
      <c r="E27" s="56"/>
      <c r="F27" s="56"/>
      <c r="G27" s="56"/>
      <c r="H27" s="56"/>
      <c r="I27" s="26"/>
      <c r="J27" s="26"/>
      <c r="K27" s="26"/>
      <c r="L27" s="26"/>
    </row>
    <row r="28" spans="1:12" ht="12.75" customHeight="1">
      <c r="A28" s="41" t="s">
        <v>49</v>
      </c>
      <c r="B28" s="45"/>
      <c r="C28" s="46"/>
      <c r="D28" s="64" t="s">
        <v>62</v>
      </c>
      <c r="E28" s="75">
        <f t="shared" ref="E28:L28" si="0">E12*100000/E23/E13</f>
        <v>0</v>
      </c>
      <c r="F28" s="75">
        <f t="shared" si="0"/>
        <v>0</v>
      </c>
      <c r="G28" s="75">
        <f t="shared" si="0"/>
        <v>0</v>
      </c>
      <c r="H28" s="75">
        <f t="shared" si="0"/>
        <v>0</v>
      </c>
      <c r="I28" s="19">
        <f t="shared" si="0"/>
        <v>0</v>
      </c>
      <c r="J28" s="19">
        <f t="shared" si="0"/>
        <v>0</v>
      </c>
      <c r="K28" s="19">
        <f t="shared" si="0"/>
        <v>0</v>
      </c>
      <c r="L28" s="19">
        <f t="shared" si="0"/>
        <v>0</v>
      </c>
    </row>
    <row r="29" spans="1:12" ht="12.75" customHeight="1">
      <c r="A29" s="31" t="s">
        <v>50</v>
      </c>
      <c r="B29" s="8"/>
      <c r="C29" s="29"/>
      <c r="D29" s="16" t="s">
        <v>63</v>
      </c>
      <c r="E29" s="76">
        <f t="shared" ref="E29:L29" si="1">2/(E22+1)*E13</f>
        <v>244.16666666666669</v>
      </c>
      <c r="F29" s="76">
        <f t="shared" si="1"/>
        <v>244.16666666666669</v>
      </c>
      <c r="G29" s="76">
        <f t="shared" si="1"/>
        <v>244.16666666666669</v>
      </c>
      <c r="H29" s="76">
        <f t="shared" si="1"/>
        <v>244.16666666666669</v>
      </c>
      <c r="I29" s="20">
        <f t="shared" si="1"/>
        <v>244.16666666666669</v>
      </c>
      <c r="J29" s="20">
        <f t="shared" si="1"/>
        <v>244.16666666666669</v>
      </c>
      <c r="K29" s="20">
        <f t="shared" si="1"/>
        <v>244.16666666666669</v>
      </c>
      <c r="L29" s="20">
        <f t="shared" si="1"/>
        <v>244.16666666666669</v>
      </c>
    </row>
    <row r="30" spans="1:12" ht="12.75" customHeight="1">
      <c r="A30" s="31" t="s">
        <v>51</v>
      </c>
      <c r="B30" s="8"/>
      <c r="C30" s="29"/>
      <c r="D30" s="16" t="s">
        <v>2</v>
      </c>
      <c r="E30" s="76">
        <f t="shared" ref="E30:L30" si="2">(2/(E22+1))^(E22/(E22-1))*E12</f>
        <v>0</v>
      </c>
      <c r="F30" s="76">
        <f t="shared" si="2"/>
        <v>0</v>
      </c>
      <c r="G30" s="76">
        <f t="shared" si="2"/>
        <v>0</v>
      </c>
      <c r="H30" s="76">
        <f t="shared" si="2"/>
        <v>0</v>
      </c>
      <c r="I30" s="21">
        <f t="shared" si="2"/>
        <v>0</v>
      </c>
      <c r="J30" s="21">
        <f t="shared" si="2"/>
        <v>0</v>
      </c>
      <c r="K30" s="21">
        <f t="shared" si="2"/>
        <v>0</v>
      </c>
      <c r="L30" s="21">
        <f t="shared" si="2"/>
        <v>0</v>
      </c>
    </row>
    <row r="31" spans="1:12" ht="12.75" customHeight="1">
      <c r="A31" s="31" t="s">
        <v>52</v>
      </c>
      <c r="B31" s="8"/>
      <c r="C31" s="29"/>
      <c r="D31" s="16" t="s">
        <v>62</v>
      </c>
      <c r="E31" s="76">
        <f t="shared" ref="E31:L31" si="3">E30*100000/E23/E29</f>
        <v>0</v>
      </c>
      <c r="F31" s="76">
        <f t="shared" si="3"/>
        <v>0</v>
      </c>
      <c r="G31" s="76">
        <f t="shared" si="3"/>
        <v>0</v>
      </c>
      <c r="H31" s="76">
        <f t="shared" si="3"/>
        <v>0</v>
      </c>
      <c r="I31" s="20">
        <f t="shared" si="3"/>
        <v>0</v>
      </c>
      <c r="J31" s="20">
        <f t="shared" si="3"/>
        <v>0</v>
      </c>
      <c r="K31" s="20">
        <f t="shared" si="3"/>
        <v>0</v>
      </c>
      <c r="L31" s="20">
        <f t="shared" si="3"/>
        <v>0</v>
      </c>
    </row>
    <row r="32" spans="1:12" ht="12.75" customHeight="1">
      <c r="A32" s="70" t="s">
        <v>33</v>
      </c>
      <c r="B32" s="58"/>
      <c r="C32" s="59"/>
      <c r="D32" s="71" t="s">
        <v>61</v>
      </c>
      <c r="E32" s="77">
        <f t="shared" ref="E32:L32" si="4">SQRT(E22*E23*E29)</f>
        <v>313.21903943832444</v>
      </c>
      <c r="F32" s="77">
        <f t="shared" si="4"/>
        <v>313.21903943832444</v>
      </c>
      <c r="G32" s="77">
        <f t="shared" si="4"/>
        <v>313.21903943832444</v>
      </c>
      <c r="H32" s="77">
        <f t="shared" si="4"/>
        <v>313.21903943832444</v>
      </c>
      <c r="I32" s="22">
        <f t="shared" si="4"/>
        <v>313.21903943832444</v>
      </c>
      <c r="J32" s="22">
        <f t="shared" si="4"/>
        <v>313.21903943832444</v>
      </c>
      <c r="K32" s="22">
        <f t="shared" si="4"/>
        <v>313.21903943832444</v>
      </c>
      <c r="L32" s="22">
        <f t="shared" si="4"/>
        <v>313.21903943832444</v>
      </c>
    </row>
    <row r="33" spans="1:12" ht="13.5" customHeight="1">
      <c r="I33" s="7"/>
      <c r="J33" s="7"/>
      <c r="K33" s="7"/>
      <c r="L33" s="7"/>
    </row>
    <row r="34" spans="1:12" ht="13.5" customHeight="1">
      <c r="A34" s="24" t="s">
        <v>190</v>
      </c>
      <c r="B34" s="25"/>
      <c r="C34" s="25"/>
      <c r="D34" s="55"/>
      <c r="E34" s="56"/>
      <c r="F34" s="56"/>
      <c r="G34" s="56"/>
      <c r="H34" s="56"/>
      <c r="I34" s="26"/>
      <c r="J34" s="26"/>
      <c r="K34" s="26"/>
      <c r="L34" s="26"/>
    </row>
    <row r="35" spans="1:12" ht="13.5" customHeight="1">
      <c r="A35" s="41" t="s">
        <v>49</v>
      </c>
      <c r="B35" s="45"/>
      <c r="C35" s="46"/>
      <c r="D35" s="64" t="s">
        <v>62</v>
      </c>
      <c r="E35" s="75">
        <f>E28</f>
        <v>0</v>
      </c>
      <c r="F35" s="75">
        <f t="shared" ref="F35:L35" si="5">F28</f>
        <v>0</v>
      </c>
      <c r="G35" s="75">
        <f t="shared" si="5"/>
        <v>0</v>
      </c>
      <c r="H35" s="75">
        <f t="shared" si="5"/>
        <v>0</v>
      </c>
      <c r="I35" s="75">
        <f t="shared" si="5"/>
        <v>0</v>
      </c>
      <c r="J35" s="75">
        <f t="shared" si="5"/>
        <v>0</v>
      </c>
      <c r="K35" s="75">
        <f t="shared" si="5"/>
        <v>0</v>
      </c>
      <c r="L35" s="75">
        <f t="shared" si="5"/>
        <v>0</v>
      </c>
    </row>
    <row r="36" spans="1:12" ht="13.5" customHeight="1">
      <c r="A36" s="31" t="s">
        <v>191</v>
      </c>
      <c r="B36" s="8"/>
      <c r="C36" s="29"/>
      <c r="D36" s="68" t="s">
        <v>2</v>
      </c>
      <c r="E36" s="76">
        <f>IF(E30&gt;E16,E30,E16)</f>
        <v>1</v>
      </c>
      <c r="F36" s="76">
        <f t="shared" ref="F36:L36" si="6">IF(F30&gt;F16,F30,F16)</f>
        <v>1</v>
      </c>
      <c r="G36" s="76">
        <f t="shared" si="6"/>
        <v>1</v>
      </c>
      <c r="H36" s="76">
        <f t="shared" si="6"/>
        <v>1</v>
      </c>
      <c r="I36" s="76">
        <f t="shared" si="6"/>
        <v>1</v>
      </c>
      <c r="J36" s="76">
        <f t="shared" si="6"/>
        <v>1</v>
      </c>
      <c r="K36" s="76">
        <f t="shared" si="6"/>
        <v>1</v>
      </c>
      <c r="L36" s="76">
        <f t="shared" si="6"/>
        <v>1</v>
      </c>
    </row>
    <row r="37" spans="1:12" ht="13.5" customHeight="1">
      <c r="A37" s="31" t="s">
        <v>192</v>
      </c>
      <c r="B37" s="8"/>
      <c r="C37" s="29"/>
      <c r="D37" s="16" t="s">
        <v>63</v>
      </c>
      <c r="E37" s="76" t="e">
        <f t="shared" ref="E37:L37" si="7">E13*(E36/E12)^((E22-1)/E22)</f>
        <v>#DIV/0!</v>
      </c>
      <c r="F37" s="76" t="e">
        <f t="shared" si="7"/>
        <v>#DIV/0!</v>
      </c>
      <c r="G37" s="76" t="e">
        <f t="shared" si="7"/>
        <v>#DIV/0!</v>
      </c>
      <c r="H37" s="76" t="e">
        <f t="shared" si="7"/>
        <v>#DIV/0!</v>
      </c>
      <c r="I37" s="76" t="e">
        <f t="shared" si="7"/>
        <v>#DIV/0!</v>
      </c>
      <c r="J37" s="76" t="e">
        <f t="shared" si="7"/>
        <v>#DIV/0!</v>
      </c>
      <c r="K37" s="76" t="e">
        <f t="shared" si="7"/>
        <v>#DIV/0!</v>
      </c>
      <c r="L37" s="76" t="e">
        <f t="shared" si="7"/>
        <v>#DIV/0!</v>
      </c>
    </row>
    <row r="38" spans="1:12" ht="13.5" customHeight="1">
      <c r="A38" s="31" t="s">
        <v>193</v>
      </c>
      <c r="B38" s="8"/>
      <c r="C38" s="29"/>
      <c r="D38" s="16" t="s">
        <v>62</v>
      </c>
      <c r="E38" s="76" t="e">
        <f t="shared" ref="E38:L38" si="8">E36*100000/E37/E23</f>
        <v>#DIV/0!</v>
      </c>
      <c r="F38" s="76" t="e">
        <f t="shared" si="8"/>
        <v>#DIV/0!</v>
      </c>
      <c r="G38" s="76" t="e">
        <f t="shared" si="8"/>
        <v>#DIV/0!</v>
      </c>
      <c r="H38" s="76" t="e">
        <f t="shared" si="8"/>
        <v>#DIV/0!</v>
      </c>
      <c r="I38" s="76" t="e">
        <f t="shared" si="8"/>
        <v>#DIV/0!</v>
      </c>
      <c r="J38" s="76" t="e">
        <f t="shared" si="8"/>
        <v>#DIV/0!</v>
      </c>
      <c r="K38" s="76" t="e">
        <f t="shared" si="8"/>
        <v>#DIV/0!</v>
      </c>
      <c r="L38" s="76" t="e">
        <f t="shared" si="8"/>
        <v>#DIV/0!</v>
      </c>
    </row>
    <row r="39" spans="1:12" ht="13.5" customHeight="1">
      <c r="A39" s="32" t="s">
        <v>194</v>
      </c>
      <c r="B39" s="37"/>
      <c r="C39" s="30"/>
      <c r="D39" s="71" t="s">
        <v>61</v>
      </c>
      <c r="E39" s="77" t="e">
        <f t="shared" ref="E39:L39" si="9">SQRT(2*E22/(E22-1)*E23*E13*(1-(E36/E12)^((E22-1)/E22)))</f>
        <v>#DIV/0!</v>
      </c>
      <c r="F39" s="77" t="e">
        <f t="shared" si="9"/>
        <v>#DIV/0!</v>
      </c>
      <c r="G39" s="77" t="e">
        <f t="shared" si="9"/>
        <v>#DIV/0!</v>
      </c>
      <c r="H39" s="77" t="e">
        <f t="shared" si="9"/>
        <v>#DIV/0!</v>
      </c>
      <c r="I39" s="77" t="e">
        <f t="shared" si="9"/>
        <v>#DIV/0!</v>
      </c>
      <c r="J39" s="77" t="e">
        <f t="shared" si="9"/>
        <v>#DIV/0!</v>
      </c>
      <c r="K39" s="77" t="e">
        <f t="shared" si="9"/>
        <v>#DIV/0!</v>
      </c>
      <c r="L39" s="77" t="e">
        <f t="shared" si="9"/>
        <v>#DIV/0!</v>
      </c>
    </row>
    <row r="40" spans="1:12" ht="13.5" customHeight="1">
      <c r="I40" s="7"/>
      <c r="J40" s="7"/>
      <c r="K40" s="7"/>
      <c r="L40" s="7"/>
    </row>
    <row r="41" spans="1:12" ht="12.75" customHeight="1">
      <c r="A41" s="24" t="s">
        <v>36</v>
      </c>
      <c r="B41" s="25"/>
      <c r="C41" s="25"/>
      <c r="D41" s="27"/>
      <c r="E41" s="28"/>
      <c r="F41" s="28"/>
      <c r="G41" s="28"/>
      <c r="H41" s="28"/>
      <c r="I41" s="28"/>
      <c r="J41" s="28"/>
      <c r="K41" s="28"/>
      <c r="L41" s="28"/>
    </row>
    <row r="42" spans="1:12" ht="12.75" customHeight="1">
      <c r="A42" s="41" t="s">
        <v>37</v>
      </c>
      <c r="B42" s="45"/>
      <c r="C42" s="46"/>
      <c r="D42" s="14" t="s">
        <v>60</v>
      </c>
      <c r="E42" s="78" t="e">
        <f t="shared" ref="E42:L42" si="10">E4*E38*E39</f>
        <v>#DIV/0!</v>
      </c>
      <c r="F42" s="78" t="e">
        <f t="shared" si="10"/>
        <v>#DIV/0!</v>
      </c>
      <c r="G42" s="78" t="e">
        <f t="shared" si="10"/>
        <v>#DIV/0!</v>
      </c>
      <c r="H42" s="78" t="e">
        <f t="shared" si="10"/>
        <v>#DIV/0!</v>
      </c>
      <c r="I42" s="78" t="e">
        <f t="shared" si="10"/>
        <v>#DIV/0!</v>
      </c>
      <c r="J42" s="78" t="e">
        <f t="shared" si="10"/>
        <v>#DIV/0!</v>
      </c>
      <c r="K42" s="78" t="e">
        <f t="shared" si="10"/>
        <v>#DIV/0!</v>
      </c>
      <c r="L42" s="78" t="e">
        <f t="shared" si="10"/>
        <v>#DIV/0!</v>
      </c>
    </row>
    <row r="43" spans="1:12" ht="12.75" customHeight="1">
      <c r="A43" s="31"/>
      <c r="B43" s="8"/>
      <c r="C43" s="29"/>
      <c r="D43" s="16" t="s">
        <v>59</v>
      </c>
      <c r="E43" s="79" t="e">
        <f t="shared" ref="E43:L43" si="11">E42*60</f>
        <v>#DIV/0!</v>
      </c>
      <c r="F43" s="79" t="e">
        <f t="shared" si="11"/>
        <v>#DIV/0!</v>
      </c>
      <c r="G43" s="79" t="e">
        <f t="shared" si="11"/>
        <v>#DIV/0!</v>
      </c>
      <c r="H43" s="79" t="e">
        <f t="shared" si="11"/>
        <v>#DIV/0!</v>
      </c>
      <c r="I43" s="23" t="e">
        <f t="shared" si="11"/>
        <v>#DIV/0!</v>
      </c>
      <c r="J43" s="23" t="e">
        <f t="shared" si="11"/>
        <v>#DIV/0!</v>
      </c>
      <c r="K43" s="23" t="e">
        <f t="shared" si="11"/>
        <v>#DIV/0!</v>
      </c>
      <c r="L43" s="23" t="e">
        <f t="shared" si="11"/>
        <v>#DIV/0!</v>
      </c>
    </row>
    <row r="44" spans="1:12" ht="12.75" customHeight="1">
      <c r="A44" s="66" t="s">
        <v>38</v>
      </c>
      <c r="C44" s="67"/>
      <c r="D44" s="68" t="s">
        <v>58</v>
      </c>
      <c r="E44" s="79" t="e">
        <f t="shared" ref="E44:L44" si="12">E42/E25</f>
        <v>#DIV/0!</v>
      </c>
      <c r="F44" s="79" t="e">
        <f t="shared" si="12"/>
        <v>#DIV/0!</v>
      </c>
      <c r="G44" s="79" t="e">
        <f t="shared" si="12"/>
        <v>#DIV/0!</v>
      </c>
      <c r="H44" s="79" t="e">
        <f t="shared" si="12"/>
        <v>#DIV/0!</v>
      </c>
      <c r="I44" s="23" t="e">
        <f t="shared" si="12"/>
        <v>#DIV/0!</v>
      </c>
      <c r="J44" s="23" t="e">
        <f t="shared" si="12"/>
        <v>#DIV/0!</v>
      </c>
      <c r="K44" s="23" t="e">
        <f t="shared" si="12"/>
        <v>#DIV/0!</v>
      </c>
      <c r="L44" s="23" t="e">
        <f t="shared" si="12"/>
        <v>#DIV/0!</v>
      </c>
    </row>
    <row r="45" spans="1:12" ht="12.75" customHeight="1">
      <c r="A45" s="31"/>
      <c r="B45" s="8"/>
      <c r="C45" s="29"/>
      <c r="D45" s="16" t="s">
        <v>57</v>
      </c>
      <c r="E45" s="79" t="e">
        <f t="shared" ref="E45:L45" si="13">E44*60</f>
        <v>#DIV/0!</v>
      </c>
      <c r="F45" s="79" t="e">
        <f t="shared" si="13"/>
        <v>#DIV/0!</v>
      </c>
      <c r="G45" s="79" t="e">
        <f t="shared" si="13"/>
        <v>#DIV/0!</v>
      </c>
      <c r="H45" s="79" t="e">
        <f t="shared" si="13"/>
        <v>#DIV/0!</v>
      </c>
      <c r="I45" s="23" t="e">
        <f t="shared" si="13"/>
        <v>#DIV/0!</v>
      </c>
      <c r="J45" s="23" t="e">
        <f t="shared" si="13"/>
        <v>#DIV/0!</v>
      </c>
      <c r="K45" s="23" t="e">
        <f t="shared" si="13"/>
        <v>#DIV/0!</v>
      </c>
      <c r="L45" s="23" t="e">
        <f t="shared" si="13"/>
        <v>#DIV/0!</v>
      </c>
    </row>
    <row r="46" spans="1:12" ht="12.75" customHeight="1">
      <c r="A46" s="42" t="s">
        <v>40</v>
      </c>
      <c r="B46" s="47"/>
      <c r="C46" s="48"/>
      <c r="D46" s="16" t="s">
        <v>56</v>
      </c>
      <c r="E46" s="79" t="e">
        <f t="shared" ref="E46:L46" si="14">E45*1.073</f>
        <v>#DIV/0!</v>
      </c>
      <c r="F46" s="79" t="e">
        <f t="shared" si="14"/>
        <v>#DIV/0!</v>
      </c>
      <c r="G46" s="79" t="e">
        <f t="shared" si="14"/>
        <v>#DIV/0!</v>
      </c>
      <c r="H46" s="79" t="e">
        <f t="shared" si="14"/>
        <v>#DIV/0!</v>
      </c>
      <c r="I46" s="23" t="e">
        <f t="shared" si="14"/>
        <v>#DIV/0!</v>
      </c>
      <c r="J46" s="23" t="e">
        <f t="shared" si="14"/>
        <v>#DIV/0!</v>
      </c>
      <c r="K46" s="23" t="e">
        <f t="shared" si="14"/>
        <v>#DIV/0!</v>
      </c>
      <c r="L46" s="23" t="e">
        <f t="shared" si="14"/>
        <v>#DIV/0!</v>
      </c>
    </row>
    <row r="47" spans="1:12" ht="12.75" customHeight="1">
      <c r="A47" s="42"/>
      <c r="B47" s="47"/>
      <c r="C47" s="48"/>
      <c r="D47" s="16" t="s">
        <v>17</v>
      </c>
      <c r="E47" s="79" t="e">
        <f t="shared" ref="E47:L47" si="15">E46*60</f>
        <v>#DIV/0!</v>
      </c>
      <c r="F47" s="79" t="e">
        <f t="shared" si="15"/>
        <v>#DIV/0!</v>
      </c>
      <c r="G47" s="79" t="e">
        <f t="shared" si="15"/>
        <v>#DIV/0!</v>
      </c>
      <c r="H47" s="79" t="e">
        <f t="shared" si="15"/>
        <v>#DIV/0!</v>
      </c>
      <c r="I47" s="23" t="e">
        <f t="shared" si="15"/>
        <v>#DIV/0!</v>
      </c>
      <c r="J47" s="23" t="e">
        <f t="shared" si="15"/>
        <v>#DIV/0!</v>
      </c>
      <c r="K47" s="23" t="e">
        <f t="shared" si="15"/>
        <v>#DIV/0!</v>
      </c>
      <c r="L47" s="23" t="e">
        <f t="shared" si="15"/>
        <v>#DIV/0!</v>
      </c>
    </row>
    <row r="48" spans="1:12" ht="12.75" customHeight="1">
      <c r="A48" s="32"/>
      <c r="B48" s="37"/>
      <c r="C48" s="30"/>
      <c r="D48" s="15" t="s">
        <v>55</v>
      </c>
      <c r="E48" s="80" t="e">
        <f t="shared" ref="E48:L48" si="16">E46*1000</f>
        <v>#DIV/0!</v>
      </c>
      <c r="F48" s="80" t="e">
        <f t="shared" si="16"/>
        <v>#DIV/0!</v>
      </c>
      <c r="G48" s="80" t="e">
        <f t="shared" si="16"/>
        <v>#DIV/0!</v>
      </c>
      <c r="H48" s="80" t="e">
        <f t="shared" si="16"/>
        <v>#DIV/0!</v>
      </c>
      <c r="I48" s="17" t="e">
        <f t="shared" si="16"/>
        <v>#DIV/0!</v>
      </c>
      <c r="J48" s="17" t="e">
        <f t="shared" si="16"/>
        <v>#DIV/0!</v>
      </c>
      <c r="K48" s="17" t="e">
        <f t="shared" si="16"/>
        <v>#DIV/0!</v>
      </c>
      <c r="L48" s="17" t="e">
        <f t="shared" si="16"/>
        <v>#DIV/0!</v>
      </c>
    </row>
    <row r="49" spans="1:12" ht="12.75" customHeight="1">
      <c r="A49" s="8"/>
      <c r="B49" s="8"/>
      <c r="C49" s="8"/>
      <c r="D49" s="8"/>
      <c r="I49" s="7"/>
      <c r="J49" s="7"/>
      <c r="K49" s="7"/>
      <c r="L49" s="7"/>
    </row>
    <row r="50" spans="1:12" ht="12.75" customHeight="1">
      <c r="A50" s="24" t="s">
        <v>66</v>
      </c>
      <c r="B50" s="25"/>
      <c r="C50" s="25"/>
      <c r="D50" s="55"/>
      <c r="E50" s="56"/>
      <c r="F50" s="56"/>
      <c r="G50" s="56"/>
      <c r="H50" s="56"/>
      <c r="I50" s="26"/>
      <c r="J50" s="26"/>
      <c r="K50" s="26"/>
      <c r="L50" s="26"/>
    </row>
    <row r="51" spans="1:12" ht="12.75" customHeight="1">
      <c r="A51" s="43" t="s">
        <v>26</v>
      </c>
      <c r="B51" s="40"/>
      <c r="C51" s="49"/>
      <c r="D51" s="33" t="s">
        <v>53</v>
      </c>
      <c r="E51" s="34" t="e">
        <f t="shared" ref="E51:L51" si="17">E45*E9*E14</f>
        <v>#DIV/0!</v>
      </c>
      <c r="F51" s="34" t="e">
        <f t="shared" si="17"/>
        <v>#DIV/0!</v>
      </c>
      <c r="G51" s="34" t="e">
        <f t="shared" si="17"/>
        <v>#DIV/0!</v>
      </c>
      <c r="H51" s="34" t="e">
        <f t="shared" si="17"/>
        <v>#DIV/0!</v>
      </c>
      <c r="I51" s="34" t="e">
        <f t="shared" si="17"/>
        <v>#DIV/0!</v>
      </c>
      <c r="J51" s="34" t="e">
        <f t="shared" si="17"/>
        <v>#DIV/0!</v>
      </c>
      <c r="K51" s="34" t="e">
        <f t="shared" si="17"/>
        <v>#DIV/0!</v>
      </c>
      <c r="L51" s="34" t="e">
        <f t="shared" si="17"/>
        <v>#DIV/0!</v>
      </c>
    </row>
    <row r="52" spans="1:12" ht="12.75" customHeight="1">
      <c r="A52" s="44" t="s">
        <v>16</v>
      </c>
      <c r="B52" s="50"/>
      <c r="C52" s="51"/>
      <c r="D52" s="35" t="s">
        <v>54</v>
      </c>
      <c r="E52" s="36" t="e">
        <f t="shared" ref="E52:L52" si="18">E51*E15</f>
        <v>#DIV/0!</v>
      </c>
      <c r="F52" s="36" t="e">
        <f t="shared" si="18"/>
        <v>#DIV/0!</v>
      </c>
      <c r="G52" s="36" t="e">
        <f t="shared" si="18"/>
        <v>#DIV/0!</v>
      </c>
      <c r="H52" s="36" t="e">
        <f t="shared" si="18"/>
        <v>#DIV/0!</v>
      </c>
      <c r="I52" s="36" t="e">
        <f t="shared" si="18"/>
        <v>#DIV/0!</v>
      </c>
      <c r="J52" s="36" t="e">
        <f t="shared" si="18"/>
        <v>#DIV/0!</v>
      </c>
      <c r="K52" s="36" t="e">
        <f t="shared" si="18"/>
        <v>#DIV/0!</v>
      </c>
      <c r="L52" s="36" t="e">
        <f t="shared" si="18"/>
        <v>#DIV/0!</v>
      </c>
    </row>
    <row r="53" spans="1:12" ht="12.75" customHeight="1">
      <c r="A53" s="6"/>
      <c r="B53" s="6"/>
      <c r="C53" s="6"/>
      <c r="D53" s="6"/>
      <c r="E53" s="39"/>
      <c r="F53" s="39"/>
      <c r="G53" s="39"/>
      <c r="H53" s="39"/>
      <c r="I53" s="39"/>
      <c r="J53" s="39"/>
      <c r="K53" s="39"/>
      <c r="L53" s="39"/>
    </row>
    <row r="54" spans="1:12" ht="12.75" customHeight="1">
      <c r="A54" s="24" t="s">
        <v>67</v>
      </c>
      <c r="B54" s="25"/>
      <c r="C54" s="25"/>
      <c r="D54" s="55"/>
      <c r="E54" s="56"/>
      <c r="F54" s="56"/>
      <c r="G54" s="56"/>
      <c r="H54" s="56"/>
      <c r="I54" s="26"/>
      <c r="J54" s="26"/>
      <c r="K54" s="26"/>
      <c r="L54" s="26"/>
    </row>
    <row r="55" spans="1:12" ht="12.75" customHeight="1">
      <c r="A55" s="43" t="s">
        <v>26</v>
      </c>
      <c r="B55" s="40"/>
      <c r="C55" s="49"/>
      <c r="D55" s="33" t="s">
        <v>53</v>
      </c>
      <c r="E55" s="34" t="e">
        <f t="shared" ref="E55:L55" si="19">E51+E59</f>
        <v>#DIV/0!</v>
      </c>
      <c r="F55" s="34" t="e">
        <f t="shared" si="19"/>
        <v>#DIV/0!</v>
      </c>
      <c r="G55" s="34" t="e">
        <f t="shared" si="19"/>
        <v>#DIV/0!</v>
      </c>
      <c r="H55" s="34" t="e">
        <f t="shared" si="19"/>
        <v>#DIV/0!</v>
      </c>
      <c r="I55" s="34" t="e">
        <f t="shared" si="19"/>
        <v>#DIV/0!</v>
      </c>
      <c r="J55" s="34" t="e">
        <f t="shared" si="19"/>
        <v>#DIV/0!</v>
      </c>
      <c r="K55" s="34" t="e">
        <f t="shared" si="19"/>
        <v>#DIV/0!</v>
      </c>
      <c r="L55" s="34" t="e">
        <f t="shared" si="19"/>
        <v>#DIV/0!</v>
      </c>
    </row>
    <row r="56" spans="1:12" ht="12.75" customHeight="1">
      <c r="A56" s="44" t="s">
        <v>16</v>
      </c>
      <c r="B56" s="50"/>
      <c r="C56" s="51"/>
      <c r="D56" s="35" t="s">
        <v>54</v>
      </c>
      <c r="E56" s="36" t="e">
        <f t="shared" ref="E56:L56" si="20">E55*E15</f>
        <v>#DIV/0!</v>
      </c>
      <c r="F56" s="36" t="e">
        <f t="shared" si="20"/>
        <v>#DIV/0!</v>
      </c>
      <c r="G56" s="36" t="e">
        <f t="shared" si="20"/>
        <v>#DIV/0!</v>
      </c>
      <c r="H56" s="36" t="e">
        <f t="shared" si="20"/>
        <v>#DIV/0!</v>
      </c>
      <c r="I56" s="36" t="e">
        <f t="shared" si="20"/>
        <v>#DIV/0!</v>
      </c>
      <c r="J56" s="36" t="e">
        <f t="shared" si="20"/>
        <v>#DIV/0!</v>
      </c>
      <c r="K56" s="36" t="e">
        <f t="shared" si="20"/>
        <v>#DIV/0!</v>
      </c>
      <c r="L56" s="36" t="e">
        <f t="shared" si="20"/>
        <v>#DIV/0!</v>
      </c>
    </row>
    <row r="57" spans="1:12" ht="12.75" customHeight="1">
      <c r="I57" s="10"/>
      <c r="J57" s="7"/>
      <c r="K57" s="7"/>
      <c r="L57" s="7"/>
    </row>
    <row r="58" spans="1:12" ht="12.75" customHeight="1">
      <c r="A58" s="24" t="s">
        <v>80</v>
      </c>
      <c r="B58" s="25"/>
      <c r="C58" s="25"/>
      <c r="D58" s="55"/>
      <c r="E58" s="56"/>
      <c r="F58" s="56"/>
      <c r="G58" s="56"/>
      <c r="H58" s="56"/>
      <c r="I58" s="26"/>
      <c r="J58" s="26"/>
      <c r="K58" s="26"/>
      <c r="L58" s="26"/>
    </row>
    <row r="59" spans="1:12" ht="12.75" customHeight="1">
      <c r="A59" s="43" t="s">
        <v>26</v>
      </c>
      <c r="B59" s="40"/>
      <c r="C59" s="49"/>
      <c r="D59" s="33" t="s">
        <v>53</v>
      </c>
      <c r="E59" s="34" t="e">
        <f t="shared" ref="E59:L59" si="21">E63*E7*E14</f>
        <v>#DIV/0!</v>
      </c>
      <c r="F59" s="34" t="e">
        <f t="shared" si="21"/>
        <v>#DIV/0!</v>
      </c>
      <c r="G59" s="34" t="e">
        <f t="shared" si="21"/>
        <v>#DIV/0!</v>
      </c>
      <c r="H59" s="34" t="e">
        <f t="shared" si="21"/>
        <v>#DIV/0!</v>
      </c>
      <c r="I59" s="34" t="e">
        <f t="shared" si="21"/>
        <v>#DIV/0!</v>
      </c>
      <c r="J59" s="34" t="e">
        <f t="shared" si="21"/>
        <v>#DIV/0!</v>
      </c>
      <c r="K59" s="34" t="e">
        <f t="shared" si="21"/>
        <v>#DIV/0!</v>
      </c>
      <c r="L59" s="34" t="e">
        <f t="shared" si="21"/>
        <v>#DIV/0!</v>
      </c>
    </row>
    <row r="60" spans="1:12" ht="12.75" customHeight="1">
      <c r="A60" s="44" t="s">
        <v>16</v>
      </c>
      <c r="B60" s="50"/>
      <c r="C60" s="51"/>
      <c r="D60" s="35" t="s">
        <v>54</v>
      </c>
      <c r="E60" s="36" t="e">
        <f t="shared" ref="E60:L60" si="22">E59*E15</f>
        <v>#DIV/0!</v>
      </c>
      <c r="F60" s="36" t="e">
        <f t="shared" si="22"/>
        <v>#DIV/0!</v>
      </c>
      <c r="G60" s="36" t="e">
        <f t="shared" si="22"/>
        <v>#DIV/0!</v>
      </c>
      <c r="H60" s="36" t="e">
        <f t="shared" si="22"/>
        <v>#DIV/0!</v>
      </c>
      <c r="I60" s="36" t="e">
        <f t="shared" si="22"/>
        <v>#DIV/0!</v>
      </c>
      <c r="J60" s="36" t="e">
        <f t="shared" si="22"/>
        <v>#DIV/0!</v>
      </c>
      <c r="K60" s="36" t="e">
        <f t="shared" si="22"/>
        <v>#DIV/0!</v>
      </c>
      <c r="L60" s="36" t="e">
        <f t="shared" si="22"/>
        <v>#DIV/0!</v>
      </c>
    </row>
    <row r="61" spans="1:12" ht="12.75" customHeight="1">
      <c r="A61" s="6"/>
      <c r="B61" s="6"/>
      <c r="C61" s="6"/>
      <c r="D61" s="6"/>
      <c r="E61" s="6"/>
      <c r="F61" s="6"/>
      <c r="G61" s="6"/>
      <c r="H61" s="6"/>
      <c r="I61" s="6"/>
      <c r="J61" s="6"/>
      <c r="K61" s="6"/>
      <c r="L61" s="6"/>
    </row>
    <row r="62" spans="1:12" ht="12.75" customHeight="1">
      <c r="A62" s="24" t="s">
        <v>81</v>
      </c>
      <c r="B62" s="25"/>
      <c r="C62" s="25"/>
      <c r="D62" s="55"/>
      <c r="E62" s="56"/>
      <c r="F62" s="56"/>
      <c r="G62" s="56"/>
      <c r="H62" s="56"/>
      <c r="I62" s="26"/>
      <c r="J62" s="26"/>
      <c r="K62" s="26"/>
      <c r="L62" s="26"/>
    </row>
    <row r="63" spans="1:12" ht="12.75" customHeight="1">
      <c r="A63" s="72" t="s">
        <v>69</v>
      </c>
      <c r="B63" s="73"/>
      <c r="C63" s="74"/>
      <c r="D63" s="57" t="s">
        <v>56</v>
      </c>
      <c r="E63" s="53" t="e">
        <f>IF(E19&gt;E46,E19-E46,0)</f>
        <v>#DIV/0!</v>
      </c>
      <c r="F63" s="53" t="e">
        <f>E63</f>
        <v>#DIV/0!</v>
      </c>
      <c r="G63" s="53" t="e">
        <f>E63</f>
        <v>#DIV/0!</v>
      </c>
      <c r="H63" s="53" t="e">
        <f>E63</f>
        <v>#DIV/0!</v>
      </c>
      <c r="I63" s="53" t="e">
        <f>E63</f>
        <v>#DIV/0!</v>
      </c>
      <c r="J63" s="53" t="e">
        <f>E63</f>
        <v>#DIV/0!</v>
      </c>
      <c r="K63" s="53" t="e">
        <f>E63</f>
        <v>#DIV/0!</v>
      </c>
      <c r="L63" s="53" t="e">
        <f>E63</f>
        <v>#DIV/0!</v>
      </c>
    </row>
    <row r="64" spans="1:12" ht="12.75" customHeight="1">
      <c r="I64" s="7"/>
      <c r="J64" s="7"/>
      <c r="K64" s="7"/>
      <c r="L64" s="7"/>
    </row>
    <row r="65" spans="1:12" ht="12.75" customHeight="1">
      <c r="A65" s="24" t="s">
        <v>125</v>
      </c>
      <c r="B65" s="25"/>
      <c r="C65" s="25"/>
      <c r="D65" s="55"/>
      <c r="E65" s="56"/>
      <c r="F65" s="56"/>
      <c r="G65" s="56"/>
      <c r="H65" s="56"/>
      <c r="I65" s="26"/>
      <c r="J65" s="26"/>
      <c r="K65" s="26"/>
      <c r="L65" s="26"/>
    </row>
    <row r="66" spans="1:12" ht="12.75" customHeight="1">
      <c r="A66" s="72" t="s">
        <v>69</v>
      </c>
      <c r="B66" s="73"/>
      <c r="C66" s="74"/>
      <c r="D66" s="57" t="s">
        <v>56</v>
      </c>
      <c r="E66" s="36" t="e">
        <f t="shared" ref="E66:L66" si="23">$E$56-E60-E52</f>
        <v>#DIV/0!</v>
      </c>
      <c r="F66" s="36" t="e">
        <f t="shared" si="23"/>
        <v>#DIV/0!</v>
      </c>
      <c r="G66" s="36" t="e">
        <f t="shared" si="23"/>
        <v>#DIV/0!</v>
      </c>
      <c r="H66" s="36" t="e">
        <f t="shared" si="23"/>
        <v>#DIV/0!</v>
      </c>
      <c r="I66" s="36" t="e">
        <f t="shared" si="23"/>
        <v>#DIV/0!</v>
      </c>
      <c r="J66" s="36" t="e">
        <f t="shared" si="23"/>
        <v>#DIV/0!</v>
      </c>
      <c r="K66" s="36" t="e">
        <f t="shared" si="23"/>
        <v>#DIV/0!</v>
      </c>
      <c r="L66" s="36" t="e">
        <f t="shared" si="23"/>
        <v>#DIV/0!</v>
      </c>
    </row>
    <row r="67" spans="1:12" ht="12.75" customHeight="1"/>
    <row r="68" spans="1:12" ht="12.75" customHeight="1"/>
    <row r="69" spans="1:12" ht="12.75" customHeight="1">
      <c r="A69" s="8"/>
      <c r="B69" s="6"/>
      <c r="C69" s="6"/>
    </row>
    <row r="70" spans="1:12" ht="12.75" customHeight="1">
      <c r="A70" s="8"/>
      <c r="B70" s="8"/>
      <c r="C70" s="8"/>
      <c r="D70" s="8"/>
      <c r="E70" s="12"/>
    </row>
    <row r="71" spans="1:12" ht="12.75" customHeight="1">
      <c r="A71" s="84" t="str">
        <f>Sprachen!A191</f>
        <v>IST-Zustand</v>
      </c>
      <c r="B71" s="8"/>
      <c r="C71" s="8"/>
      <c r="D71" s="8"/>
      <c r="E71" s="13"/>
    </row>
    <row r="72" spans="1:12" ht="12.75" customHeight="1">
      <c r="A72" s="84" t="s">
        <v>142</v>
      </c>
      <c r="B72" s="11"/>
      <c r="C72" s="11"/>
      <c r="D72" s="8"/>
      <c r="E72" s="81"/>
    </row>
    <row r="73" spans="1:12" ht="12.75" customHeight="1">
      <c r="A73" s="84" t="s">
        <v>141</v>
      </c>
      <c r="E73" s="82"/>
    </row>
    <row r="74" spans="1:12" ht="12.75" customHeight="1">
      <c r="A74" s="84" t="s">
        <v>479</v>
      </c>
    </row>
    <row r="75" spans="1:12" ht="12.75" customHeight="1">
      <c r="A75" s="8"/>
    </row>
    <row r="76" spans="1:12" ht="12.75" customHeight="1">
      <c r="A76" s="84" t="str">
        <f>A71</f>
        <v>IST-Zustand</v>
      </c>
    </row>
    <row r="77" spans="1:12" ht="12" customHeight="1">
      <c r="A77" s="84" t="str">
        <f>A72</f>
        <v>Leckagen: unverändert</v>
      </c>
    </row>
    <row r="78" spans="1:12" ht="12.75" customHeight="1">
      <c r="A78" s="84" t="str">
        <f>A72&amp;"
"&amp;A73</f>
        <v>Leckagen: unverändert
spezifische Leistung: unverändert</v>
      </c>
    </row>
    <row r="79" spans="1:12" ht="12.75" customHeight="1">
      <c r="A79" s="179" t="str">
        <f>A72&amp;"
"&amp;A73&amp;"
"&amp;A74</f>
        <v>Leckagen: unverändert
spezifische Leistung: unverändert
Druck: unverändert</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row r="318"/>
    <row r="319"/>
    <row r="320"/>
    <row r="321"/>
    <row r="322"/>
    <row r="323"/>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sheetPr codeName="TAB2Eingabe"/>
  <dimension ref="B1:J315"/>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Sprachen!A57</f>
        <v>Bestimmung der Leckagen durch Kompressorlaufzeit</v>
      </c>
      <c r="F2" s="93"/>
    </row>
    <row r="3" spans="2:10" ht="8.25" customHeight="1"/>
    <row r="4" spans="2:10" ht="12.75" customHeight="1">
      <c r="B4" s="100" t="str">
        <f>Sprachen!A85</f>
        <v>Währung</v>
      </c>
      <c r="C4" s="101"/>
      <c r="D4" s="101"/>
      <c r="E4" s="102"/>
      <c r="F4" s="103"/>
      <c r="G4" s="95"/>
    </row>
    <row r="5" spans="2:10" ht="12.75" customHeight="1">
      <c r="B5" s="104"/>
      <c r="C5" s="105"/>
      <c r="D5" s="105"/>
      <c r="E5" s="106"/>
      <c r="F5" s="107"/>
      <c r="G5" s="95"/>
    </row>
    <row r="6" spans="2:10" ht="12.75" customHeight="1">
      <c r="B6" s="96"/>
      <c r="C6" s="96"/>
      <c r="D6" s="96"/>
      <c r="F6" s="94"/>
      <c r="G6" s="95"/>
    </row>
    <row r="7" spans="2:10" ht="12.75" customHeight="1">
      <c r="B7" s="97" t="str">
        <f>Sprachen!A58</f>
        <v>Messergebnisse</v>
      </c>
      <c r="C7" s="108"/>
      <c r="D7" s="108"/>
      <c r="E7" s="98"/>
      <c r="F7" s="99"/>
      <c r="G7" s="95"/>
      <c r="H7" s="97" t="str">
        <f>Sprachen!A106</f>
        <v>Ausflussmenge</v>
      </c>
      <c r="I7" s="98"/>
      <c r="J7" s="99"/>
    </row>
    <row r="8" spans="2:10" ht="12.75" customHeight="1">
      <c r="B8" s="212" t="str">
        <f>Sprachen!A59</f>
        <v>Liefermenge Kompressor</v>
      </c>
      <c r="C8" s="213"/>
      <c r="D8" s="214"/>
      <c r="E8" s="122" t="s">
        <v>145</v>
      </c>
      <c r="F8" s="159"/>
      <c r="G8" s="95"/>
      <c r="H8" s="122" t="str">
        <f>Sprachen!A107</f>
        <v>Massenstrom</v>
      </c>
      <c r="I8" s="122" t="s">
        <v>60</v>
      </c>
      <c r="J8" s="152"/>
    </row>
    <row r="9" spans="2:10" ht="12.75" customHeight="1">
      <c r="B9" s="215" t="str">
        <f>Sprachen!A60</f>
        <v>Zeiteinheiten Kompressor belastet</v>
      </c>
      <c r="C9" s="216"/>
      <c r="D9" s="217"/>
      <c r="E9" s="126" t="s">
        <v>149</v>
      </c>
      <c r="F9" s="159"/>
      <c r="G9" s="95"/>
      <c r="H9" s="126"/>
      <c r="I9" s="126" t="s">
        <v>59</v>
      </c>
      <c r="J9" s="152"/>
    </row>
    <row r="10" spans="2:10" ht="12.75" customHeight="1">
      <c r="B10" s="218" t="str">
        <f>Sprachen!A61</f>
        <v>Gesamtzeit des Messvorgangs</v>
      </c>
      <c r="C10" s="219"/>
      <c r="D10" s="220"/>
      <c r="E10" s="114" t="s">
        <v>149</v>
      </c>
      <c r="F10" s="159"/>
      <c r="G10" s="95"/>
      <c r="H10" s="126" t="str">
        <f>Sprachen!A108</f>
        <v>Normvolumenstrom</v>
      </c>
      <c r="I10" s="126" t="s">
        <v>180</v>
      </c>
      <c r="J10" s="152"/>
    </row>
    <row r="11" spans="2:10" ht="12.75" customHeight="1">
      <c r="C11" s="109"/>
      <c r="D11" s="109"/>
      <c r="F11" s="94"/>
      <c r="G11" s="95"/>
      <c r="H11" s="126"/>
      <c r="I11" s="126" t="s">
        <v>181</v>
      </c>
      <c r="J11" s="152"/>
    </row>
    <row r="12" spans="2:10" ht="12.75" customHeight="1">
      <c r="B12" s="97" t="str">
        <f>Sprachen!A86</f>
        <v>Leistung</v>
      </c>
      <c r="C12" s="108"/>
      <c r="D12" s="108"/>
      <c r="E12" s="98"/>
      <c r="F12" s="99"/>
      <c r="G12" s="95"/>
      <c r="H12" s="137" t="str">
        <f>Sprachen!A109</f>
        <v>Normalvolumenstrom</v>
      </c>
      <c r="I12" s="126" t="s">
        <v>145</v>
      </c>
      <c r="J12" s="152"/>
    </row>
    <row r="13" spans="2:10" ht="12.75" customHeight="1">
      <c r="B13" s="119" t="str">
        <f>Sprachen!A87</f>
        <v>spezifische Leistung</v>
      </c>
      <c r="C13" s="120"/>
      <c r="D13" s="121"/>
      <c r="E13" s="122" t="s">
        <v>176</v>
      </c>
      <c r="F13" s="159"/>
      <c r="G13" s="95"/>
      <c r="H13" s="137"/>
      <c r="I13" s="126" t="s">
        <v>182</v>
      </c>
      <c r="J13" s="152"/>
    </row>
    <row r="14" spans="2:10" ht="12.75" customHeight="1">
      <c r="B14" s="123" t="str">
        <f>Sprachen!A88</f>
        <v>(Nur ein Wert angeben)</v>
      </c>
      <c r="C14" s="124"/>
      <c r="D14" s="125"/>
      <c r="E14" s="126" t="s">
        <v>177</v>
      </c>
      <c r="F14" s="159"/>
      <c r="G14" s="95"/>
      <c r="H14" s="114"/>
      <c r="I14" s="114" t="s">
        <v>55</v>
      </c>
      <c r="J14" s="152"/>
    </row>
    <row r="15" spans="2:10" ht="12.75" customHeight="1">
      <c r="B15" s="127"/>
      <c r="C15" s="128"/>
      <c r="D15" s="129"/>
      <c r="E15" s="114" t="s">
        <v>178</v>
      </c>
      <c r="F15" s="159"/>
      <c r="G15" s="95"/>
    </row>
    <row r="16" spans="2:10" ht="12.75" customHeight="1">
      <c r="F16" s="94"/>
      <c r="G16" s="95"/>
      <c r="H16" s="97" t="str">
        <f>Sprachen!A110</f>
        <v>Verbrauch/ Kosten Leckage</v>
      </c>
      <c r="I16" s="98"/>
      <c r="J16" s="99"/>
    </row>
    <row r="17" spans="2:10" ht="12.75" customHeight="1">
      <c r="B17" s="97" t="str">
        <f>Sprachen!A89</f>
        <v>Systemwerte</v>
      </c>
      <c r="C17" s="108"/>
      <c r="D17" s="108"/>
      <c r="E17" s="98"/>
      <c r="F17" s="99"/>
      <c r="G17" s="95"/>
      <c r="H17" s="135" t="str">
        <f>Sprachen!A111</f>
        <v>Stromverbrauch</v>
      </c>
      <c r="I17" s="135" t="s">
        <v>53</v>
      </c>
      <c r="J17" s="151"/>
    </row>
    <row r="18" spans="2:10" ht="12.75" customHeight="1">
      <c r="B18" s="119" t="str">
        <f>Sprachen!A90</f>
        <v>Systemdruck</v>
      </c>
      <c r="C18" s="120"/>
      <c r="D18" s="121"/>
      <c r="E18" s="122" t="s">
        <v>2</v>
      </c>
      <c r="F18" s="189"/>
      <c r="G18" s="95"/>
      <c r="H18" s="136" t="str">
        <f>Sprachen!A112</f>
        <v>Kosten</v>
      </c>
      <c r="I18" s="136" t="s">
        <v>54</v>
      </c>
      <c r="J18" s="151"/>
    </row>
    <row r="19" spans="2:10" ht="12.75" customHeight="1">
      <c r="B19" s="123" t="str">
        <f>Sprachen!A91</f>
        <v>Systemtemperatur</v>
      </c>
      <c r="C19" s="124"/>
      <c r="D19" s="125"/>
      <c r="E19" s="126" t="s">
        <v>44</v>
      </c>
      <c r="F19" s="191" t="str">
        <f>Sprachen!A130</f>
        <v>nicht relevant</v>
      </c>
      <c r="G19" s="95"/>
      <c r="H19" s="96"/>
      <c r="I19" s="96"/>
      <c r="J19" s="111"/>
    </row>
    <row r="20" spans="2:10" ht="12.75" customHeight="1">
      <c r="B20" s="123" t="str">
        <f>Sprachen!A92</f>
        <v>Betriebszeit</v>
      </c>
      <c r="C20" s="124"/>
      <c r="D20" s="125"/>
      <c r="E20" s="126" t="s">
        <v>70</v>
      </c>
      <c r="F20" s="148"/>
      <c r="G20" s="95"/>
      <c r="H20" s="97" t="str">
        <f>Sprachen!A113</f>
        <v>Verbrauch/ Kosten gesamt (optional)</v>
      </c>
      <c r="I20" s="98"/>
      <c r="J20" s="99"/>
    </row>
    <row r="21" spans="2:10" ht="12.75" customHeight="1">
      <c r="B21" s="123" t="str">
        <f>Sprachen!A93</f>
        <v>Strompreis</v>
      </c>
      <c r="C21" s="124"/>
      <c r="D21" s="125"/>
      <c r="E21" s="126" t="s">
        <v>48</v>
      </c>
      <c r="F21" s="148"/>
      <c r="G21" s="95"/>
      <c r="H21" s="135" t="str">
        <f>Sprachen!A114</f>
        <v>Stromverbrauch</v>
      </c>
      <c r="I21" s="135" t="s">
        <v>53</v>
      </c>
      <c r="J21" s="151"/>
    </row>
    <row r="22" spans="2:10" ht="12.75" customHeight="1">
      <c r="B22" s="127" t="str">
        <f>Sprachen!A94</f>
        <v>Umgebungsdruck</v>
      </c>
      <c r="C22" s="128"/>
      <c r="D22" s="129"/>
      <c r="E22" s="114" t="s">
        <v>2</v>
      </c>
      <c r="F22" s="191" t="str">
        <f>Sprachen!A130</f>
        <v>nicht relevant</v>
      </c>
      <c r="G22" s="95"/>
      <c r="H22" s="136" t="str">
        <f>Sprachen!A115</f>
        <v>Kosten</v>
      </c>
      <c r="I22" s="136" t="s">
        <v>54</v>
      </c>
      <c r="J22" s="151"/>
    </row>
    <row r="23" spans="2:10" ht="12.75" customHeight="1">
      <c r="F23" s="94"/>
      <c r="G23" s="95"/>
      <c r="H23" s="112"/>
      <c r="I23" s="110"/>
      <c r="J23" s="110"/>
    </row>
    <row r="24" spans="2:10" ht="12.75" customHeight="1">
      <c r="B24" s="97" t="str">
        <f>Sprachen!A95</f>
        <v>Druckluftverbrauch gesamt (optional)</v>
      </c>
      <c r="C24" s="108"/>
      <c r="D24" s="108"/>
      <c r="E24" s="98"/>
      <c r="F24" s="99"/>
      <c r="G24" s="95"/>
      <c r="H24" s="100" t="str">
        <f>Sprachen!A116</f>
        <v>Maßnahmen</v>
      </c>
      <c r="I24" s="102"/>
      <c r="J24" s="103"/>
    </row>
    <row r="25" spans="2:10" ht="12.75" customHeight="1">
      <c r="B25" s="119" t="str">
        <f>Sprachen!A96</f>
        <v>Verbrauch</v>
      </c>
      <c r="C25" s="120"/>
      <c r="D25" s="121"/>
      <c r="E25" s="122" t="s">
        <v>145</v>
      </c>
      <c r="F25" s="190"/>
      <c r="G25" s="95"/>
      <c r="H25" s="130" t="str">
        <f>Sprachen!A117</f>
        <v>Leckagen</v>
      </c>
      <c r="I25" s="131"/>
      <c r="J25" s="132"/>
    </row>
    <row r="26" spans="2:10" ht="12.75" customHeight="1">
      <c r="B26" s="127" t="str">
        <f>Sprachen!A97</f>
        <v>Leckageanteil</v>
      </c>
      <c r="C26" s="128"/>
      <c r="D26" s="129"/>
      <c r="E26" s="114" t="s">
        <v>3</v>
      </c>
      <c r="F26" s="149"/>
      <c r="G26" s="95"/>
      <c r="H26" s="127"/>
      <c r="I26" s="133"/>
      <c r="J26" s="134"/>
    </row>
    <row r="27" spans="2:10" ht="12.75" customHeight="1">
      <c r="F27" s="94"/>
      <c r="G27" s="95"/>
      <c r="H27" s="130" t="str">
        <f>Sprachen!A118</f>
        <v>spezifische Kompressorleistung</v>
      </c>
      <c r="I27" s="131"/>
      <c r="J27" s="132"/>
    </row>
    <row r="28" spans="2:10" ht="12.75" customHeight="1">
      <c r="B28" s="97" t="str">
        <f>Sprachen!A98</f>
        <v>Konstanten</v>
      </c>
      <c r="C28" s="108"/>
      <c r="D28" s="108"/>
      <c r="E28" s="98"/>
      <c r="F28" s="99"/>
      <c r="G28" s="95"/>
      <c r="H28" s="127"/>
      <c r="I28" s="128"/>
      <c r="J28" s="129"/>
    </row>
    <row r="29" spans="2:10" ht="12.75" customHeight="1">
      <c r="B29" s="212" t="str">
        <f>Sprachen!A99</f>
        <v>Adiabatenkoeffizient</v>
      </c>
      <c r="C29" s="213"/>
      <c r="D29" s="214"/>
      <c r="E29" s="122"/>
      <c r="F29" s="148">
        <v>1.4</v>
      </c>
      <c r="G29" s="95"/>
      <c r="H29" s="130" t="str">
        <f>Sprachen!A119</f>
        <v>Systemdruck</v>
      </c>
      <c r="I29" s="120"/>
      <c r="J29" s="121"/>
    </row>
    <row r="30" spans="2:10" ht="12.75" customHeight="1">
      <c r="B30" s="215" t="str">
        <f>Sprachen!A100</f>
        <v>spez. Gaskonstante</v>
      </c>
      <c r="C30" s="216"/>
      <c r="D30" s="217"/>
      <c r="E30" s="126" t="s">
        <v>30</v>
      </c>
      <c r="F30" s="148">
        <v>287</v>
      </c>
      <c r="G30" s="95"/>
      <c r="H30" s="127"/>
      <c r="I30" s="128"/>
      <c r="J30" s="129"/>
    </row>
    <row r="31" spans="2:10" ht="12.75" customHeight="1">
      <c r="B31" s="215" t="str">
        <f>Sprachen!A101</f>
        <v>spez. Wärmekapazität</v>
      </c>
      <c r="C31" s="216"/>
      <c r="D31" s="217"/>
      <c r="E31" s="126" t="s">
        <v>30</v>
      </c>
      <c r="F31" s="148">
        <v>1020</v>
      </c>
      <c r="G31" s="95"/>
    </row>
    <row r="32" spans="2:10" ht="12.75" customHeight="1">
      <c r="B32" s="218" t="str">
        <f>Sprachen!A102</f>
        <v>Normdichte (0°C, 1013,25 mbar)</v>
      </c>
      <c r="C32" s="219"/>
      <c r="D32" s="220"/>
      <c r="E32" s="114" t="s">
        <v>179</v>
      </c>
      <c r="F32" s="150">
        <f>101325/F30/273.13</f>
        <v>1.2926034506930946</v>
      </c>
      <c r="G32" s="95"/>
    </row>
    <row r="33" spans="2:7" ht="13.5" customHeight="1">
      <c r="F33" s="94"/>
      <c r="G33" s="95"/>
    </row>
    <row r="34" spans="2:7" ht="12.75" customHeight="1">
      <c r="B34" s="140" t="str">
        <f>Sprachen!A123</f>
        <v>Legende</v>
      </c>
      <c r="F34" s="94"/>
      <c r="G34" s="95"/>
    </row>
    <row r="35" spans="2:7" ht="12.75" customHeight="1">
      <c r="B35" s="141" t="str">
        <f>Sprachen!A124</f>
        <v>muss ausgefüllt werden</v>
      </c>
      <c r="C35" s="142"/>
      <c r="F35" s="94"/>
      <c r="G35" s="95"/>
    </row>
    <row r="36" spans="2:7" ht="12.75" customHeight="1">
      <c r="B36" s="143" t="str">
        <f>Sprachen!A125</f>
        <v>kann ausgefüllt werden</v>
      </c>
      <c r="C36" s="144"/>
      <c r="F36" s="94"/>
      <c r="G36" s="95"/>
    </row>
    <row r="37" spans="2:7" ht="12.75" customHeight="1">
      <c r="B37" s="145" t="str">
        <f>Sprachen!A126</f>
        <v>wird berechnet</v>
      </c>
      <c r="C37" s="146"/>
      <c r="F37" s="94"/>
      <c r="G37" s="95"/>
    </row>
    <row r="38" spans="2:7" ht="12.75" customHeight="1">
      <c r="F38" s="94"/>
      <c r="G38" s="95"/>
    </row>
    <row r="39" spans="2:7" ht="12.75" customHeight="1">
      <c r="G39" s="95"/>
    </row>
    <row r="40" spans="2:7" ht="12.75" customHeight="1">
      <c r="G40" s="95"/>
    </row>
    <row r="41" spans="2:7" ht="12.75" customHeight="1">
      <c r="G41" s="95"/>
    </row>
    <row r="42" spans="2:7" ht="12.75" customHeight="1">
      <c r="G42" s="95"/>
    </row>
    <row r="43" spans="2:7">
      <c r="G43" s="95"/>
    </row>
    <row r="44" spans="2:7">
      <c r="G44" s="95"/>
    </row>
    <row r="45" spans="2:7">
      <c r="G45" s="95"/>
    </row>
    <row r="46" spans="2:7">
      <c r="G46" s="95"/>
    </row>
    <row r="47" spans="2:7"/>
    <row r="48" spans="2: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row r="311" hidden="1"/>
    <row r="312" hidden="1"/>
    <row r="313" hidden="1"/>
    <row r="314" hidden="1"/>
    <row r="315" hidden="1"/>
  </sheetData>
  <sheetProtection password="CB96" sheet="1" objects="1" scenarios="1"/>
  <mergeCells count="7">
    <mergeCell ref="B30:D30"/>
    <mergeCell ref="B31:D31"/>
    <mergeCell ref="B32:D32"/>
    <mergeCell ref="B8:D8"/>
    <mergeCell ref="B9:D9"/>
    <mergeCell ref="B10:D10"/>
    <mergeCell ref="B29:D29"/>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7287" r:id="rId4" name="kW_m3"/>
    <control shapeId="97288" r:id="rId5" name="kW_Nm3"/>
    <control shapeId="97289" r:id="rId6" name="kWh_m3"/>
    <control shapeId="97291" r:id="rId7" name="ComboBox_L"/>
    <control shapeId="97292" r:id="rId8" name="ComboBox_D"/>
    <control shapeId="97293" r:id="rId9" name="ComboBox_K"/>
    <control shapeId="97295" r:id="rId10" name="v_gesamt_txt"/>
    <control shapeId="97296" r:id="rId11" name="v_prozent_txt"/>
    <control shapeId="97297" r:id="rId12" name="waehrung"/>
    <control shapeId="97302" r:id="rId13" name="BerechnenCB"/>
    <control shapeId="97303" r:id="rId14" name="DiagrammCB"/>
    <control shapeId="97304" r:id="rId15" name="zurueckCB"/>
  </controls>
</worksheet>
</file>

<file path=xl/worksheets/sheet8.xml><?xml version="1.0" encoding="utf-8"?>
<worksheet xmlns="http://schemas.openxmlformats.org/spreadsheetml/2006/main" xmlns:r="http://schemas.openxmlformats.org/officeDocument/2006/relationships">
  <sheetPr codeName="TAB2intern3"/>
  <dimension ref="A1:L322"/>
  <sheetViews>
    <sheetView topLeftCell="H29" workbookViewId="0">
      <selection activeCell="F54" sqref="F54:L54"/>
    </sheetView>
  </sheetViews>
  <sheetFormatPr baseColWidth="10" defaultRowHeight="12.75" customHeight="1" zeroHeight="1"/>
  <cols>
    <col min="1" max="1" width="24.42578125" style="54" customWidth="1"/>
    <col min="2" max="2" width="14" style="54" customWidth="1"/>
    <col min="3" max="3" width="2" style="54" customWidth="1"/>
    <col min="4" max="4" width="14.85546875" style="54" customWidth="1"/>
    <col min="5" max="12" width="22.28515625" style="54" customWidth="1"/>
    <col min="13" max="16384" width="11.42578125" style="54"/>
  </cols>
  <sheetData>
    <row r="1" spans="1:12" ht="12.75" customHeight="1">
      <c r="E1" s="176" t="s">
        <v>174</v>
      </c>
      <c r="F1" s="55"/>
      <c r="G1" s="55"/>
      <c r="H1" s="56"/>
      <c r="I1" s="176" t="s">
        <v>175</v>
      </c>
      <c r="J1" s="55"/>
      <c r="K1" s="55"/>
      <c r="L1" s="56"/>
    </row>
    <row r="2" spans="1:12" ht="12.75" customHeight="1">
      <c r="E2" s="6" t="s">
        <v>6</v>
      </c>
      <c r="F2" s="6" t="s">
        <v>18</v>
      </c>
      <c r="G2" s="6" t="s">
        <v>0</v>
      </c>
      <c r="H2" s="6" t="s">
        <v>1</v>
      </c>
      <c r="I2" s="6" t="s">
        <v>6</v>
      </c>
      <c r="J2" s="6" t="s">
        <v>18</v>
      </c>
      <c r="K2" s="6" t="s">
        <v>75</v>
      </c>
      <c r="L2" s="6" t="s">
        <v>76</v>
      </c>
    </row>
    <row r="3" spans="1:12" ht="12.75" customHeight="1">
      <c r="A3" s="24"/>
      <c r="B3" s="25"/>
      <c r="C3" s="25"/>
      <c r="D3" s="55"/>
      <c r="E3" s="56"/>
      <c r="F3" s="56"/>
      <c r="G3" s="56"/>
      <c r="H3" s="56"/>
      <c r="I3" s="56"/>
      <c r="J3" s="56"/>
      <c r="K3" s="56"/>
      <c r="L3" s="56"/>
    </row>
    <row r="4" spans="1:12" ht="12.75" customHeight="1">
      <c r="A4" s="57" t="s">
        <v>189</v>
      </c>
      <c r="B4" s="58"/>
      <c r="C4" s="59"/>
      <c r="D4" s="57"/>
      <c r="E4" s="60">
        <v>1</v>
      </c>
      <c r="F4" s="60">
        <v>0.75</v>
      </c>
      <c r="G4" s="60">
        <v>1</v>
      </c>
      <c r="H4" s="60">
        <v>1</v>
      </c>
      <c r="I4" s="60">
        <v>1</v>
      </c>
      <c r="J4" s="60">
        <f>F4</f>
        <v>0.75</v>
      </c>
      <c r="K4" s="60">
        <f>F4</f>
        <v>0.75</v>
      </c>
      <c r="L4" s="60">
        <f>F4</f>
        <v>0.75</v>
      </c>
    </row>
    <row r="5" spans="1:12">
      <c r="B5" s="9"/>
      <c r="C5" s="9"/>
    </row>
    <row r="6" spans="1:12" ht="12.75" customHeight="1">
      <c r="A6" s="24" t="s">
        <v>0</v>
      </c>
      <c r="B6" s="25"/>
      <c r="C6" s="25"/>
      <c r="D6" s="55"/>
      <c r="E6" s="56"/>
      <c r="F6" s="56"/>
      <c r="G6" s="56"/>
      <c r="H6" s="56"/>
      <c r="I6" s="56"/>
      <c r="J6" s="56"/>
      <c r="K6" s="56"/>
      <c r="L6" s="56"/>
    </row>
    <row r="7" spans="1:12" ht="12.75" customHeight="1">
      <c r="A7" s="61" t="s">
        <v>65</v>
      </c>
      <c r="B7" s="62"/>
      <c r="C7" s="63"/>
      <c r="D7" s="64" t="s">
        <v>21</v>
      </c>
      <c r="E7" s="65">
        <v>6</v>
      </c>
      <c r="F7" s="65">
        <f>TAB2intern_kW</f>
        <v>6</v>
      </c>
      <c r="G7" s="65">
        <v>5.7</v>
      </c>
      <c r="H7" s="65">
        <v>5.9160000000000004</v>
      </c>
      <c r="I7" s="65">
        <f>TAB2intern_kW</f>
        <v>6</v>
      </c>
      <c r="J7" s="65">
        <f>TAB2intern_kW</f>
        <v>6</v>
      </c>
      <c r="K7" s="65">
        <f>G7</f>
        <v>5.7</v>
      </c>
      <c r="L7" s="65">
        <v>5.6202000000000005</v>
      </c>
    </row>
    <row r="8" spans="1:12" ht="12.75" customHeight="1">
      <c r="A8" s="66"/>
      <c r="C8" s="67"/>
      <c r="D8" s="68" t="s">
        <v>47</v>
      </c>
      <c r="E8" s="69">
        <f>E7/60</f>
        <v>0.1</v>
      </c>
      <c r="F8" s="69">
        <f>E8</f>
        <v>0.1</v>
      </c>
      <c r="G8" s="69">
        <f>G7/60</f>
        <v>9.5000000000000001E-2</v>
      </c>
      <c r="H8" s="69">
        <f>E8</f>
        <v>0.1</v>
      </c>
      <c r="I8" s="69">
        <f>E8</f>
        <v>0.1</v>
      </c>
      <c r="J8" s="69">
        <f>E8</f>
        <v>0.1</v>
      </c>
      <c r="K8" s="65">
        <f>G8</f>
        <v>9.5000000000000001E-2</v>
      </c>
      <c r="L8" s="65">
        <f>K8</f>
        <v>9.5000000000000001E-2</v>
      </c>
    </row>
    <row r="9" spans="1:12" ht="12.75" customHeight="1">
      <c r="A9" s="70"/>
      <c r="B9" s="58"/>
      <c r="C9" s="59"/>
      <c r="D9" s="71" t="s">
        <v>22</v>
      </c>
      <c r="E9" s="69">
        <f>E7*1.073</f>
        <v>6.4379999999999997</v>
      </c>
      <c r="F9" s="65">
        <f>E9</f>
        <v>6.4379999999999997</v>
      </c>
      <c r="G9" s="65">
        <f>G7*1.073</f>
        <v>6.1161000000000003</v>
      </c>
      <c r="H9" s="65">
        <f>E9</f>
        <v>6.4379999999999997</v>
      </c>
      <c r="I9" s="69">
        <f>E9</f>
        <v>6.4379999999999997</v>
      </c>
      <c r="J9" s="69">
        <f>E9</f>
        <v>6.4379999999999997</v>
      </c>
      <c r="K9" s="65">
        <f>G9</f>
        <v>6.1161000000000003</v>
      </c>
      <c r="L9" s="65">
        <f>K9</f>
        <v>6.1161000000000003</v>
      </c>
    </row>
    <row r="10" spans="1:12" ht="12.75" customHeight="1"/>
    <row r="11" spans="1:12" ht="12.75" customHeight="1">
      <c r="A11" s="97" t="s">
        <v>153</v>
      </c>
      <c r="B11" s="108"/>
      <c r="C11" s="108"/>
      <c r="D11" s="98"/>
      <c r="E11" s="99"/>
      <c r="F11" s="99"/>
      <c r="G11" s="99"/>
      <c r="H11" s="99"/>
      <c r="I11" s="99"/>
      <c r="J11" s="99"/>
      <c r="K11" s="99"/>
      <c r="L11" s="99"/>
    </row>
    <row r="12" spans="1:12" ht="12.75" customHeight="1">
      <c r="A12" s="119" t="s">
        <v>154</v>
      </c>
      <c r="B12" s="120"/>
      <c r="C12" s="121"/>
      <c r="D12" s="122" t="s">
        <v>145</v>
      </c>
      <c r="E12" s="159">
        <f>Dateneingabe2!$F8</f>
        <v>0</v>
      </c>
      <c r="F12" s="159">
        <f>Dateneingabe2!$F8</f>
        <v>0</v>
      </c>
      <c r="G12" s="159">
        <f>Dateneingabe2!$F8</f>
        <v>0</v>
      </c>
      <c r="H12" s="159">
        <f>Dateneingabe2!$F8</f>
        <v>0</v>
      </c>
      <c r="I12" s="159">
        <f>Dateneingabe2!$F8</f>
        <v>0</v>
      </c>
      <c r="J12" s="159">
        <f>Dateneingabe2!$F8</f>
        <v>0</v>
      </c>
      <c r="K12" s="159">
        <f>Dateneingabe2!$F8</f>
        <v>0</v>
      </c>
      <c r="L12" s="159">
        <f>Dateneingabe2!$F8</f>
        <v>0</v>
      </c>
    </row>
    <row r="13" spans="1:12" ht="12.75" customHeight="1">
      <c r="A13" s="123" t="s">
        <v>155</v>
      </c>
      <c r="B13" s="124"/>
      <c r="C13" s="125"/>
      <c r="D13" s="126" t="s">
        <v>146</v>
      </c>
      <c r="E13" s="159">
        <f>Dateneingabe2!$F9</f>
        <v>0</v>
      </c>
      <c r="F13" s="159">
        <f>Dateneingabe2!$F9</f>
        <v>0</v>
      </c>
      <c r="G13" s="159">
        <f>Dateneingabe2!$F9</f>
        <v>0</v>
      </c>
      <c r="H13" s="159">
        <f>Dateneingabe2!$F9</f>
        <v>0</v>
      </c>
      <c r="I13" s="159">
        <f>Dateneingabe2!$F9</f>
        <v>0</v>
      </c>
      <c r="J13" s="159">
        <f>Dateneingabe2!$F9</f>
        <v>0</v>
      </c>
      <c r="K13" s="159">
        <f>Dateneingabe2!$F9</f>
        <v>0</v>
      </c>
      <c r="L13" s="159">
        <f>Dateneingabe2!$F9</f>
        <v>0</v>
      </c>
    </row>
    <row r="14" spans="1:12" ht="12.75" customHeight="1">
      <c r="A14" s="127" t="s">
        <v>156</v>
      </c>
      <c r="B14" s="128"/>
      <c r="C14" s="129"/>
      <c r="D14" s="114" t="s">
        <v>146</v>
      </c>
      <c r="E14" s="159">
        <f>Dateneingabe2!$F10</f>
        <v>0</v>
      </c>
      <c r="F14" s="159">
        <f>Dateneingabe2!$F10</f>
        <v>0</v>
      </c>
      <c r="G14" s="159">
        <f>Dateneingabe2!$F10</f>
        <v>0</v>
      </c>
      <c r="H14" s="159">
        <f>Dateneingabe2!$F10</f>
        <v>0</v>
      </c>
      <c r="I14" s="159">
        <f>Dateneingabe2!$F10</f>
        <v>0</v>
      </c>
      <c r="J14" s="159">
        <f>Dateneingabe2!$F10</f>
        <v>0</v>
      </c>
      <c r="K14" s="159">
        <f>Dateneingabe2!$F10</f>
        <v>0</v>
      </c>
      <c r="L14" s="159">
        <f>Dateneingabe2!$F10</f>
        <v>0</v>
      </c>
    </row>
    <row r="15" spans="1:12" ht="12.75" customHeight="1"/>
    <row r="16" spans="1:12" ht="12.75" customHeight="1">
      <c r="A16" s="24" t="s">
        <v>20</v>
      </c>
      <c r="B16" s="25"/>
      <c r="C16" s="25"/>
      <c r="D16" s="55"/>
      <c r="E16" s="56"/>
      <c r="F16" s="56"/>
      <c r="G16" s="56"/>
      <c r="H16" s="56"/>
      <c r="I16" s="56"/>
      <c r="J16" s="56"/>
      <c r="K16" s="56"/>
      <c r="L16" s="56"/>
    </row>
    <row r="17" spans="1:12" ht="12.75" customHeight="1">
      <c r="A17" s="61" t="s">
        <v>45</v>
      </c>
      <c r="B17" s="62"/>
      <c r="C17" s="63"/>
      <c r="D17" s="64" t="s">
        <v>2</v>
      </c>
      <c r="E17" s="69">
        <f>Dateneingabe2!F18</f>
        <v>0</v>
      </c>
      <c r="F17" s="69">
        <f>E17</f>
        <v>0</v>
      </c>
      <c r="G17" s="69">
        <f>E17</f>
        <v>0</v>
      </c>
      <c r="H17" s="69">
        <v>7.8</v>
      </c>
      <c r="I17" s="69">
        <f>E17</f>
        <v>0</v>
      </c>
      <c r="J17" s="69">
        <f>E17</f>
        <v>0</v>
      </c>
      <c r="K17" s="69">
        <f>E17</f>
        <v>0</v>
      </c>
      <c r="L17" s="69">
        <f>H17</f>
        <v>7.8</v>
      </c>
    </row>
    <row r="18" spans="1:12" ht="12.75" customHeight="1">
      <c r="A18" s="31" t="s">
        <v>46</v>
      </c>
      <c r="B18" s="8"/>
      <c r="C18" s="29"/>
      <c r="D18" s="68" t="s">
        <v>63</v>
      </c>
      <c r="E18" s="69" t="e">
        <f>IF(NOT(ISBLANK(Dateneingabe2!F19)),Dateneingabe2!F19+273,293)</f>
        <v>#VALUE!</v>
      </c>
      <c r="F18" s="69" t="e">
        <f>E18</f>
        <v>#VALUE!</v>
      </c>
      <c r="G18" s="69" t="e">
        <f>E18</f>
        <v>#VALUE!</v>
      </c>
      <c r="H18" s="69" t="e">
        <f>E18</f>
        <v>#VALUE!</v>
      </c>
      <c r="I18" s="69" t="e">
        <f>E18</f>
        <v>#VALUE!</v>
      </c>
      <c r="J18" s="69" t="e">
        <f>E18</f>
        <v>#VALUE!</v>
      </c>
      <c r="K18" s="69" t="e">
        <f>E18</f>
        <v>#VALUE!</v>
      </c>
      <c r="L18" s="69" t="e">
        <f>E18</f>
        <v>#VALUE!</v>
      </c>
    </row>
    <row r="19" spans="1:12" ht="12.75" customHeight="1">
      <c r="A19" s="31" t="s">
        <v>23</v>
      </c>
      <c r="B19" s="8"/>
      <c r="C19" s="29"/>
      <c r="D19" s="68" t="s">
        <v>70</v>
      </c>
      <c r="E19" s="69">
        <f>Dateneingabe2!F20</f>
        <v>0</v>
      </c>
      <c r="F19" s="69">
        <f>E19</f>
        <v>0</v>
      </c>
      <c r="G19" s="69">
        <f>E19</f>
        <v>0</v>
      </c>
      <c r="H19" s="69">
        <f>E19</f>
        <v>0</v>
      </c>
      <c r="I19" s="69">
        <f>E19</f>
        <v>0</v>
      </c>
      <c r="J19" s="69">
        <f>E19</f>
        <v>0</v>
      </c>
      <c r="K19" s="69">
        <f>E19</f>
        <v>0</v>
      </c>
      <c r="L19" s="69">
        <f>E19</f>
        <v>0</v>
      </c>
    </row>
    <row r="20" spans="1:12" ht="12.75" customHeight="1">
      <c r="A20" s="66" t="s">
        <v>24</v>
      </c>
      <c r="C20" s="67"/>
      <c r="D20" s="68" t="s">
        <v>48</v>
      </c>
      <c r="E20" s="69">
        <f>Dateneingabe2!F21</f>
        <v>0</v>
      </c>
      <c r="F20" s="69">
        <f>E20</f>
        <v>0</v>
      </c>
      <c r="G20" s="69">
        <f>E20</f>
        <v>0</v>
      </c>
      <c r="H20" s="69">
        <f>E20</f>
        <v>0</v>
      </c>
      <c r="I20" s="69">
        <f>E20</f>
        <v>0</v>
      </c>
      <c r="J20" s="69">
        <f>E20</f>
        <v>0</v>
      </c>
      <c r="K20" s="69">
        <f>E20</f>
        <v>0</v>
      </c>
      <c r="L20" s="69">
        <f>E20</f>
        <v>0</v>
      </c>
    </row>
    <row r="21" spans="1:12" ht="12.75" customHeight="1">
      <c r="A21" s="70" t="s">
        <v>25</v>
      </c>
      <c r="B21" s="58"/>
      <c r="C21" s="59"/>
      <c r="D21" s="71" t="s">
        <v>2</v>
      </c>
      <c r="E21" s="69" t="str">
        <f>IF(NOT(ISBLANK(Dateneingabe2!F22)),Dateneingabe2!F22,1)</f>
        <v>nicht relevant</v>
      </c>
      <c r="F21" s="69" t="str">
        <f>E21</f>
        <v>nicht relevant</v>
      </c>
      <c r="G21" s="69" t="str">
        <f>E21</f>
        <v>nicht relevant</v>
      </c>
      <c r="H21" s="69" t="str">
        <f>E21</f>
        <v>nicht relevant</v>
      </c>
      <c r="I21" s="69" t="str">
        <f>E21</f>
        <v>nicht relevant</v>
      </c>
      <c r="J21" s="69" t="str">
        <f>E21</f>
        <v>nicht relevant</v>
      </c>
      <c r="K21" s="69" t="str">
        <f>E21</f>
        <v>nicht relevant</v>
      </c>
      <c r="L21" s="69" t="str">
        <f>E21</f>
        <v>nicht relevant</v>
      </c>
    </row>
    <row r="22" spans="1:12" ht="12.75" customHeight="1"/>
    <row r="23" spans="1:12" ht="12.75" customHeight="1">
      <c r="A23" s="24" t="s">
        <v>68</v>
      </c>
      <c r="B23" s="25"/>
      <c r="C23" s="25"/>
      <c r="D23" s="55"/>
      <c r="E23" s="56"/>
      <c r="F23" s="56"/>
      <c r="G23" s="56"/>
      <c r="H23" s="56"/>
      <c r="I23" s="56"/>
      <c r="J23" s="56"/>
      <c r="K23" s="56"/>
      <c r="L23" s="56"/>
    </row>
    <row r="24" spans="1:12" ht="12.75" customHeight="1">
      <c r="A24" s="72" t="s">
        <v>69</v>
      </c>
      <c r="B24" s="73"/>
      <c r="C24" s="74"/>
      <c r="D24" s="57" t="s">
        <v>56</v>
      </c>
      <c r="E24" s="69">
        <v>1.6666666666666665</v>
      </c>
      <c r="F24" s="69">
        <f>E24</f>
        <v>1.6666666666666665</v>
      </c>
      <c r="G24" s="69">
        <f>E24</f>
        <v>1.6666666666666665</v>
      </c>
      <c r="H24" s="69">
        <f>E24</f>
        <v>1.6666666666666665</v>
      </c>
      <c r="I24" s="69">
        <f>E24</f>
        <v>1.6666666666666665</v>
      </c>
      <c r="J24" s="69">
        <f>E24</f>
        <v>1.6666666666666665</v>
      </c>
      <c r="K24" s="69">
        <f>E24</f>
        <v>1.6666666666666665</v>
      </c>
      <c r="L24" s="69">
        <f>E24</f>
        <v>1.6666666666666665</v>
      </c>
    </row>
    <row r="25" spans="1:12" ht="12.75" customHeight="1"/>
    <row r="26" spans="1:12" ht="12.75" customHeight="1">
      <c r="A26" s="24" t="s">
        <v>35</v>
      </c>
      <c r="B26" s="25"/>
      <c r="C26" s="25"/>
      <c r="D26" s="55"/>
      <c r="E26" s="56"/>
      <c r="F26" s="56"/>
      <c r="G26" s="56"/>
      <c r="H26" s="56"/>
      <c r="I26" s="56"/>
      <c r="J26" s="56"/>
      <c r="K26" s="56"/>
      <c r="L26" s="56"/>
    </row>
    <row r="27" spans="1:12" ht="12.75" customHeight="1">
      <c r="A27" s="61" t="s">
        <v>28</v>
      </c>
      <c r="B27" s="62"/>
      <c r="C27" s="63"/>
      <c r="D27" s="64"/>
      <c r="E27" s="64">
        <f>Dateneingabe2!F29</f>
        <v>1.4</v>
      </c>
      <c r="F27" s="64">
        <f>E27</f>
        <v>1.4</v>
      </c>
      <c r="G27" s="64">
        <f>E27</f>
        <v>1.4</v>
      </c>
      <c r="H27" s="64">
        <f>E27</f>
        <v>1.4</v>
      </c>
      <c r="I27" s="64">
        <f>E27</f>
        <v>1.4</v>
      </c>
      <c r="J27" s="64">
        <f>E27</f>
        <v>1.4</v>
      </c>
      <c r="K27" s="64">
        <f>E27</f>
        <v>1.4</v>
      </c>
      <c r="L27" s="64">
        <f>E27</f>
        <v>1.4</v>
      </c>
    </row>
    <row r="28" spans="1:12" ht="12.75" customHeight="1">
      <c r="A28" s="66" t="s">
        <v>29</v>
      </c>
      <c r="C28" s="67"/>
      <c r="D28" s="68" t="s">
        <v>30</v>
      </c>
      <c r="E28" s="64">
        <f>Dateneingabe2!F30</f>
        <v>287</v>
      </c>
      <c r="F28" s="64">
        <f>E28</f>
        <v>287</v>
      </c>
      <c r="G28" s="64">
        <f>E28</f>
        <v>287</v>
      </c>
      <c r="H28" s="64">
        <f>E28</f>
        <v>287</v>
      </c>
      <c r="I28" s="64">
        <f>E28</f>
        <v>287</v>
      </c>
      <c r="J28" s="64">
        <f>E28</f>
        <v>287</v>
      </c>
      <c r="K28" s="64">
        <f>E28</f>
        <v>287</v>
      </c>
      <c r="L28" s="64">
        <f>E28</f>
        <v>287</v>
      </c>
    </row>
    <row r="29" spans="1:12" ht="12.75" customHeight="1">
      <c r="A29" s="66" t="s">
        <v>31</v>
      </c>
      <c r="C29" s="67"/>
      <c r="D29" s="68" t="s">
        <v>30</v>
      </c>
      <c r="E29" s="64">
        <f>Dateneingabe2!F31</f>
        <v>1020</v>
      </c>
      <c r="F29" s="64">
        <f>E29</f>
        <v>1020</v>
      </c>
      <c r="G29" s="64">
        <f>E29</f>
        <v>1020</v>
      </c>
      <c r="H29" s="64">
        <f>E29</f>
        <v>1020</v>
      </c>
      <c r="I29" s="64">
        <f>E29</f>
        <v>1020</v>
      </c>
      <c r="J29" s="64">
        <f>E29</f>
        <v>1020</v>
      </c>
      <c r="K29" s="64">
        <f>E29</f>
        <v>1020</v>
      </c>
      <c r="L29" s="64">
        <f>E29</f>
        <v>1020</v>
      </c>
    </row>
    <row r="30" spans="1:12" ht="12.75" customHeight="1">
      <c r="A30" s="32" t="s">
        <v>39</v>
      </c>
      <c r="B30" s="37"/>
      <c r="C30" s="30"/>
      <c r="D30" s="71" t="s">
        <v>32</v>
      </c>
      <c r="E30" s="64">
        <f>Dateneingabe2!F32</f>
        <v>1.2926034506930946</v>
      </c>
      <c r="F30" s="64">
        <f>E30</f>
        <v>1.2926034506930946</v>
      </c>
      <c r="G30" s="64">
        <f>E30</f>
        <v>1.2926034506930946</v>
      </c>
      <c r="H30" s="64">
        <f>E30</f>
        <v>1.2926034506930946</v>
      </c>
      <c r="I30" s="64">
        <f>E30</f>
        <v>1.2926034506930946</v>
      </c>
      <c r="J30" s="64">
        <f>E30</f>
        <v>1.2926034506930946</v>
      </c>
      <c r="K30" s="64">
        <f>E30</f>
        <v>1.2926034506930946</v>
      </c>
      <c r="L30" s="64">
        <f>E30</f>
        <v>1.2926034506930946</v>
      </c>
    </row>
    <row r="31" spans="1:12" ht="12.75" customHeight="1"/>
    <row r="32" spans="1:12" ht="12.75" customHeight="1">
      <c r="A32" s="24" t="s">
        <v>36</v>
      </c>
      <c r="B32" s="25"/>
      <c r="C32" s="25"/>
      <c r="D32" s="27"/>
      <c r="E32" s="28"/>
      <c r="F32" s="28"/>
      <c r="G32" s="28"/>
      <c r="H32" s="28"/>
      <c r="I32" s="28"/>
      <c r="J32" s="28"/>
      <c r="K32" s="28"/>
      <c r="L32" s="28"/>
    </row>
    <row r="33" spans="1:12" ht="12.75" customHeight="1">
      <c r="A33" s="41" t="s">
        <v>37</v>
      </c>
      <c r="B33" s="45"/>
      <c r="C33" s="46"/>
      <c r="D33" s="14" t="s">
        <v>60</v>
      </c>
      <c r="E33" s="78" t="e">
        <f>E35*E30</f>
        <v>#DIV/0!</v>
      </c>
      <c r="F33" s="78" t="e">
        <f t="shared" ref="F33:L33" si="0">F35*F30</f>
        <v>#DIV/0!</v>
      </c>
      <c r="G33" s="78" t="e">
        <f t="shared" si="0"/>
        <v>#DIV/0!</v>
      </c>
      <c r="H33" s="78" t="e">
        <f t="shared" si="0"/>
        <v>#DIV/0!</v>
      </c>
      <c r="I33" s="78" t="e">
        <f t="shared" si="0"/>
        <v>#DIV/0!</v>
      </c>
      <c r="J33" s="78" t="e">
        <f t="shared" si="0"/>
        <v>#DIV/0!</v>
      </c>
      <c r="K33" s="78" t="e">
        <f t="shared" si="0"/>
        <v>#DIV/0!</v>
      </c>
      <c r="L33" s="78" t="e">
        <f t="shared" si="0"/>
        <v>#DIV/0!</v>
      </c>
    </row>
    <row r="34" spans="1:12" ht="12.75" customHeight="1">
      <c r="A34" s="31"/>
      <c r="B34" s="8"/>
      <c r="C34" s="29"/>
      <c r="D34" s="16" t="s">
        <v>59</v>
      </c>
      <c r="E34" s="79" t="e">
        <f>E36*E30</f>
        <v>#DIV/0!</v>
      </c>
      <c r="F34" s="79" t="e">
        <f t="shared" ref="F34:L34" si="1">F36*F30</f>
        <v>#DIV/0!</v>
      </c>
      <c r="G34" s="79" t="e">
        <f t="shared" si="1"/>
        <v>#DIV/0!</v>
      </c>
      <c r="H34" s="79" t="e">
        <f t="shared" si="1"/>
        <v>#DIV/0!</v>
      </c>
      <c r="I34" s="79" t="e">
        <f t="shared" si="1"/>
        <v>#DIV/0!</v>
      </c>
      <c r="J34" s="79" t="e">
        <f t="shared" si="1"/>
        <v>#DIV/0!</v>
      </c>
      <c r="K34" s="79" t="e">
        <f t="shared" si="1"/>
        <v>#DIV/0!</v>
      </c>
      <c r="L34" s="79" t="e">
        <f t="shared" si="1"/>
        <v>#DIV/0!</v>
      </c>
    </row>
    <row r="35" spans="1:12" ht="12.75" customHeight="1">
      <c r="A35" s="66" t="s">
        <v>38</v>
      </c>
      <c r="C35" s="67"/>
      <c r="D35" s="68" t="s">
        <v>58</v>
      </c>
      <c r="E35" s="79" t="e">
        <f>E36/60</f>
        <v>#DIV/0!</v>
      </c>
      <c r="F35" s="79" t="e">
        <f t="shared" ref="F35:L35" si="2">F36/60</f>
        <v>#DIV/0!</v>
      </c>
      <c r="G35" s="79" t="e">
        <f t="shared" si="2"/>
        <v>#DIV/0!</v>
      </c>
      <c r="H35" s="79" t="e">
        <f t="shared" si="2"/>
        <v>#DIV/0!</v>
      </c>
      <c r="I35" s="79" t="e">
        <f t="shared" si="2"/>
        <v>#DIV/0!</v>
      </c>
      <c r="J35" s="79" t="e">
        <f t="shared" si="2"/>
        <v>#DIV/0!</v>
      </c>
      <c r="K35" s="79" t="e">
        <f t="shared" si="2"/>
        <v>#DIV/0!</v>
      </c>
      <c r="L35" s="79" t="e">
        <f t="shared" si="2"/>
        <v>#DIV/0!</v>
      </c>
    </row>
    <row r="36" spans="1:12" ht="12.75" customHeight="1">
      <c r="A36" s="31"/>
      <c r="B36" s="8"/>
      <c r="C36" s="29"/>
      <c r="D36" s="16" t="s">
        <v>57</v>
      </c>
      <c r="E36" s="79" t="e">
        <f>E37/1.073</f>
        <v>#DIV/0!</v>
      </c>
      <c r="F36" s="79" t="e">
        <f t="shared" ref="F36:L36" si="3">F37/1.073</f>
        <v>#DIV/0!</v>
      </c>
      <c r="G36" s="79" t="e">
        <f t="shared" si="3"/>
        <v>#DIV/0!</v>
      </c>
      <c r="H36" s="79" t="e">
        <f t="shared" si="3"/>
        <v>#DIV/0!</v>
      </c>
      <c r="I36" s="79" t="e">
        <f t="shared" si="3"/>
        <v>#DIV/0!</v>
      </c>
      <c r="J36" s="79" t="e">
        <f t="shared" si="3"/>
        <v>#DIV/0!</v>
      </c>
      <c r="K36" s="79" t="e">
        <f t="shared" si="3"/>
        <v>#DIV/0!</v>
      </c>
      <c r="L36" s="79" t="e">
        <f t="shared" si="3"/>
        <v>#DIV/0!</v>
      </c>
    </row>
    <row r="37" spans="1:12" ht="12.75" customHeight="1">
      <c r="A37" s="42" t="s">
        <v>40</v>
      </c>
      <c r="B37" s="47"/>
      <c r="C37" s="48"/>
      <c r="D37" s="16" t="s">
        <v>56</v>
      </c>
      <c r="E37" s="79" t="e">
        <f>E12*E13/E14*E4</f>
        <v>#DIV/0!</v>
      </c>
      <c r="F37" s="79" t="e">
        <f t="shared" ref="F37:L37" si="4">F12*F13/F14*F4</f>
        <v>#DIV/0!</v>
      </c>
      <c r="G37" s="79" t="e">
        <f t="shared" si="4"/>
        <v>#DIV/0!</v>
      </c>
      <c r="H37" s="79" t="e">
        <f t="shared" si="4"/>
        <v>#DIV/0!</v>
      </c>
      <c r="I37" s="79" t="e">
        <f t="shared" si="4"/>
        <v>#DIV/0!</v>
      </c>
      <c r="J37" s="79" t="e">
        <f t="shared" si="4"/>
        <v>#DIV/0!</v>
      </c>
      <c r="K37" s="79" t="e">
        <f t="shared" si="4"/>
        <v>#DIV/0!</v>
      </c>
      <c r="L37" s="79" t="e">
        <f t="shared" si="4"/>
        <v>#DIV/0!</v>
      </c>
    </row>
    <row r="38" spans="1:12" ht="12.75" customHeight="1">
      <c r="A38" s="42"/>
      <c r="B38" s="47"/>
      <c r="C38" s="48"/>
      <c r="D38" s="16" t="s">
        <v>17</v>
      </c>
      <c r="E38" s="79" t="e">
        <f>E37*60</f>
        <v>#DIV/0!</v>
      </c>
      <c r="F38" s="79" t="e">
        <f t="shared" ref="F38:L38" si="5">F37*60</f>
        <v>#DIV/0!</v>
      </c>
      <c r="G38" s="79" t="e">
        <f t="shared" si="5"/>
        <v>#DIV/0!</v>
      </c>
      <c r="H38" s="79" t="e">
        <f t="shared" si="5"/>
        <v>#DIV/0!</v>
      </c>
      <c r="I38" s="79" t="e">
        <f t="shared" si="5"/>
        <v>#DIV/0!</v>
      </c>
      <c r="J38" s="79" t="e">
        <f t="shared" si="5"/>
        <v>#DIV/0!</v>
      </c>
      <c r="K38" s="79" t="e">
        <f t="shared" si="5"/>
        <v>#DIV/0!</v>
      </c>
      <c r="L38" s="79" t="e">
        <f t="shared" si="5"/>
        <v>#DIV/0!</v>
      </c>
    </row>
    <row r="39" spans="1:12" ht="12.75" customHeight="1">
      <c r="A39" s="32"/>
      <c r="B39" s="37"/>
      <c r="C39" s="30"/>
      <c r="D39" s="15" t="s">
        <v>55</v>
      </c>
      <c r="E39" s="80" t="e">
        <f>E37/1000</f>
        <v>#DIV/0!</v>
      </c>
      <c r="F39" s="80" t="e">
        <f t="shared" ref="F39:L39" si="6">F37/1000</f>
        <v>#DIV/0!</v>
      </c>
      <c r="G39" s="80" t="e">
        <f t="shared" si="6"/>
        <v>#DIV/0!</v>
      </c>
      <c r="H39" s="80" t="e">
        <f t="shared" si="6"/>
        <v>#DIV/0!</v>
      </c>
      <c r="I39" s="80" t="e">
        <f t="shared" si="6"/>
        <v>#DIV/0!</v>
      </c>
      <c r="J39" s="80" t="e">
        <f t="shared" si="6"/>
        <v>#DIV/0!</v>
      </c>
      <c r="K39" s="80" t="e">
        <f t="shared" si="6"/>
        <v>#DIV/0!</v>
      </c>
      <c r="L39" s="80" t="e">
        <f t="shared" si="6"/>
        <v>#DIV/0!</v>
      </c>
    </row>
    <row r="40" spans="1:12" ht="12.75" customHeight="1">
      <c r="A40" s="8"/>
      <c r="B40" s="8"/>
      <c r="C40" s="8"/>
      <c r="D40" s="8"/>
    </row>
    <row r="41" spans="1:12" ht="12.75" customHeight="1">
      <c r="A41" s="24" t="s">
        <v>66</v>
      </c>
      <c r="B41" s="25"/>
      <c r="C41" s="25"/>
      <c r="D41" s="55"/>
      <c r="E41" s="56"/>
      <c r="F41" s="56"/>
      <c r="G41" s="56"/>
      <c r="H41" s="56"/>
      <c r="I41" s="56"/>
      <c r="J41" s="56"/>
      <c r="K41" s="56"/>
      <c r="L41" s="56"/>
    </row>
    <row r="42" spans="1:12" ht="12.75" customHeight="1">
      <c r="A42" s="43" t="s">
        <v>26</v>
      </c>
      <c r="B42" s="40"/>
      <c r="C42" s="49"/>
      <c r="D42" s="33" t="s">
        <v>53</v>
      </c>
      <c r="E42" s="34" t="e">
        <f>E36*E9*E19*(E17/$E$17)</f>
        <v>#DIV/0!</v>
      </c>
      <c r="F42" s="34" t="e">
        <f t="shared" ref="F42:L42" si="7">F36*F9*F19*(F17/$E$17)</f>
        <v>#DIV/0!</v>
      </c>
      <c r="G42" s="34" t="e">
        <f t="shared" si="7"/>
        <v>#DIV/0!</v>
      </c>
      <c r="H42" s="34" t="e">
        <f t="shared" si="7"/>
        <v>#DIV/0!</v>
      </c>
      <c r="I42" s="34" t="e">
        <f t="shared" si="7"/>
        <v>#DIV/0!</v>
      </c>
      <c r="J42" s="34" t="e">
        <f t="shared" si="7"/>
        <v>#DIV/0!</v>
      </c>
      <c r="K42" s="34" t="e">
        <f t="shared" si="7"/>
        <v>#DIV/0!</v>
      </c>
      <c r="L42" s="34" t="e">
        <f t="shared" si="7"/>
        <v>#DIV/0!</v>
      </c>
    </row>
    <row r="43" spans="1:12" ht="12.75" customHeight="1">
      <c r="A43" s="44" t="s">
        <v>16</v>
      </c>
      <c r="B43" s="50"/>
      <c r="C43" s="51"/>
      <c r="D43" s="35" t="s">
        <v>54</v>
      </c>
      <c r="E43" s="36" t="e">
        <f>E42*E20</f>
        <v>#DIV/0!</v>
      </c>
      <c r="F43" s="36" t="e">
        <f t="shared" ref="F43:L43" si="8">F42*F20</f>
        <v>#DIV/0!</v>
      </c>
      <c r="G43" s="36" t="e">
        <f t="shared" si="8"/>
        <v>#DIV/0!</v>
      </c>
      <c r="H43" s="36" t="e">
        <f t="shared" si="8"/>
        <v>#DIV/0!</v>
      </c>
      <c r="I43" s="36" t="e">
        <f t="shared" si="8"/>
        <v>#DIV/0!</v>
      </c>
      <c r="J43" s="36" t="e">
        <f t="shared" si="8"/>
        <v>#DIV/0!</v>
      </c>
      <c r="K43" s="36" t="e">
        <f t="shared" si="8"/>
        <v>#DIV/0!</v>
      </c>
      <c r="L43" s="36" t="e">
        <f t="shared" si="8"/>
        <v>#DIV/0!</v>
      </c>
    </row>
    <row r="44" spans="1:12" ht="12.75" customHeight="1">
      <c r="A44" s="6"/>
      <c r="B44" s="6"/>
      <c r="C44" s="6"/>
      <c r="D44" s="6"/>
      <c r="E44" s="39"/>
      <c r="F44" s="39"/>
      <c r="G44" s="39"/>
      <c r="H44" s="39"/>
      <c r="I44" s="39"/>
      <c r="J44" s="39"/>
      <c r="K44" s="39"/>
      <c r="L44" s="39"/>
    </row>
    <row r="45" spans="1:12" ht="12.75" customHeight="1">
      <c r="A45" s="24" t="s">
        <v>67</v>
      </c>
      <c r="B45" s="25"/>
      <c r="C45" s="25"/>
      <c r="D45" s="55"/>
      <c r="E45" s="56"/>
      <c r="F45" s="56"/>
      <c r="G45" s="56"/>
      <c r="H45" s="56"/>
      <c r="I45" s="56"/>
      <c r="J45" s="56"/>
      <c r="K45" s="56"/>
      <c r="L45" s="56"/>
    </row>
    <row r="46" spans="1:12" ht="12.75" customHeight="1">
      <c r="A46" s="43" t="s">
        <v>26</v>
      </c>
      <c r="B46" s="40"/>
      <c r="C46" s="49"/>
      <c r="D46" s="33" t="s">
        <v>53</v>
      </c>
      <c r="E46" s="34" t="e">
        <f>E42+E50</f>
        <v>#DIV/0!</v>
      </c>
      <c r="F46" s="34" t="e">
        <f t="shared" ref="F46:L46" si="9">F42+F50</f>
        <v>#DIV/0!</v>
      </c>
      <c r="G46" s="34" t="e">
        <f t="shared" si="9"/>
        <v>#DIV/0!</v>
      </c>
      <c r="H46" s="34" t="e">
        <f t="shared" si="9"/>
        <v>#DIV/0!</v>
      </c>
      <c r="I46" s="34" t="e">
        <f t="shared" si="9"/>
        <v>#DIV/0!</v>
      </c>
      <c r="J46" s="34" t="e">
        <f t="shared" si="9"/>
        <v>#DIV/0!</v>
      </c>
      <c r="K46" s="34" t="e">
        <f t="shared" si="9"/>
        <v>#DIV/0!</v>
      </c>
      <c r="L46" s="34" t="e">
        <f t="shared" si="9"/>
        <v>#DIV/0!</v>
      </c>
    </row>
    <row r="47" spans="1:12" ht="12.75" customHeight="1">
      <c r="A47" s="44" t="s">
        <v>16</v>
      </c>
      <c r="B47" s="50"/>
      <c r="C47" s="51"/>
      <c r="D47" s="35" t="s">
        <v>54</v>
      </c>
      <c r="E47" s="36" t="e">
        <f>E46*E20</f>
        <v>#DIV/0!</v>
      </c>
      <c r="F47" s="36" t="e">
        <f t="shared" ref="F47:L47" si="10">F46*F20</f>
        <v>#DIV/0!</v>
      </c>
      <c r="G47" s="36" t="e">
        <f t="shared" si="10"/>
        <v>#DIV/0!</v>
      </c>
      <c r="H47" s="36" t="e">
        <f t="shared" si="10"/>
        <v>#DIV/0!</v>
      </c>
      <c r="I47" s="36" t="e">
        <f t="shared" si="10"/>
        <v>#DIV/0!</v>
      </c>
      <c r="J47" s="36" t="e">
        <f t="shared" si="10"/>
        <v>#DIV/0!</v>
      </c>
      <c r="K47" s="36" t="e">
        <f t="shared" si="10"/>
        <v>#DIV/0!</v>
      </c>
      <c r="L47" s="36" t="e">
        <f t="shared" si="10"/>
        <v>#DIV/0!</v>
      </c>
    </row>
    <row r="48" spans="1:12" ht="12.75" customHeight="1"/>
    <row r="49" spans="1:12" ht="12.75" customHeight="1">
      <c r="A49" s="24" t="s">
        <v>80</v>
      </c>
      <c r="B49" s="25"/>
      <c r="C49" s="25"/>
      <c r="D49" s="55"/>
      <c r="E49" s="56"/>
      <c r="F49" s="56"/>
      <c r="G49" s="56"/>
      <c r="H49" s="56"/>
      <c r="I49" s="56"/>
      <c r="J49" s="56"/>
      <c r="K49" s="56"/>
      <c r="L49" s="56"/>
    </row>
    <row r="50" spans="1:12" ht="12.75" customHeight="1">
      <c r="A50" s="43" t="s">
        <v>26</v>
      </c>
      <c r="B50" s="40"/>
      <c r="C50" s="49"/>
      <c r="D50" s="33" t="s">
        <v>53</v>
      </c>
      <c r="E50" s="34" t="e">
        <f>E54*E7*E19*(E17/$E$17)</f>
        <v>#DIV/0!</v>
      </c>
      <c r="F50" s="34" t="e">
        <f t="shared" ref="F50:L50" si="11">F54*F7*F19*(F17/$E$17)</f>
        <v>#DIV/0!</v>
      </c>
      <c r="G50" s="34" t="e">
        <f t="shared" si="11"/>
        <v>#DIV/0!</v>
      </c>
      <c r="H50" s="34" t="e">
        <f t="shared" si="11"/>
        <v>#DIV/0!</v>
      </c>
      <c r="I50" s="34" t="e">
        <f t="shared" si="11"/>
        <v>#DIV/0!</v>
      </c>
      <c r="J50" s="34" t="e">
        <f t="shared" si="11"/>
        <v>#DIV/0!</v>
      </c>
      <c r="K50" s="34" t="e">
        <f t="shared" si="11"/>
        <v>#DIV/0!</v>
      </c>
      <c r="L50" s="34" t="e">
        <f t="shared" si="11"/>
        <v>#DIV/0!</v>
      </c>
    </row>
    <row r="51" spans="1:12" ht="12.75" customHeight="1">
      <c r="A51" s="44" t="s">
        <v>16</v>
      </c>
      <c r="B51" s="50"/>
      <c r="C51" s="51"/>
      <c r="D51" s="35" t="s">
        <v>54</v>
      </c>
      <c r="E51" s="36" t="e">
        <f>E50*E20</f>
        <v>#DIV/0!</v>
      </c>
      <c r="F51" s="36" t="e">
        <f t="shared" ref="F51:L51" si="12">F50*F20</f>
        <v>#DIV/0!</v>
      </c>
      <c r="G51" s="36" t="e">
        <f t="shared" si="12"/>
        <v>#DIV/0!</v>
      </c>
      <c r="H51" s="36" t="e">
        <f t="shared" si="12"/>
        <v>#DIV/0!</v>
      </c>
      <c r="I51" s="36" t="e">
        <f t="shared" si="12"/>
        <v>#DIV/0!</v>
      </c>
      <c r="J51" s="36" t="e">
        <f t="shared" si="12"/>
        <v>#DIV/0!</v>
      </c>
      <c r="K51" s="36" t="e">
        <f t="shared" si="12"/>
        <v>#DIV/0!</v>
      </c>
      <c r="L51" s="36" t="e">
        <f t="shared" si="12"/>
        <v>#DIV/0!</v>
      </c>
    </row>
    <row r="52" spans="1:12" ht="12.75" customHeight="1">
      <c r="A52" s="6"/>
      <c r="B52" s="6"/>
      <c r="C52" s="6"/>
      <c r="D52" s="6"/>
      <c r="E52" s="6"/>
      <c r="F52" s="6"/>
      <c r="G52" s="6"/>
      <c r="H52" s="6"/>
      <c r="I52" s="6"/>
      <c r="J52" s="6"/>
      <c r="K52" s="6"/>
      <c r="L52" s="6"/>
    </row>
    <row r="53" spans="1:12" ht="12.75" customHeight="1">
      <c r="A53" s="24" t="s">
        <v>81</v>
      </c>
      <c r="B53" s="25"/>
      <c r="C53" s="25"/>
      <c r="D53" s="55"/>
      <c r="E53" s="56"/>
      <c r="F53" s="56"/>
      <c r="G53" s="56"/>
      <c r="H53" s="56"/>
      <c r="I53" s="56"/>
      <c r="J53" s="56"/>
      <c r="K53" s="56"/>
      <c r="L53" s="56"/>
    </row>
    <row r="54" spans="1:12" ht="12.75" customHeight="1">
      <c r="A54" s="72" t="s">
        <v>69</v>
      </c>
      <c r="B54" s="73"/>
      <c r="C54" s="74"/>
      <c r="D54" s="57" t="s">
        <v>56</v>
      </c>
      <c r="E54" s="53" t="e">
        <f>IF(E24&gt;E37,E24-E37,0)</f>
        <v>#DIV/0!</v>
      </c>
      <c r="F54" s="53" t="e">
        <f>$E$54</f>
        <v>#DIV/0!</v>
      </c>
      <c r="G54" s="53" t="e">
        <f t="shared" ref="G54:L54" si="13">$E$54</f>
        <v>#DIV/0!</v>
      </c>
      <c r="H54" s="53" t="e">
        <f t="shared" si="13"/>
        <v>#DIV/0!</v>
      </c>
      <c r="I54" s="53" t="e">
        <f t="shared" si="13"/>
        <v>#DIV/0!</v>
      </c>
      <c r="J54" s="53" t="e">
        <f t="shared" si="13"/>
        <v>#DIV/0!</v>
      </c>
      <c r="K54" s="53" t="e">
        <f t="shared" si="13"/>
        <v>#DIV/0!</v>
      </c>
      <c r="L54" s="53" t="e">
        <f t="shared" si="13"/>
        <v>#DIV/0!</v>
      </c>
    </row>
    <row r="55" spans="1:12" ht="12.75" customHeight="1"/>
    <row r="56" spans="1:12" ht="12.75" customHeight="1">
      <c r="A56" s="24" t="s">
        <v>125</v>
      </c>
      <c r="B56" s="25"/>
      <c r="C56" s="25"/>
      <c r="D56" s="55"/>
      <c r="E56" s="56"/>
      <c r="F56" s="56"/>
      <c r="G56" s="56"/>
      <c r="H56" s="56"/>
      <c r="I56" s="56"/>
      <c r="J56" s="56"/>
      <c r="K56" s="56"/>
      <c r="L56" s="56"/>
    </row>
    <row r="57" spans="1:12" ht="12.75" customHeight="1">
      <c r="A57" s="72" t="s">
        <v>69</v>
      </c>
      <c r="B57" s="73"/>
      <c r="C57" s="74"/>
      <c r="D57" s="57" t="s">
        <v>56</v>
      </c>
      <c r="E57" s="36" t="e">
        <f>$E$47-E51-E43</f>
        <v>#DIV/0!</v>
      </c>
      <c r="F57" s="36" t="e">
        <f t="shared" ref="F57:L57" si="14">$E$47-F51-F43</f>
        <v>#DIV/0!</v>
      </c>
      <c r="G57" s="36" t="e">
        <f t="shared" si="14"/>
        <v>#DIV/0!</v>
      </c>
      <c r="H57" s="36" t="e">
        <f t="shared" si="14"/>
        <v>#DIV/0!</v>
      </c>
      <c r="I57" s="36" t="e">
        <f t="shared" si="14"/>
        <v>#DIV/0!</v>
      </c>
      <c r="J57" s="36" t="e">
        <f t="shared" si="14"/>
        <v>#DIV/0!</v>
      </c>
      <c r="K57" s="36" t="e">
        <f t="shared" si="14"/>
        <v>#DIV/0!</v>
      </c>
      <c r="L57" s="36" t="e">
        <f t="shared" si="14"/>
        <v>#DIV/0!</v>
      </c>
    </row>
    <row r="58" spans="1:12" ht="12.75" customHeight="1"/>
    <row r="59" spans="1:12" ht="12.75" customHeight="1"/>
    <row r="60" spans="1:12" ht="12.75" customHeight="1">
      <c r="A60" s="8"/>
      <c r="B60" s="6"/>
      <c r="C60" s="6"/>
    </row>
    <row r="61" spans="1:12" ht="12.75" customHeight="1">
      <c r="A61" s="8"/>
      <c r="B61" s="8"/>
      <c r="C61" s="8"/>
      <c r="D61" s="8"/>
      <c r="E61" s="12"/>
      <c r="I61" s="12"/>
    </row>
    <row r="62" spans="1:12" ht="12.75" customHeight="1">
      <c r="A62" s="84"/>
      <c r="C62" s="84"/>
    </row>
    <row r="63" spans="1:12" ht="12.75" customHeight="1">
      <c r="A63" s="84"/>
      <c r="B63" s="8"/>
      <c r="C63" s="8"/>
      <c r="D63" s="8"/>
      <c r="E63" s="13"/>
      <c r="I63" s="13"/>
    </row>
    <row r="64" spans="1:12" ht="12.75" customHeight="1">
      <c r="A64" s="84" t="str">
        <f>Sprachen!A191</f>
        <v>IST-Zustand</v>
      </c>
      <c r="B64" s="11"/>
      <c r="C64" s="11"/>
      <c r="D64" s="8"/>
      <c r="E64" s="81"/>
      <c r="I64" s="81"/>
    </row>
    <row r="65" spans="1:9" ht="12.75" customHeight="1">
      <c r="A65" s="84" t="s">
        <v>212</v>
      </c>
      <c r="E65" s="82"/>
      <c r="I65" s="82"/>
    </row>
    <row r="66" spans="1:9" ht="12.75" customHeight="1">
      <c r="A66" s="84" t="s">
        <v>211</v>
      </c>
    </row>
    <row r="67" spans="1:9" ht="12.75" customHeight="1">
      <c r="A67" s="84" t="s">
        <v>213</v>
      </c>
    </row>
    <row r="68" spans="1:9" ht="12.75" customHeight="1">
      <c r="A68" s="8"/>
    </row>
    <row r="69" spans="1:9" ht="12.75" customHeight="1">
      <c r="A69" s="84" t="str">
        <f>A64</f>
        <v>IST-Zustand</v>
      </c>
    </row>
    <row r="70" spans="1:9" ht="12.75" customHeight="1">
      <c r="A70" s="84" t="str">
        <f>A65</f>
        <v>Leckagen: -25 %</v>
      </c>
    </row>
    <row r="71" spans="1:9" ht="12.75" customHeight="1">
      <c r="A71" s="84" t="str">
        <f>A65&amp;"
"&amp;A66</f>
        <v>Leckagen: -25 %
spezifische Leistung: -5 %</v>
      </c>
    </row>
    <row r="72" spans="1:9" ht="12.75" customHeight="1">
      <c r="A72" s="179" t="str">
        <f>A65&amp;"
"&amp;A66&amp;"
"&amp;A67</f>
        <v>Leckagen: -25 %
spezifische Leistung: -5 %
Druck: -0,2 bar</v>
      </c>
    </row>
    <row r="73" spans="1:9" ht="12.75" customHeight="1"/>
    <row r="74" spans="1:9" ht="12.75" customHeight="1"/>
    <row r="75" spans="1:9" ht="12.75" customHeight="1"/>
    <row r="76" spans="1:9" ht="12.75" customHeight="1"/>
    <row r="77" spans="1:9" ht="12.75" customHeight="1"/>
    <row r="78" spans="1:9" ht="12.75" customHeight="1"/>
    <row r="79" spans="1:9" ht="12.75" customHeight="1"/>
    <row r="80" spans="1:9"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row r="310"/>
    <row r="311"/>
    <row r="312"/>
    <row r="313"/>
    <row r="314"/>
    <row r="315"/>
    <row r="316" ht="12.75" customHeight="1"/>
    <row r="317" ht="12.75" customHeight="1"/>
    <row r="318" ht="12.75" customHeight="1"/>
    <row r="319" ht="12.75" customHeight="1"/>
    <row r="320" ht="12.75" customHeight="1"/>
    <row r="321" ht="12.75" customHeight="1"/>
    <row r="322" ht="12.75" customHeight="1"/>
  </sheetData>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sheetPr codeName="TAB3Eingabe"/>
  <dimension ref="B1:J315"/>
  <sheetViews>
    <sheetView showRowColHeaders="0" workbookViewId="0"/>
  </sheetViews>
  <sheetFormatPr baseColWidth="10" defaultRowHeight="15" zeroHeight="1"/>
  <cols>
    <col min="1" max="1" width="1.42578125" style="94" customWidth="1"/>
    <col min="2" max="2" width="17.28515625" style="94" customWidth="1"/>
    <col min="3" max="3" width="14" style="94" customWidth="1"/>
    <col min="4" max="4" width="2" style="94" customWidth="1"/>
    <col min="5" max="5" width="17.28515625" style="94" customWidth="1"/>
    <col min="6" max="6" width="14.140625" style="95" customWidth="1"/>
    <col min="7" max="7" width="10" style="94" customWidth="1"/>
    <col min="8" max="8" width="40.140625" style="94" customWidth="1"/>
    <col min="9" max="9" width="10" style="94" customWidth="1"/>
    <col min="10" max="10" width="11.28515625" style="94" customWidth="1"/>
    <col min="11" max="16384" width="11.42578125" style="94"/>
  </cols>
  <sheetData>
    <row r="1" spans="2:10" s="92" customFormat="1" ht="6" customHeight="1">
      <c r="F1" s="93"/>
    </row>
    <row r="2" spans="2:10" s="92" customFormat="1" ht="21" customHeight="1">
      <c r="B2" s="158" t="str">
        <f>Sprachen!A67</f>
        <v>Bestimmung der Leckagen durch Druckbehälterentleerung</v>
      </c>
      <c r="F2" s="93"/>
    </row>
    <row r="3" spans="2:10" ht="8.25" customHeight="1"/>
    <row r="4" spans="2:10" ht="12.75" customHeight="1">
      <c r="B4" s="100" t="str">
        <f>Sprachen!A85</f>
        <v>Währung</v>
      </c>
      <c r="C4" s="101"/>
      <c r="D4" s="101"/>
      <c r="E4" s="102"/>
      <c r="F4" s="103"/>
      <c r="G4" s="95"/>
      <c r="H4" s="97" t="str">
        <f>Sprachen!A78</f>
        <v>Systemvolumen</v>
      </c>
      <c r="I4" s="98"/>
      <c r="J4" s="99"/>
    </row>
    <row r="5" spans="2:10" ht="12.75" customHeight="1">
      <c r="B5" s="104"/>
      <c r="C5" s="105"/>
      <c r="D5" s="105"/>
      <c r="E5" s="106"/>
      <c r="F5" s="107"/>
      <c r="G5" s="95"/>
      <c r="H5" s="138" t="str">
        <f>Sprachen!A79</f>
        <v>Systemvolumen gesamt</v>
      </c>
      <c r="I5" s="138" t="s">
        <v>148</v>
      </c>
      <c r="J5" s="139"/>
    </row>
    <row r="6" spans="2:10" ht="12.75" customHeight="1">
      <c r="B6" s="96"/>
      <c r="C6" s="96"/>
      <c r="D6" s="96"/>
      <c r="F6" s="94"/>
      <c r="G6" s="95"/>
    </row>
    <row r="7" spans="2:10" ht="12.75" customHeight="1">
      <c r="B7" s="97" t="str">
        <f>Sprachen!A68</f>
        <v>Behältervolumen</v>
      </c>
      <c r="C7" s="108"/>
      <c r="D7" s="162"/>
      <c r="E7" s="108" t="str">
        <f>Sprachen!A69</f>
        <v>Volumen der Rohrleitungen</v>
      </c>
      <c r="F7" s="99"/>
      <c r="G7" s="95"/>
      <c r="H7" s="97" t="str">
        <f>Sprachen!A106</f>
        <v>Ausflussmenge</v>
      </c>
      <c r="I7" s="98"/>
      <c r="J7" s="99"/>
    </row>
    <row r="8" spans="2:10" ht="12.75" customHeight="1">
      <c r="B8" s="113" t="str">
        <f>Sprachen!A70</f>
        <v>Größe [m³]</v>
      </c>
      <c r="C8" s="163" t="str">
        <f>Sprachen!A71</f>
        <v>Anzahl</v>
      </c>
      <c r="D8" s="164"/>
      <c r="E8" s="165" t="str">
        <f>Sprachen!A72</f>
        <v>Durchmesser [mm]</v>
      </c>
      <c r="F8" s="113" t="str">
        <f>Sprachen!A73</f>
        <v>Länge [m]</v>
      </c>
      <c r="G8" s="95"/>
      <c r="H8" s="122" t="str">
        <f>Sprachen!A107</f>
        <v>Massenstrom</v>
      </c>
      <c r="I8" s="122" t="s">
        <v>60</v>
      </c>
      <c r="J8" s="152"/>
    </row>
    <row r="9" spans="2:10" ht="12.75" customHeight="1">
      <c r="B9" s="147"/>
      <c r="C9" s="166"/>
      <c r="D9" s="167"/>
      <c r="E9" s="168"/>
      <c r="F9" s="147"/>
      <c r="G9" s="95"/>
      <c r="H9" s="126"/>
      <c r="I9" s="126" t="s">
        <v>59</v>
      </c>
      <c r="J9" s="152"/>
    </row>
    <row r="10" spans="2:10" ht="12.75" customHeight="1">
      <c r="B10" s="147"/>
      <c r="C10" s="166"/>
      <c r="D10" s="167"/>
      <c r="E10" s="168"/>
      <c r="F10" s="147"/>
      <c r="G10" s="95"/>
      <c r="H10" s="126" t="str">
        <f>Sprachen!A108</f>
        <v>Normvolumenstrom</v>
      </c>
      <c r="I10" s="126" t="s">
        <v>180</v>
      </c>
      <c r="J10" s="152"/>
    </row>
    <row r="11" spans="2:10" ht="12.75" customHeight="1">
      <c r="B11" s="147"/>
      <c r="C11" s="166"/>
      <c r="D11" s="167"/>
      <c r="E11" s="168"/>
      <c r="F11" s="147"/>
      <c r="G11" s="95"/>
      <c r="H11" s="126"/>
      <c r="I11" s="126" t="s">
        <v>181</v>
      </c>
      <c r="J11" s="152"/>
    </row>
    <row r="12" spans="2:10" ht="12.75" customHeight="1">
      <c r="B12" s="147"/>
      <c r="C12" s="166"/>
      <c r="D12" s="167"/>
      <c r="E12" s="168"/>
      <c r="F12" s="147"/>
      <c r="G12" s="95"/>
      <c r="H12" s="137" t="str">
        <f>Sprachen!A109</f>
        <v>Normalvolumenstrom</v>
      </c>
      <c r="I12" s="126" t="s">
        <v>145</v>
      </c>
      <c r="J12" s="152"/>
    </row>
    <row r="13" spans="2:10" ht="12.75" customHeight="1">
      <c r="B13" s="147"/>
      <c r="C13" s="166"/>
      <c r="D13" s="167"/>
      <c r="E13" s="168"/>
      <c r="F13" s="147"/>
      <c r="G13" s="95"/>
      <c r="H13" s="137"/>
      <c r="I13" s="126" t="s">
        <v>182</v>
      </c>
      <c r="J13" s="152"/>
    </row>
    <row r="14" spans="2:10" ht="12.75" customHeight="1">
      <c r="B14" s="147"/>
      <c r="C14" s="166"/>
      <c r="D14" s="167"/>
      <c r="E14" s="168"/>
      <c r="F14" s="147"/>
      <c r="G14" s="95"/>
      <c r="H14" s="114"/>
      <c r="I14" s="114" t="s">
        <v>55</v>
      </c>
      <c r="J14" s="152"/>
    </row>
    <row r="15" spans="2:10" ht="12.75" customHeight="1">
      <c r="B15" s="147"/>
      <c r="C15" s="166"/>
      <c r="D15" s="167"/>
      <c r="E15" s="168"/>
      <c r="F15" s="147"/>
      <c r="G15" s="95"/>
    </row>
    <row r="16" spans="2:10" ht="12.75" customHeight="1">
      <c r="C16" s="109"/>
      <c r="D16" s="109"/>
      <c r="F16" s="94"/>
      <c r="G16" s="95"/>
      <c r="H16" s="97" t="str">
        <f>Sprachen!A110</f>
        <v>Verbrauch/ Kosten Leckage</v>
      </c>
      <c r="I16" s="98"/>
      <c r="J16" s="99"/>
    </row>
    <row r="17" spans="2:10" ht="12.75" customHeight="1">
      <c r="B17" s="97" t="str">
        <f>Sprachen!A74</f>
        <v>Messergebnisse</v>
      </c>
      <c r="C17" s="108"/>
      <c r="D17" s="108"/>
      <c r="E17" s="98"/>
      <c r="F17" s="99"/>
      <c r="G17" s="95"/>
      <c r="H17" s="135" t="str">
        <f>Sprachen!A111</f>
        <v>Stromverbrauch</v>
      </c>
      <c r="I17" s="135" t="s">
        <v>53</v>
      </c>
      <c r="J17" s="151"/>
    </row>
    <row r="18" spans="2:10" ht="12.75" customHeight="1">
      <c r="B18" s="212" t="str">
        <f>Sprachen!A75</f>
        <v>Druckbehälteranfangsdruck</v>
      </c>
      <c r="C18" s="213"/>
      <c r="D18" s="214"/>
      <c r="E18" s="122" t="s">
        <v>2</v>
      </c>
      <c r="F18" s="159"/>
      <c r="G18" s="95"/>
      <c r="H18" s="136" t="str">
        <f>Sprachen!A112</f>
        <v>Kosten</v>
      </c>
      <c r="I18" s="136" t="s">
        <v>475</v>
      </c>
      <c r="J18" s="151"/>
    </row>
    <row r="19" spans="2:10" ht="12.75" customHeight="1">
      <c r="B19" s="215" t="str">
        <f>Sprachen!A76</f>
        <v>Druckbehälterenddruck</v>
      </c>
      <c r="C19" s="216"/>
      <c r="D19" s="217"/>
      <c r="E19" s="126" t="s">
        <v>2</v>
      </c>
      <c r="F19" s="159"/>
      <c r="G19" s="95"/>
      <c r="H19" s="96"/>
      <c r="I19" s="96"/>
      <c r="J19" s="111"/>
    </row>
    <row r="20" spans="2:10" ht="12.75" customHeight="1">
      <c r="B20" s="218" t="str">
        <f>Sprachen!A77</f>
        <v>Messzeit t</v>
      </c>
      <c r="C20" s="219"/>
      <c r="D20" s="220"/>
      <c r="E20" s="114" t="s">
        <v>149</v>
      </c>
      <c r="F20" s="159"/>
      <c r="G20" s="95"/>
      <c r="H20" s="97" t="str">
        <f>Sprachen!A113</f>
        <v>Verbrauch/ Kosten gesamt (optional)</v>
      </c>
      <c r="I20" s="98"/>
      <c r="J20" s="99"/>
    </row>
    <row r="21" spans="2:10" ht="12.75" customHeight="1">
      <c r="C21" s="109"/>
      <c r="D21" s="109"/>
      <c r="F21" s="94"/>
      <c r="G21" s="95"/>
      <c r="H21" s="135" t="str">
        <f>Sprachen!A114</f>
        <v>Stromverbrauch</v>
      </c>
      <c r="I21" s="135" t="s">
        <v>53</v>
      </c>
      <c r="J21" s="151"/>
    </row>
    <row r="22" spans="2:10" ht="12.75" customHeight="1">
      <c r="B22" s="97" t="str">
        <f>Sprachen!A86</f>
        <v>Leistung</v>
      </c>
      <c r="C22" s="108"/>
      <c r="D22" s="108"/>
      <c r="E22" s="98"/>
      <c r="F22" s="99"/>
      <c r="G22" s="95"/>
      <c r="H22" s="136" t="str">
        <f>Sprachen!A115</f>
        <v>Kosten</v>
      </c>
      <c r="I22" s="136" t="s">
        <v>475</v>
      </c>
      <c r="J22" s="151"/>
    </row>
    <row r="23" spans="2:10" ht="12.75" customHeight="1">
      <c r="B23" s="119" t="str">
        <f>Sprachen!A87</f>
        <v>spezifische Leistung</v>
      </c>
      <c r="C23" s="120"/>
      <c r="D23" s="121"/>
      <c r="E23" s="122" t="s">
        <v>176</v>
      </c>
      <c r="F23" s="159"/>
      <c r="G23" s="95"/>
      <c r="H23" s="112"/>
      <c r="I23" s="110"/>
      <c r="J23" s="110"/>
    </row>
    <row r="24" spans="2:10" ht="12.75" customHeight="1">
      <c r="B24" s="123" t="str">
        <f>Sprachen!A88</f>
        <v>(Nur ein Wert angeben)</v>
      </c>
      <c r="C24" s="124"/>
      <c r="D24" s="125"/>
      <c r="E24" s="126" t="s">
        <v>177</v>
      </c>
      <c r="F24" s="159"/>
      <c r="G24" s="95"/>
      <c r="H24" s="100" t="str">
        <f>Sprachen!A116</f>
        <v>Maßnahmen</v>
      </c>
      <c r="I24" s="102"/>
      <c r="J24" s="103"/>
    </row>
    <row r="25" spans="2:10" ht="12.75" customHeight="1">
      <c r="B25" s="127"/>
      <c r="C25" s="128"/>
      <c r="D25" s="129"/>
      <c r="E25" s="114" t="s">
        <v>178</v>
      </c>
      <c r="F25" s="159"/>
      <c r="G25" s="95"/>
      <c r="H25" s="130" t="str">
        <f>Sprachen!A117</f>
        <v>Leckagen</v>
      </c>
      <c r="I25" s="131"/>
      <c r="J25" s="132"/>
    </row>
    <row r="26" spans="2:10" ht="12.75" customHeight="1">
      <c r="F26" s="94"/>
      <c r="G26" s="95"/>
      <c r="H26" s="127"/>
      <c r="I26" s="133"/>
      <c r="J26" s="134"/>
    </row>
    <row r="27" spans="2:10" ht="12.75" customHeight="1">
      <c r="B27" s="97" t="str">
        <f>Sprachen!A89</f>
        <v>Systemwerte</v>
      </c>
      <c r="C27" s="108"/>
      <c r="D27" s="108"/>
      <c r="E27" s="98"/>
      <c r="F27" s="99"/>
      <c r="G27" s="95"/>
      <c r="H27" s="130" t="str">
        <f>Sprachen!A118</f>
        <v>spezifische Kompressorleistung</v>
      </c>
      <c r="I27" s="131"/>
      <c r="J27" s="132"/>
    </row>
    <row r="28" spans="2:10" ht="12.75" customHeight="1">
      <c r="B28" s="119" t="str">
        <f>Sprachen!A90</f>
        <v>Systemdruck</v>
      </c>
      <c r="C28" s="120"/>
      <c r="D28" s="121"/>
      <c r="E28" s="122" t="s">
        <v>2</v>
      </c>
      <c r="F28" s="189"/>
      <c r="G28" s="95"/>
      <c r="H28" s="127"/>
      <c r="I28" s="128"/>
      <c r="J28" s="129"/>
    </row>
    <row r="29" spans="2:10" ht="12.75" customHeight="1">
      <c r="B29" s="123" t="str">
        <f>Sprachen!A91</f>
        <v>Systemtemperatur</v>
      </c>
      <c r="C29" s="124"/>
      <c r="D29" s="125"/>
      <c r="E29" s="126" t="s">
        <v>44</v>
      </c>
      <c r="F29" s="192" t="str">
        <f>Sprachen!A130</f>
        <v>nicht relevant</v>
      </c>
      <c r="G29" s="95"/>
      <c r="H29" s="130" t="str">
        <f>Sprachen!A119</f>
        <v>Systemdruck</v>
      </c>
      <c r="I29" s="120"/>
      <c r="J29" s="121"/>
    </row>
    <row r="30" spans="2:10" ht="12.75" customHeight="1">
      <c r="B30" s="123" t="str">
        <f>Sprachen!A92</f>
        <v>Betriebszeit</v>
      </c>
      <c r="C30" s="124"/>
      <c r="D30" s="125"/>
      <c r="E30" s="126" t="s">
        <v>70</v>
      </c>
      <c r="F30" s="148"/>
      <c r="G30" s="95"/>
      <c r="H30" s="127"/>
      <c r="I30" s="128"/>
      <c r="J30" s="129"/>
    </row>
    <row r="31" spans="2:10" ht="12.75" customHeight="1">
      <c r="B31" s="123" t="str">
        <f>Sprachen!A93</f>
        <v>Strompreis</v>
      </c>
      <c r="C31" s="124"/>
      <c r="D31" s="125"/>
      <c r="E31" s="126" t="s">
        <v>474</v>
      </c>
      <c r="F31" s="148"/>
      <c r="G31" s="95"/>
    </row>
    <row r="32" spans="2:10" ht="12.75" customHeight="1">
      <c r="B32" s="127" t="str">
        <f>Sprachen!A94</f>
        <v>Umgebungsdruck</v>
      </c>
      <c r="C32" s="128"/>
      <c r="D32" s="129"/>
      <c r="E32" s="114" t="s">
        <v>2</v>
      </c>
      <c r="F32" s="192" t="str">
        <f>Sprachen!A130</f>
        <v>nicht relevant</v>
      </c>
      <c r="G32" s="95"/>
    </row>
    <row r="33" spans="2:7" ht="13.5" customHeight="1">
      <c r="F33" s="94"/>
      <c r="G33" s="95"/>
    </row>
    <row r="34" spans="2:7" ht="12.75" customHeight="1">
      <c r="B34" s="97" t="str">
        <f>Sprachen!A95</f>
        <v>Druckluftverbrauch gesamt (optional)</v>
      </c>
      <c r="C34" s="108"/>
      <c r="D34" s="108"/>
      <c r="E34" s="98"/>
      <c r="F34" s="99"/>
      <c r="G34" s="95"/>
    </row>
    <row r="35" spans="2:7" ht="12.75" customHeight="1">
      <c r="B35" s="119" t="str">
        <f>Sprachen!A96</f>
        <v>Verbrauch</v>
      </c>
      <c r="C35" s="120"/>
      <c r="D35" s="121"/>
      <c r="E35" s="122" t="s">
        <v>145</v>
      </c>
      <c r="F35" s="190"/>
      <c r="G35" s="95"/>
    </row>
    <row r="36" spans="2:7" ht="12.75" customHeight="1">
      <c r="B36" s="127" t="str">
        <f>Sprachen!A97</f>
        <v>Leckageanteil</v>
      </c>
      <c r="C36" s="128"/>
      <c r="D36" s="129"/>
      <c r="E36" s="114" t="s">
        <v>3</v>
      </c>
      <c r="F36" s="149"/>
      <c r="G36" s="95"/>
    </row>
    <row r="37" spans="2:7" ht="12.75" customHeight="1">
      <c r="F37" s="94"/>
      <c r="G37" s="95"/>
    </row>
    <row r="38" spans="2:7" ht="12.75" customHeight="1">
      <c r="B38" s="97" t="str">
        <f>Sprachen!A98</f>
        <v>Konstanten</v>
      </c>
      <c r="C38" s="108"/>
      <c r="D38" s="108"/>
      <c r="E38" s="98"/>
      <c r="F38" s="99"/>
      <c r="G38" s="95"/>
    </row>
    <row r="39" spans="2:7" ht="12.75" customHeight="1">
      <c r="B39" s="212" t="str">
        <f>Sprachen!A99</f>
        <v>Adiabatenkoeffizient</v>
      </c>
      <c r="C39" s="213"/>
      <c r="D39" s="214"/>
      <c r="E39" s="122"/>
      <c r="F39" s="148">
        <v>1.4</v>
      </c>
      <c r="G39" s="95"/>
    </row>
    <row r="40" spans="2:7" ht="12.75" customHeight="1">
      <c r="B40" s="215" t="str">
        <f>Sprachen!A100</f>
        <v>spez. Gaskonstante</v>
      </c>
      <c r="C40" s="216"/>
      <c r="D40" s="217"/>
      <c r="E40" s="126" t="s">
        <v>30</v>
      </c>
      <c r="F40" s="148">
        <v>287</v>
      </c>
      <c r="G40" s="95"/>
    </row>
    <row r="41" spans="2:7" ht="12.75" customHeight="1">
      <c r="B41" s="215" t="str">
        <f>Sprachen!A101</f>
        <v>spez. Wärmekapazität</v>
      </c>
      <c r="C41" s="216"/>
      <c r="D41" s="217"/>
      <c r="E41" s="126" t="s">
        <v>30</v>
      </c>
      <c r="F41" s="148">
        <v>1020</v>
      </c>
      <c r="G41" s="95"/>
    </row>
    <row r="42" spans="2:7" ht="12.75" customHeight="1">
      <c r="B42" s="218" t="str">
        <f>Sprachen!A102</f>
        <v>Normdichte (0°C, 1013,25 mbar)</v>
      </c>
      <c r="C42" s="219"/>
      <c r="D42" s="220"/>
      <c r="E42" s="114" t="s">
        <v>179</v>
      </c>
      <c r="F42" s="150">
        <f>101325/F40/273.13</f>
        <v>1.2926034506930946</v>
      </c>
      <c r="G42" s="95"/>
    </row>
    <row r="43" spans="2:7">
      <c r="F43" s="94"/>
      <c r="G43" s="95"/>
    </row>
    <row r="44" spans="2:7">
      <c r="B44" s="140" t="str">
        <f>Sprachen!A123</f>
        <v>Legende</v>
      </c>
      <c r="F44" s="94"/>
      <c r="G44" s="95"/>
    </row>
    <row r="45" spans="2:7">
      <c r="B45" s="141" t="str">
        <f>Sprachen!A124</f>
        <v>muss ausgefüllt werden</v>
      </c>
      <c r="C45" s="142"/>
      <c r="F45" s="94"/>
      <c r="G45" s="95"/>
    </row>
    <row r="46" spans="2:7">
      <c r="B46" s="143" t="str">
        <f>Sprachen!A125</f>
        <v>kann ausgefüllt werden</v>
      </c>
      <c r="C46" s="144"/>
      <c r="F46" s="94"/>
      <c r="G46" s="95"/>
    </row>
    <row r="47" spans="2:7">
      <c r="B47" s="145" t="str">
        <f>Sprachen!A126</f>
        <v>wird berechnet</v>
      </c>
      <c r="C47" s="146"/>
      <c r="F47" s="94"/>
    </row>
    <row r="48" spans="2:7">
      <c r="F48" s="94"/>
    </row>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hidden="1"/>
    <row r="308" hidden="1"/>
    <row r="309" hidden="1"/>
    <row r="310" hidden="1"/>
    <row r="311" hidden="1"/>
    <row r="312" hidden="1"/>
    <row r="313" hidden="1"/>
    <row r="314" hidden="1"/>
    <row r="315" hidden="1"/>
  </sheetData>
  <sheetProtection password="CB96" sheet="1" objects="1" scenarios="1"/>
  <mergeCells count="7">
    <mergeCell ref="B40:D40"/>
    <mergeCell ref="B41:D41"/>
    <mergeCell ref="B42:D42"/>
    <mergeCell ref="B18:D18"/>
    <mergeCell ref="B19:D19"/>
    <mergeCell ref="B20:D20"/>
    <mergeCell ref="B39:D39"/>
  </mergeCells>
  <phoneticPr fontId="0" type="noConversion"/>
  <pageMargins left="0.78740157499999996" right="0.78740157499999996" top="0.984251969" bottom="0.984251969" header="0.4921259845" footer="0.4921259845"/>
  <pageSetup paperSize="9" orientation="landscape" verticalDpi="96" r:id="rId1"/>
  <headerFooter alignWithMargins="0"/>
  <drawing r:id="rId2"/>
  <legacyDrawing r:id="rId3"/>
  <controls>
    <control shapeId="98311" r:id="rId4" name="kW_m3"/>
    <control shapeId="98312" r:id="rId5" name="kW_Nm3"/>
    <control shapeId="98313" r:id="rId6" name="kWh_m3"/>
    <control shapeId="98315" r:id="rId7" name="ComboBox_L"/>
    <control shapeId="98316" r:id="rId8" name="ComboBox_D"/>
    <control shapeId="98317" r:id="rId9" name="ComboBox_K"/>
    <control shapeId="98319" r:id="rId10" name="v_gesamt_txt"/>
    <control shapeId="98320" r:id="rId11" name="v_prozent_txt"/>
    <control shapeId="98321" r:id="rId12" name="waehrung"/>
    <control shapeId="98323" r:id="rId13" name="BerechnenCB"/>
    <control shapeId="98324" r:id="rId14" name="DiagrammCB"/>
    <control shapeId="98325" r:id="rId15" name="zurueckCB"/>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24</vt:i4>
      </vt:variant>
    </vt:vector>
  </HeadingPairs>
  <TitlesOfParts>
    <vt:vector size="27" baseType="lpstr">
      <vt:lpstr>Sprache wählen</vt:lpstr>
      <vt:lpstr>Einführung</vt:lpstr>
      <vt:lpstr>Sprachen</vt:lpstr>
      <vt:lpstr>TAB1_Fehler</vt:lpstr>
      <vt:lpstr>TAB1_L_kW_m3</vt:lpstr>
      <vt:lpstr>TAB1_L_kW_Nm3</vt:lpstr>
      <vt:lpstr>TAB1_L_kWh_m3</vt:lpstr>
      <vt:lpstr>TAB1_v_gesamt</vt:lpstr>
      <vt:lpstr>TAB1_v_prozent</vt:lpstr>
      <vt:lpstr>TAB1_werte_eingabe</vt:lpstr>
      <vt:lpstr>TAB1intern_kW</vt:lpstr>
      <vt:lpstr>TAB2_Fehler</vt:lpstr>
      <vt:lpstr>TAB2_L_kW_m3</vt:lpstr>
      <vt:lpstr>TAB2_L_kW_Nm3</vt:lpstr>
      <vt:lpstr>TAB2_L_kWh_m3</vt:lpstr>
      <vt:lpstr>TAB2_v_gesamt</vt:lpstr>
      <vt:lpstr>TAB2_v_prozent</vt:lpstr>
      <vt:lpstr>TAB2_werte_eingabe</vt:lpstr>
      <vt:lpstr>TAB2intern_kW</vt:lpstr>
      <vt:lpstr>TAB3_Fehler</vt:lpstr>
      <vt:lpstr>TAB3_L_kW_m3</vt:lpstr>
      <vt:lpstr>TAB3_L_kW_Nm3</vt:lpstr>
      <vt:lpstr>TAB3_L_kWh_m3</vt:lpstr>
      <vt:lpstr>TAB3_v_gesamt</vt:lpstr>
      <vt:lpstr>TAB3_v_prozent</vt:lpstr>
      <vt:lpstr>TAB3_werte_eingabe</vt:lpstr>
      <vt:lpstr>TAB3intern_kW</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2004-12-10T09:55:27Z</cp:lastPrinted>
  <dcterms:created xsi:type="dcterms:W3CDTF">2002-02-14T15:34:27Z</dcterms:created>
  <dcterms:modified xsi:type="dcterms:W3CDTF">2012-10-02T09:46:08Z</dcterms:modified>
</cp:coreProperties>
</file>