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80876498\AppData\Local\rubicon\Acta Nova Client\Data\599701814\"/>
    </mc:Choice>
  </mc:AlternateContent>
  <xr:revisionPtr revIDLastSave="0" documentId="13_ncr:1_{FE8D69AA-8C6E-46D2-888D-29B55FEE2185}" xr6:coauthVersionLast="47" xr6:coauthVersionMax="47" xr10:uidLastSave="{00000000-0000-0000-0000-000000000000}"/>
  <workbookProtection workbookAlgorithmName="SHA-512" workbookHashValue="0MOreN1mimKsgNJvk7u0/HRQPWHUaU2SEVTxG426NTHMlBpB4MDVXFDzd3+XQouu23iBPs2Rq5uJCPKA0c5lAw==" workbookSaltValue="eQHoRa53/PaGuzaJLUdATw==" workbookSpinCount="100000" lockStructure="1"/>
  <bookViews>
    <workbookView xWindow="-28920" yWindow="-1095" windowWidth="29040" windowHeight="17520" tabRatio="435" xr2:uid="{00000000-000D-0000-FFFF-FFFF00000000}"/>
  </bookViews>
  <sheets>
    <sheet name="Version" sheetId="5" r:id="rId1"/>
    <sheet name="A" sheetId="6" r:id="rId2"/>
    <sheet name="B" sheetId="1" r:id="rId3"/>
    <sheet name="Y" sheetId="4" state="hidden" r:id="rId4"/>
    <sheet name="Z" sheetId="3" state="hidden" r:id="rId5"/>
  </sheets>
  <definedNames>
    <definedName name="Kat">Y!$C$61:$E$71</definedName>
    <definedName name="Lang">Version!$R$6</definedName>
    <definedName name="Lang_measure">Version!$R$12</definedName>
    <definedName name="measure_id">Version!$R$8</definedName>
    <definedName name="measure_version">Version!$R$9</definedName>
    <definedName name="Systems">Y!$C$76:$E$79</definedName>
    <definedName name="Trad">Y!$C$2:$H$401</definedName>
    <definedName name="Units">Y!$C$51:$E$56</definedName>
    <definedName name="_xlnm.Print_Area" localSheetId="1">A!$B$4:$P$81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24" i="1" l="1"/>
  <c r="P1024" i="1"/>
  <c r="U1024" i="1"/>
  <c r="V1024" i="1"/>
  <c r="T1024" i="1" s="1" a="1"/>
  <c r="T1024" i="1" s="1"/>
  <c r="R1024" i="1" s="1"/>
  <c r="E1025" i="1"/>
  <c r="P1025" i="1"/>
  <c r="U1025" i="1"/>
  <c r="V1025" i="1"/>
  <c r="T1025" i="1" s="1" a="1"/>
  <c r="T1025" i="1" s="1"/>
  <c r="R1025" i="1" s="1"/>
  <c r="E1026" i="1"/>
  <c r="P1026" i="1"/>
  <c r="U1026" i="1"/>
  <c r="V1026" i="1"/>
  <c r="T1026" i="1" s="1" a="1"/>
  <c r="T1026" i="1" s="1"/>
  <c r="R1026" i="1" s="1"/>
  <c r="E1027" i="1"/>
  <c r="P1027" i="1"/>
  <c r="U1027" i="1"/>
  <c r="V1027" i="1"/>
  <c r="AB32" i="6"/>
  <c r="T1027" i="1" l="1" a="1"/>
  <c r="T1027" i="1" s="1"/>
  <c r="R1027" i="1" s="1"/>
  <c r="F15" i="1" a="1"/>
  <c r="F15" i="1" s="1"/>
  <c r="V25" i="1"/>
  <c r="V26"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V504"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V595" i="1"/>
  <c r="V596" i="1"/>
  <c r="V597" i="1"/>
  <c r="V598" i="1"/>
  <c r="V599" i="1"/>
  <c r="V600" i="1"/>
  <c r="V601" i="1"/>
  <c r="V602" i="1"/>
  <c r="V603" i="1"/>
  <c r="V604" i="1"/>
  <c r="V605" i="1"/>
  <c r="V606" i="1"/>
  <c r="V607" i="1"/>
  <c r="V608" i="1"/>
  <c r="V609" i="1"/>
  <c r="V610" i="1"/>
  <c r="V611" i="1"/>
  <c r="V612" i="1"/>
  <c r="V613" i="1"/>
  <c r="V614" i="1"/>
  <c r="V615" i="1"/>
  <c r="V616" i="1"/>
  <c r="V617" i="1"/>
  <c r="V618" i="1"/>
  <c r="V619" i="1"/>
  <c r="V620" i="1"/>
  <c r="V621" i="1"/>
  <c r="V622" i="1"/>
  <c r="V623" i="1"/>
  <c r="V624" i="1"/>
  <c r="V625" i="1"/>
  <c r="V626" i="1"/>
  <c r="V627" i="1"/>
  <c r="V628" i="1"/>
  <c r="V629" i="1"/>
  <c r="V630" i="1"/>
  <c r="V631" i="1"/>
  <c r="V632" i="1"/>
  <c r="V633" i="1"/>
  <c r="V634" i="1"/>
  <c r="V635" i="1"/>
  <c r="V636" i="1"/>
  <c r="V637" i="1"/>
  <c r="V638" i="1"/>
  <c r="V639" i="1"/>
  <c r="V640" i="1"/>
  <c r="V641" i="1"/>
  <c r="V642" i="1"/>
  <c r="V643" i="1"/>
  <c r="V644" i="1"/>
  <c r="V645" i="1"/>
  <c r="V646" i="1"/>
  <c r="V647" i="1"/>
  <c r="V648" i="1"/>
  <c r="V649" i="1"/>
  <c r="V650" i="1"/>
  <c r="V651" i="1"/>
  <c r="V652" i="1"/>
  <c r="V653" i="1"/>
  <c r="V654" i="1"/>
  <c r="V655" i="1"/>
  <c r="V656" i="1"/>
  <c r="V657" i="1"/>
  <c r="V658" i="1"/>
  <c r="V659" i="1"/>
  <c r="V660" i="1"/>
  <c r="V661" i="1"/>
  <c r="V662" i="1"/>
  <c r="V663" i="1"/>
  <c r="V664" i="1"/>
  <c r="V665" i="1"/>
  <c r="V666" i="1"/>
  <c r="V667" i="1"/>
  <c r="V668" i="1"/>
  <c r="V669" i="1"/>
  <c r="V670" i="1"/>
  <c r="V671" i="1"/>
  <c r="V672" i="1"/>
  <c r="V673" i="1"/>
  <c r="V674" i="1"/>
  <c r="V675" i="1"/>
  <c r="V676" i="1"/>
  <c r="V677" i="1"/>
  <c r="V678" i="1"/>
  <c r="V679" i="1"/>
  <c r="V680"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2" i="1"/>
  <c r="V743" i="1"/>
  <c r="V744" i="1"/>
  <c r="V745" i="1"/>
  <c r="V746" i="1"/>
  <c r="V747" i="1"/>
  <c r="V748" i="1"/>
  <c r="V749" i="1"/>
  <c r="V750" i="1"/>
  <c r="V751" i="1"/>
  <c r="V752" i="1"/>
  <c r="V753" i="1"/>
  <c r="V754" i="1"/>
  <c r="V755" i="1"/>
  <c r="V756" i="1"/>
  <c r="V757" i="1"/>
  <c r="V758" i="1"/>
  <c r="V759" i="1"/>
  <c r="V760" i="1"/>
  <c r="V761" i="1"/>
  <c r="V762" i="1"/>
  <c r="V763" i="1"/>
  <c r="V764" i="1"/>
  <c r="V765" i="1"/>
  <c r="V766" i="1"/>
  <c r="V767" i="1"/>
  <c r="V768" i="1"/>
  <c r="V769" i="1"/>
  <c r="V770" i="1"/>
  <c r="V771" i="1"/>
  <c r="V772" i="1"/>
  <c r="V773" i="1"/>
  <c r="V774" i="1"/>
  <c r="V775" i="1"/>
  <c r="V776" i="1"/>
  <c r="V777" i="1"/>
  <c r="V778" i="1"/>
  <c r="V779" i="1"/>
  <c r="V780" i="1"/>
  <c r="V781" i="1"/>
  <c r="V782" i="1"/>
  <c r="V783" i="1"/>
  <c r="V784" i="1"/>
  <c r="V785" i="1"/>
  <c r="V786" i="1"/>
  <c r="V787" i="1"/>
  <c r="V788" i="1"/>
  <c r="V789" i="1"/>
  <c r="V790" i="1"/>
  <c r="V791" i="1"/>
  <c r="V792" i="1"/>
  <c r="V793" i="1"/>
  <c r="V794" i="1"/>
  <c r="V795" i="1"/>
  <c r="V796" i="1"/>
  <c r="V797" i="1"/>
  <c r="V798" i="1"/>
  <c r="V799" i="1"/>
  <c r="V800" i="1"/>
  <c r="V801" i="1"/>
  <c r="V802" i="1"/>
  <c r="V803" i="1"/>
  <c r="V804" i="1"/>
  <c r="V805" i="1"/>
  <c r="V806" i="1"/>
  <c r="V807" i="1"/>
  <c r="V808" i="1"/>
  <c r="V809" i="1"/>
  <c r="V810" i="1"/>
  <c r="V811" i="1"/>
  <c r="V812" i="1"/>
  <c r="V813" i="1"/>
  <c r="V814" i="1"/>
  <c r="V815" i="1"/>
  <c r="V816" i="1"/>
  <c r="V817" i="1"/>
  <c r="V818" i="1"/>
  <c r="V819" i="1"/>
  <c r="V820" i="1"/>
  <c r="V821" i="1"/>
  <c r="V822" i="1"/>
  <c r="V823" i="1"/>
  <c r="V824" i="1"/>
  <c r="V825" i="1"/>
  <c r="V826" i="1"/>
  <c r="V827" i="1"/>
  <c r="V828" i="1"/>
  <c r="V829" i="1"/>
  <c r="V830" i="1"/>
  <c r="V831" i="1"/>
  <c r="V832" i="1"/>
  <c r="V833" i="1"/>
  <c r="V834" i="1"/>
  <c r="V835" i="1"/>
  <c r="V836" i="1"/>
  <c r="V837" i="1"/>
  <c r="V838" i="1"/>
  <c r="V839" i="1"/>
  <c r="V840" i="1"/>
  <c r="V841" i="1"/>
  <c r="V842" i="1"/>
  <c r="V843"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V893" i="1"/>
  <c r="V894" i="1"/>
  <c r="V895" i="1"/>
  <c r="V896" i="1"/>
  <c r="V897" i="1"/>
  <c r="V898" i="1"/>
  <c r="V899" i="1"/>
  <c r="V900" i="1"/>
  <c r="V901" i="1"/>
  <c r="V902" i="1"/>
  <c r="V903" i="1"/>
  <c r="V904" i="1"/>
  <c r="V905" i="1"/>
  <c r="V906" i="1"/>
  <c r="V907" i="1"/>
  <c r="V908" i="1"/>
  <c r="V909" i="1"/>
  <c r="V910" i="1"/>
  <c r="V911" i="1"/>
  <c r="V912" i="1"/>
  <c r="V913" i="1"/>
  <c r="V914" i="1"/>
  <c r="V915" i="1"/>
  <c r="V916" i="1"/>
  <c r="V917" i="1"/>
  <c r="V918" i="1"/>
  <c r="V919" i="1"/>
  <c r="V920" i="1"/>
  <c r="V921" i="1"/>
  <c r="V922" i="1"/>
  <c r="V923" i="1"/>
  <c r="V924" i="1"/>
  <c r="V925" i="1"/>
  <c r="V926" i="1"/>
  <c r="V927" i="1"/>
  <c r="V928" i="1"/>
  <c r="V929" i="1"/>
  <c r="V930" i="1"/>
  <c r="V931" i="1"/>
  <c r="V932" i="1"/>
  <c r="V933" i="1"/>
  <c r="V934" i="1"/>
  <c r="V935" i="1"/>
  <c r="V936" i="1"/>
  <c r="V937" i="1"/>
  <c r="V938" i="1"/>
  <c r="V939" i="1"/>
  <c r="V940" i="1"/>
  <c r="V941" i="1"/>
  <c r="V942" i="1"/>
  <c r="V943" i="1"/>
  <c r="V944" i="1"/>
  <c r="V945" i="1"/>
  <c r="V946" i="1"/>
  <c r="V947" i="1"/>
  <c r="V948" i="1"/>
  <c r="V949" i="1"/>
  <c r="V950" i="1"/>
  <c r="V951" i="1"/>
  <c r="V952" i="1"/>
  <c r="V953" i="1"/>
  <c r="V954" i="1"/>
  <c r="V955" i="1"/>
  <c r="V956" i="1"/>
  <c r="V957" i="1"/>
  <c r="V958" i="1"/>
  <c r="V959" i="1"/>
  <c r="V960" i="1"/>
  <c r="V961" i="1"/>
  <c r="V962" i="1"/>
  <c r="V963" i="1"/>
  <c r="V964" i="1"/>
  <c r="V965" i="1"/>
  <c r="V966" i="1"/>
  <c r="V967" i="1"/>
  <c r="V968" i="1"/>
  <c r="V969" i="1"/>
  <c r="V970" i="1"/>
  <c r="V971" i="1"/>
  <c r="V972" i="1"/>
  <c r="V973" i="1"/>
  <c r="V974" i="1"/>
  <c r="V975" i="1"/>
  <c r="V976" i="1"/>
  <c r="V977" i="1"/>
  <c r="V978" i="1"/>
  <c r="V979" i="1"/>
  <c r="V980" i="1"/>
  <c r="V981" i="1"/>
  <c r="V982" i="1"/>
  <c r="V983" i="1"/>
  <c r="V984" i="1"/>
  <c r="V985" i="1"/>
  <c r="V986" i="1"/>
  <c r="V987" i="1"/>
  <c r="V988" i="1"/>
  <c r="V989" i="1"/>
  <c r="V990" i="1"/>
  <c r="V991" i="1"/>
  <c r="V992" i="1"/>
  <c r="V993" i="1"/>
  <c r="V994" i="1"/>
  <c r="V995" i="1"/>
  <c r="V996" i="1"/>
  <c r="V997" i="1"/>
  <c r="V998" i="1"/>
  <c r="V999" i="1"/>
  <c r="V1000" i="1"/>
  <c r="V1001" i="1"/>
  <c r="V1002" i="1"/>
  <c r="V1003" i="1"/>
  <c r="V1004" i="1"/>
  <c r="V1005" i="1"/>
  <c r="V1006" i="1"/>
  <c r="V1007" i="1"/>
  <c r="V1008" i="1"/>
  <c r="V1009" i="1"/>
  <c r="V1010" i="1"/>
  <c r="V1011" i="1"/>
  <c r="V1012" i="1"/>
  <c r="V1013" i="1"/>
  <c r="V1014" i="1"/>
  <c r="V1015" i="1"/>
  <c r="V1016" i="1"/>
  <c r="V1017" i="1"/>
  <c r="V1018" i="1"/>
  <c r="V1019" i="1"/>
  <c r="V1020" i="1"/>
  <c r="V1021" i="1"/>
  <c r="V1022" i="1"/>
  <c r="V1023" i="1"/>
  <c r="V24" i="1"/>
  <c r="U25" i="1"/>
  <c r="T25" i="1" s="1" a="1"/>
  <c r="T25" i="1" s="1"/>
  <c r="U26" i="1"/>
  <c r="U28" i="1"/>
  <c r="T28" i="1" s="1" a="1"/>
  <c r="T28" i="1" s="1"/>
  <c r="R28" i="1" s="1"/>
  <c r="U29" i="1"/>
  <c r="T29" i="1" s="1" a="1"/>
  <c r="T29" i="1" s="1"/>
  <c r="R29" i="1" s="1"/>
  <c r="U30" i="1"/>
  <c r="T30" i="1" s="1" a="1"/>
  <c r="T30" i="1" s="1"/>
  <c r="R30" i="1" s="1"/>
  <c r="U31" i="1"/>
  <c r="U32" i="1"/>
  <c r="T32" i="1" s="1" a="1"/>
  <c r="T32" i="1" s="1"/>
  <c r="R32" i="1" s="1"/>
  <c r="U33" i="1"/>
  <c r="T33" i="1" s="1" a="1"/>
  <c r="T33" i="1" s="1"/>
  <c r="U34" i="1"/>
  <c r="T34" i="1" s="1" a="1"/>
  <c r="T34" i="1" s="1"/>
  <c r="R34" i="1" s="1"/>
  <c r="U35" i="1"/>
  <c r="T35" i="1" s="1" a="1"/>
  <c r="T35" i="1" s="1"/>
  <c r="R35" i="1" s="1"/>
  <c r="U36" i="1"/>
  <c r="T36" i="1" s="1" a="1"/>
  <c r="T36" i="1" s="1"/>
  <c r="R36" i="1" s="1"/>
  <c r="U37" i="1"/>
  <c r="T37" i="1" s="1" a="1"/>
  <c r="T37" i="1" s="1"/>
  <c r="R37" i="1" s="1"/>
  <c r="U38" i="1"/>
  <c r="T38" i="1" s="1" a="1"/>
  <c r="T38" i="1" s="1"/>
  <c r="R38" i="1" s="1"/>
  <c r="U39" i="1"/>
  <c r="T39" i="1" s="1" a="1"/>
  <c r="T39" i="1" s="1"/>
  <c r="R39" i="1" s="1"/>
  <c r="U40" i="1"/>
  <c r="T40" i="1" s="1" a="1"/>
  <c r="T40" i="1" s="1"/>
  <c r="R40" i="1" s="1"/>
  <c r="U41" i="1"/>
  <c r="T41" i="1" s="1" a="1"/>
  <c r="T41" i="1" s="1"/>
  <c r="U42" i="1"/>
  <c r="T42" i="1" s="1" a="1"/>
  <c r="T42" i="1" s="1"/>
  <c r="R42" i="1" s="1"/>
  <c r="U43" i="1"/>
  <c r="T43" i="1" s="1" a="1"/>
  <c r="T43" i="1" s="1"/>
  <c r="R43" i="1" s="1"/>
  <c r="U44" i="1"/>
  <c r="T44" i="1" s="1" a="1"/>
  <c r="T44" i="1" s="1"/>
  <c r="R44" i="1" s="1"/>
  <c r="U45" i="1"/>
  <c r="T45" i="1" s="1" a="1"/>
  <c r="T45" i="1" s="1"/>
  <c r="R45" i="1" s="1"/>
  <c r="U46" i="1"/>
  <c r="T46" i="1" s="1" a="1"/>
  <c r="T46" i="1" s="1"/>
  <c r="R46" i="1" s="1"/>
  <c r="U47" i="1"/>
  <c r="T47" i="1" s="1" a="1"/>
  <c r="T47" i="1" s="1"/>
  <c r="R47" i="1" s="1"/>
  <c r="U48" i="1"/>
  <c r="T48" i="1" s="1" a="1"/>
  <c r="T48" i="1" s="1"/>
  <c r="R48" i="1" s="1"/>
  <c r="U49" i="1"/>
  <c r="T49" i="1" s="1" a="1"/>
  <c r="T49" i="1" s="1"/>
  <c r="U50" i="1"/>
  <c r="T50" i="1" s="1" a="1"/>
  <c r="T50" i="1" s="1"/>
  <c r="R50" i="1" s="1"/>
  <c r="U51" i="1"/>
  <c r="T51" i="1" s="1" a="1"/>
  <c r="T51" i="1" s="1"/>
  <c r="R51" i="1" s="1"/>
  <c r="U52" i="1"/>
  <c r="T52" i="1" s="1" a="1"/>
  <c r="T52" i="1" s="1"/>
  <c r="R52" i="1" s="1"/>
  <c r="U53" i="1"/>
  <c r="T53" i="1" s="1" a="1"/>
  <c r="T53" i="1" s="1"/>
  <c r="R53" i="1" s="1"/>
  <c r="U54" i="1"/>
  <c r="T54" i="1" s="1" a="1"/>
  <c r="T54" i="1" s="1"/>
  <c r="R54" i="1" s="1"/>
  <c r="U55" i="1"/>
  <c r="T55" i="1" s="1" a="1"/>
  <c r="T55" i="1" s="1"/>
  <c r="R55" i="1" s="1"/>
  <c r="U56" i="1"/>
  <c r="T56" i="1" s="1" a="1"/>
  <c r="T56" i="1" s="1"/>
  <c r="R56" i="1" s="1"/>
  <c r="U57" i="1"/>
  <c r="T57" i="1" s="1" a="1"/>
  <c r="T57" i="1" s="1"/>
  <c r="U58" i="1"/>
  <c r="T58" i="1" s="1" a="1"/>
  <c r="T58" i="1" s="1"/>
  <c r="R58" i="1" s="1"/>
  <c r="U59" i="1"/>
  <c r="T59" i="1" s="1" a="1"/>
  <c r="T59" i="1" s="1"/>
  <c r="R59" i="1" s="1"/>
  <c r="U60" i="1"/>
  <c r="T60" i="1" s="1" a="1"/>
  <c r="T60" i="1" s="1"/>
  <c r="R60" i="1" s="1"/>
  <c r="U61" i="1"/>
  <c r="T61" i="1" s="1" a="1"/>
  <c r="T61" i="1" s="1"/>
  <c r="R61" i="1" s="1"/>
  <c r="U62" i="1"/>
  <c r="T62" i="1" s="1" a="1"/>
  <c r="T62" i="1" s="1"/>
  <c r="R62" i="1" s="1"/>
  <c r="U63" i="1"/>
  <c r="T63" i="1" s="1" a="1"/>
  <c r="T63" i="1" s="1"/>
  <c r="R63" i="1" s="1"/>
  <c r="U64" i="1"/>
  <c r="T64" i="1" s="1" a="1"/>
  <c r="T64" i="1" s="1"/>
  <c r="R64" i="1" s="1"/>
  <c r="U65" i="1"/>
  <c r="T65" i="1" s="1" a="1"/>
  <c r="T65" i="1" s="1"/>
  <c r="U66" i="1"/>
  <c r="T66" i="1" s="1" a="1"/>
  <c r="T66" i="1" s="1"/>
  <c r="R66" i="1" s="1"/>
  <c r="U67" i="1"/>
  <c r="T67" i="1" s="1" a="1"/>
  <c r="T67" i="1" s="1"/>
  <c r="R67" i="1" s="1"/>
  <c r="U68" i="1"/>
  <c r="T68" i="1" s="1" a="1"/>
  <c r="T68" i="1" s="1"/>
  <c r="R68" i="1" s="1"/>
  <c r="U69" i="1"/>
  <c r="T69" i="1" s="1" a="1"/>
  <c r="T69" i="1" s="1"/>
  <c r="R69" i="1" s="1"/>
  <c r="U70" i="1"/>
  <c r="T70" i="1" s="1" a="1"/>
  <c r="T70" i="1" s="1"/>
  <c r="R70" i="1" s="1"/>
  <c r="U71" i="1"/>
  <c r="T71" i="1" s="1" a="1"/>
  <c r="T71" i="1" s="1"/>
  <c r="R71" i="1" s="1"/>
  <c r="U72" i="1"/>
  <c r="T72" i="1" s="1" a="1"/>
  <c r="T72" i="1" s="1"/>
  <c r="R72" i="1" s="1"/>
  <c r="U73" i="1"/>
  <c r="T73" i="1" s="1" a="1"/>
  <c r="T73" i="1" s="1"/>
  <c r="U74" i="1"/>
  <c r="T74" i="1" s="1" a="1"/>
  <c r="T74" i="1" s="1"/>
  <c r="R74" i="1" s="1"/>
  <c r="U75" i="1"/>
  <c r="T75" i="1" s="1" a="1"/>
  <c r="T75" i="1" s="1"/>
  <c r="R75" i="1" s="1"/>
  <c r="U76" i="1"/>
  <c r="T76" i="1" s="1" a="1"/>
  <c r="T76" i="1" s="1"/>
  <c r="R76" i="1" s="1"/>
  <c r="U77" i="1"/>
  <c r="T77" i="1" s="1" a="1"/>
  <c r="T77" i="1" s="1"/>
  <c r="U78" i="1"/>
  <c r="T78" i="1" s="1" a="1"/>
  <c r="T78" i="1" s="1"/>
  <c r="R78" i="1" s="1"/>
  <c r="U79" i="1"/>
  <c r="T79" i="1" s="1" a="1"/>
  <c r="T79" i="1" s="1"/>
  <c r="R79" i="1" s="1"/>
  <c r="U80" i="1"/>
  <c r="T80" i="1" s="1" a="1"/>
  <c r="T80" i="1" s="1"/>
  <c r="R80" i="1" s="1"/>
  <c r="U81" i="1"/>
  <c r="T81" i="1" s="1" a="1"/>
  <c r="T81" i="1" s="1"/>
  <c r="U82" i="1"/>
  <c r="T82" i="1" s="1" a="1"/>
  <c r="T82" i="1" s="1"/>
  <c r="R82" i="1" s="1"/>
  <c r="U83" i="1"/>
  <c r="T83" i="1" s="1" a="1"/>
  <c r="T83" i="1" s="1"/>
  <c r="R83" i="1" s="1"/>
  <c r="U84" i="1"/>
  <c r="T84" i="1" s="1" a="1"/>
  <c r="T84" i="1" s="1"/>
  <c r="U85" i="1"/>
  <c r="T85" i="1" s="1" a="1"/>
  <c r="T85" i="1" s="1"/>
  <c r="R85" i="1" s="1"/>
  <c r="U86" i="1"/>
  <c r="T86" i="1" s="1" a="1"/>
  <c r="T86" i="1" s="1"/>
  <c r="R86" i="1" s="1"/>
  <c r="U87" i="1"/>
  <c r="T87" i="1" s="1" a="1"/>
  <c r="T87" i="1" s="1"/>
  <c r="R87" i="1" s="1"/>
  <c r="U88" i="1"/>
  <c r="T88" i="1" s="1" a="1"/>
  <c r="T88" i="1" s="1"/>
  <c r="R88" i="1" s="1"/>
  <c r="U89" i="1"/>
  <c r="T89" i="1" s="1" a="1"/>
  <c r="T89" i="1" s="1"/>
  <c r="R89" i="1" s="1"/>
  <c r="U90" i="1"/>
  <c r="T90" i="1" s="1" a="1"/>
  <c r="T90" i="1" s="1"/>
  <c r="R90" i="1" s="1"/>
  <c r="U91" i="1"/>
  <c r="T91" i="1" s="1" a="1"/>
  <c r="T91" i="1" s="1"/>
  <c r="R91" i="1" s="1"/>
  <c r="U92" i="1"/>
  <c r="T92" i="1" s="1" a="1"/>
  <c r="T92" i="1" s="1"/>
  <c r="R92" i="1" s="1"/>
  <c r="U93" i="1"/>
  <c r="T93" i="1" s="1" a="1"/>
  <c r="T93" i="1" s="1"/>
  <c r="R93" i="1" s="1"/>
  <c r="U94" i="1"/>
  <c r="T94" i="1" s="1" a="1"/>
  <c r="T94" i="1" s="1"/>
  <c r="R94" i="1" s="1"/>
  <c r="U95" i="1"/>
  <c r="T95" i="1" s="1" a="1"/>
  <c r="T95" i="1" s="1"/>
  <c r="R95" i="1" s="1"/>
  <c r="U96" i="1"/>
  <c r="T96" i="1" s="1" a="1"/>
  <c r="T96" i="1" s="1"/>
  <c r="R96" i="1" s="1"/>
  <c r="U97" i="1"/>
  <c r="T97" i="1" s="1" a="1"/>
  <c r="T97" i="1" s="1"/>
  <c r="R97" i="1" s="1"/>
  <c r="U98" i="1"/>
  <c r="T98" i="1" s="1" a="1"/>
  <c r="T98" i="1" s="1"/>
  <c r="U99" i="1"/>
  <c r="T99" i="1" s="1" a="1"/>
  <c r="T99" i="1" s="1"/>
  <c r="R99" i="1" s="1"/>
  <c r="U100" i="1"/>
  <c r="T100" i="1" s="1" a="1"/>
  <c r="T100" i="1" s="1"/>
  <c r="R100" i="1" s="1"/>
  <c r="U101" i="1"/>
  <c r="T101" i="1" s="1" a="1"/>
  <c r="T101" i="1" s="1"/>
  <c r="R101" i="1" s="1"/>
  <c r="U102" i="1"/>
  <c r="T102" i="1" s="1" a="1"/>
  <c r="T102" i="1" s="1"/>
  <c r="R102" i="1" s="1"/>
  <c r="U103" i="1"/>
  <c r="U104" i="1"/>
  <c r="T104" i="1" s="1" a="1"/>
  <c r="T104" i="1" s="1"/>
  <c r="R104" i="1" s="1"/>
  <c r="U105" i="1"/>
  <c r="T105" i="1" s="1" a="1"/>
  <c r="T105" i="1" s="1"/>
  <c r="U106" i="1"/>
  <c r="T106" i="1" s="1" a="1"/>
  <c r="T106" i="1" s="1"/>
  <c r="R106" i="1" s="1"/>
  <c r="U107" i="1"/>
  <c r="T107" i="1" s="1" a="1"/>
  <c r="T107" i="1" s="1"/>
  <c r="R107" i="1" s="1"/>
  <c r="U108" i="1"/>
  <c r="T108" i="1" s="1" a="1"/>
  <c r="T108" i="1" s="1"/>
  <c r="R108" i="1" s="1"/>
  <c r="U109" i="1"/>
  <c r="T109" i="1" s="1" a="1"/>
  <c r="T109" i="1" s="1"/>
  <c r="R109" i="1" s="1"/>
  <c r="U110" i="1"/>
  <c r="T110" i="1" s="1" a="1"/>
  <c r="T110" i="1" s="1"/>
  <c r="R110" i="1" s="1"/>
  <c r="U111" i="1"/>
  <c r="T111" i="1" s="1" a="1"/>
  <c r="T111" i="1" s="1"/>
  <c r="R111" i="1" s="1"/>
  <c r="U112" i="1"/>
  <c r="T112" i="1" s="1" a="1"/>
  <c r="T112" i="1" s="1"/>
  <c r="R112" i="1" s="1"/>
  <c r="U113" i="1"/>
  <c r="T113" i="1" s="1" a="1"/>
  <c r="T113" i="1" s="1"/>
  <c r="U114" i="1"/>
  <c r="T114" i="1" s="1" a="1"/>
  <c r="T114" i="1" s="1"/>
  <c r="R114" i="1" s="1"/>
  <c r="U115" i="1"/>
  <c r="T115" i="1" s="1" a="1"/>
  <c r="T115" i="1" s="1"/>
  <c r="R115" i="1" s="1"/>
  <c r="U116" i="1"/>
  <c r="T116" i="1" s="1" a="1"/>
  <c r="T116" i="1" s="1"/>
  <c r="R116" i="1" s="1"/>
  <c r="U117" i="1"/>
  <c r="T117" i="1" s="1" a="1"/>
  <c r="T117" i="1" s="1"/>
  <c r="R117" i="1" s="1"/>
  <c r="U118" i="1"/>
  <c r="T118" i="1" s="1" a="1"/>
  <c r="T118" i="1" s="1"/>
  <c r="R118" i="1" s="1"/>
  <c r="U119" i="1"/>
  <c r="T119" i="1" s="1" a="1"/>
  <c r="T119" i="1" s="1"/>
  <c r="R119" i="1" s="1"/>
  <c r="U120" i="1"/>
  <c r="T120" i="1" s="1" a="1"/>
  <c r="T120" i="1" s="1"/>
  <c r="R120" i="1" s="1"/>
  <c r="U121" i="1"/>
  <c r="T121" i="1" s="1" a="1"/>
  <c r="T121" i="1" s="1"/>
  <c r="U122" i="1"/>
  <c r="T122" i="1" s="1" a="1"/>
  <c r="T122" i="1" s="1"/>
  <c r="R122" i="1" s="1"/>
  <c r="U123" i="1"/>
  <c r="T123" i="1" s="1" a="1"/>
  <c r="T123" i="1" s="1"/>
  <c r="R123" i="1" s="1"/>
  <c r="U124" i="1"/>
  <c r="T124" i="1" s="1" a="1"/>
  <c r="T124" i="1" s="1"/>
  <c r="R124" i="1" s="1"/>
  <c r="U125" i="1"/>
  <c r="T125" i="1" s="1" a="1"/>
  <c r="T125" i="1" s="1"/>
  <c r="R125" i="1" s="1"/>
  <c r="U126" i="1"/>
  <c r="T126" i="1" s="1" a="1"/>
  <c r="T126" i="1" s="1"/>
  <c r="R126" i="1" s="1"/>
  <c r="U127" i="1"/>
  <c r="T127" i="1" s="1" a="1"/>
  <c r="T127" i="1" s="1"/>
  <c r="R127" i="1" s="1"/>
  <c r="U128" i="1"/>
  <c r="T128" i="1" s="1" a="1"/>
  <c r="T128" i="1" s="1"/>
  <c r="R128" i="1" s="1"/>
  <c r="U129" i="1"/>
  <c r="T129" i="1" s="1" a="1"/>
  <c r="T129" i="1" s="1"/>
  <c r="U130" i="1"/>
  <c r="T130" i="1" s="1" a="1"/>
  <c r="T130" i="1" s="1"/>
  <c r="R130" i="1" s="1"/>
  <c r="U131" i="1"/>
  <c r="T131" i="1" s="1" a="1"/>
  <c r="T131" i="1" s="1"/>
  <c r="R131" i="1" s="1"/>
  <c r="U132" i="1"/>
  <c r="T132" i="1" s="1" a="1"/>
  <c r="T132" i="1" s="1"/>
  <c r="R132" i="1" s="1"/>
  <c r="U133" i="1"/>
  <c r="T133" i="1" s="1" a="1"/>
  <c r="T133" i="1" s="1"/>
  <c r="R133" i="1" s="1"/>
  <c r="U134" i="1"/>
  <c r="T134" i="1" s="1" a="1"/>
  <c r="T134" i="1" s="1"/>
  <c r="R134" i="1" s="1"/>
  <c r="U135" i="1"/>
  <c r="T135" i="1" s="1" a="1"/>
  <c r="T135" i="1" s="1"/>
  <c r="R135" i="1" s="1"/>
  <c r="U136" i="1"/>
  <c r="T136" i="1" s="1" a="1"/>
  <c r="T136" i="1" s="1"/>
  <c r="R136" i="1" s="1"/>
  <c r="U137" i="1"/>
  <c r="T137" i="1" s="1" a="1"/>
  <c r="T137" i="1" s="1"/>
  <c r="U138" i="1"/>
  <c r="T138" i="1" s="1" a="1"/>
  <c r="T138" i="1" s="1"/>
  <c r="R138" i="1" s="1"/>
  <c r="U139" i="1"/>
  <c r="T139" i="1" s="1" a="1"/>
  <c r="T139" i="1" s="1"/>
  <c r="R139" i="1" s="1"/>
  <c r="U140" i="1"/>
  <c r="T140" i="1" s="1" a="1"/>
  <c r="T140" i="1" s="1"/>
  <c r="R140" i="1" s="1"/>
  <c r="U141" i="1"/>
  <c r="T141" i="1" s="1" a="1"/>
  <c r="T141" i="1" s="1"/>
  <c r="R141" i="1" s="1"/>
  <c r="U142" i="1"/>
  <c r="T142" i="1" s="1" a="1"/>
  <c r="T142" i="1" s="1"/>
  <c r="R142" i="1" s="1"/>
  <c r="U143" i="1"/>
  <c r="T143" i="1" s="1" a="1"/>
  <c r="T143" i="1" s="1"/>
  <c r="R143" i="1" s="1"/>
  <c r="U144" i="1"/>
  <c r="T144" i="1" s="1" a="1"/>
  <c r="T144" i="1" s="1"/>
  <c r="R144" i="1" s="1"/>
  <c r="U145" i="1"/>
  <c r="T145" i="1" s="1" a="1"/>
  <c r="T145" i="1" s="1"/>
  <c r="U146" i="1"/>
  <c r="T146" i="1" s="1" a="1"/>
  <c r="T146" i="1" s="1"/>
  <c r="R146" i="1" s="1"/>
  <c r="U147" i="1"/>
  <c r="T147" i="1" s="1" a="1"/>
  <c r="T147" i="1" s="1"/>
  <c r="R147" i="1" s="1"/>
  <c r="U148" i="1"/>
  <c r="T148" i="1" s="1" a="1"/>
  <c r="T148" i="1" s="1"/>
  <c r="R148" i="1" s="1"/>
  <c r="U149" i="1"/>
  <c r="T149" i="1" s="1" a="1"/>
  <c r="T149" i="1" s="1"/>
  <c r="R149" i="1" s="1"/>
  <c r="U150" i="1"/>
  <c r="T150" i="1" s="1" a="1"/>
  <c r="T150" i="1" s="1"/>
  <c r="R150" i="1" s="1"/>
  <c r="U151" i="1"/>
  <c r="T151" i="1" s="1" a="1"/>
  <c r="T151" i="1" s="1"/>
  <c r="R151" i="1" s="1"/>
  <c r="U152" i="1"/>
  <c r="T152" i="1" s="1" a="1"/>
  <c r="T152" i="1" s="1"/>
  <c r="R152" i="1" s="1"/>
  <c r="U153" i="1"/>
  <c r="T153" i="1" s="1" a="1"/>
  <c r="T153" i="1" s="1"/>
  <c r="U154" i="1"/>
  <c r="T154" i="1" s="1" a="1"/>
  <c r="T154" i="1" s="1"/>
  <c r="R154" i="1" s="1"/>
  <c r="U155" i="1"/>
  <c r="T155" i="1" s="1" a="1"/>
  <c r="T155" i="1" s="1"/>
  <c r="R155" i="1" s="1"/>
  <c r="U156" i="1"/>
  <c r="T156" i="1" s="1" a="1"/>
  <c r="T156" i="1" s="1"/>
  <c r="R156" i="1" s="1"/>
  <c r="U157" i="1"/>
  <c r="T157" i="1" s="1" a="1"/>
  <c r="T157" i="1" s="1"/>
  <c r="R157" i="1" s="1"/>
  <c r="U158" i="1"/>
  <c r="U159" i="1"/>
  <c r="T159" i="1" s="1" a="1"/>
  <c r="T159" i="1" s="1"/>
  <c r="R159" i="1" s="1"/>
  <c r="U160" i="1"/>
  <c r="T160" i="1" s="1" a="1"/>
  <c r="T160" i="1" s="1"/>
  <c r="U161" i="1"/>
  <c r="T161" i="1" s="1" a="1"/>
  <c r="T161" i="1" s="1"/>
  <c r="R161" i="1" s="1"/>
  <c r="U162" i="1"/>
  <c r="T162" i="1" s="1" a="1"/>
  <c r="T162" i="1" s="1"/>
  <c r="R162" i="1" s="1"/>
  <c r="U163" i="1"/>
  <c r="T163" i="1" s="1" a="1"/>
  <c r="T163" i="1" s="1"/>
  <c r="R163" i="1" s="1"/>
  <c r="U164" i="1"/>
  <c r="T164" i="1" s="1" a="1"/>
  <c r="T164" i="1" s="1"/>
  <c r="R164" i="1" s="1"/>
  <c r="U165" i="1"/>
  <c r="T165" i="1" s="1" a="1"/>
  <c r="T165" i="1" s="1"/>
  <c r="U166" i="1"/>
  <c r="T166" i="1" s="1" a="1"/>
  <c r="T166" i="1" s="1"/>
  <c r="R166" i="1" s="1"/>
  <c r="U167" i="1"/>
  <c r="T167" i="1" s="1" a="1"/>
  <c r="T167" i="1" s="1"/>
  <c r="R167" i="1" s="1"/>
  <c r="U168" i="1"/>
  <c r="T168" i="1" s="1" a="1"/>
  <c r="T168" i="1" s="1"/>
  <c r="R168" i="1" s="1"/>
  <c r="U169" i="1"/>
  <c r="T169" i="1" s="1" a="1"/>
  <c r="T169" i="1" s="1"/>
  <c r="R169" i="1" s="1"/>
  <c r="U170" i="1"/>
  <c r="T170" i="1" s="1" a="1"/>
  <c r="T170" i="1" s="1"/>
  <c r="R170" i="1" s="1"/>
  <c r="U171" i="1"/>
  <c r="T171" i="1" s="1" a="1"/>
  <c r="T171" i="1" s="1"/>
  <c r="R171" i="1" s="1"/>
  <c r="U172" i="1"/>
  <c r="T172" i="1" s="1" a="1"/>
  <c r="T172" i="1" s="1"/>
  <c r="R172" i="1" s="1"/>
  <c r="U173" i="1"/>
  <c r="T173" i="1" s="1" a="1"/>
  <c r="T173" i="1" s="1"/>
  <c r="R173" i="1" s="1"/>
  <c r="U174" i="1"/>
  <c r="T174" i="1" s="1" a="1"/>
  <c r="T174" i="1" s="1"/>
  <c r="R174" i="1" s="1"/>
  <c r="U175" i="1"/>
  <c r="T175" i="1" s="1" a="1"/>
  <c r="T175" i="1" s="1"/>
  <c r="R175" i="1" s="1"/>
  <c r="U176" i="1"/>
  <c r="T176" i="1" s="1" a="1"/>
  <c r="T176" i="1" s="1"/>
  <c r="R176" i="1" s="1"/>
  <c r="U177" i="1"/>
  <c r="T177" i="1" s="1" a="1"/>
  <c r="T177" i="1" s="1"/>
  <c r="U178" i="1"/>
  <c r="T178" i="1" s="1" a="1"/>
  <c r="T178" i="1" s="1"/>
  <c r="R178" i="1" s="1"/>
  <c r="U179" i="1"/>
  <c r="T179" i="1" s="1" a="1"/>
  <c r="T179" i="1" s="1"/>
  <c r="R179" i="1" s="1"/>
  <c r="U180" i="1"/>
  <c r="T180" i="1" s="1" a="1"/>
  <c r="T180" i="1" s="1"/>
  <c r="R180" i="1" s="1"/>
  <c r="U181" i="1"/>
  <c r="T181" i="1" s="1" a="1"/>
  <c r="T181" i="1" s="1"/>
  <c r="R181" i="1" s="1"/>
  <c r="U182" i="1"/>
  <c r="T182" i="1" s="1" a="1"/>
  <c r="T182" i="1" s="1"/>
  <c r="R182" i="1" s="1"/>
  <c r="U183" i="1"/>
  <c r="T183" i="1" s="1" a="1"/>
  <c r="T183" i="1" s="1"/>
  <c r="R183" i="1" s="1"/>
  <c r="U184" i="1"/>
  <c r="T184" i="1" s="1" a="1"/>
  <c r="T184" i="1" s="1"/>
  <c r="R184" i="1" s="1"/>
  <c r="U185" i="1"/>
  <c r="T185" i="1" s="1" a="1"/>
  <c r="T185" i="1" s="1"/>
  <c r="R185" i="1" s="1"/>
  <c r="U186" i="1"/>
  <c r="T186" i="1" s="1" a="1"/>
  <c r="T186" i="1" s="1"/>
  <c r="R186" i="1" s="1"/>
  <c r="U187" i="1"/>
  <c r="T187" i="1" s="1" a="1"/>
  <c r="T187" i="1" s="1"/>
  <c r="R187" i="1" s="1"/>
  <c r="U188" i="1"/>
  <c r="T188" i="1" s="1" a="1"/>
  <c r="T188" i="1" s="1"/>
  <c r="R188" i="1" s="1"/>
  <c r="U189" i="1"/>
  <c r="T189" i="1" s="1" a="1"/>
  <c r="T189" i="1" s="1"/>
  <c r="R189" i="1" s="1"/>
  <c r="U190" i="1"/>
  <c r="T190" i="1" s="1" a="1"/>
  <c r="T190" i="1" s="1"/>
  <c r="R190" i="1" s="1"/>
  <c r="U191" i="1"/>
  <c r="T191" i="1" s="1" a="1"/>
  <c r="T191" i="1" s="1"/>
  <c r="R191" i="1" s="1"/>
  <c r="U192" i="1"/>
  <c r="T192" i="1" s="1" a="1"/>
  <c r="T192" i="1" s="1"/>
  <c r="R192" i="1" s="1"/>
  <c r="U193" i="1"/>
  <c r="T193" i="1" s="1" a="1"/>
  <c r="T193" i="1" s="1"/>
  <c r="U194" i="1"/>
  <c r="T194" i="1" s="1" a="1"/>
  <c r="T194" i="1" s="1"/>
  <c r="R194" i="1" s="1"/>
  <c r="U195" i="1"/>
  <c r="T195" i="1" s="1" a="1"/>
  <c r="T195" i="1" s="1"/>
  <c r="R195" i="1" s="1"/>
  <c r="U196" i="1"/>
  <c r="T196" i="1" s="1" a="1"/>
  <c r="T196" i="1" s="1"/>
  <c r="R196" i="1" s="1"/>
  <c r="U197" i="1"/>
  <c r="T197" i="1" s="1" a="1"/>
  <c r="T197" i="1" s="1"/>
  <c r="R197" i="1" s="1"/>
  <c r="U198" i="1"/>
  <c r="T198" i="1" s="1" a="1"/>
  <c r="T198" i="1" s="1"/>
  <c r="R198" i="1" s="1"/>
  <c r="U199" i="1"/>
  <c r="T199" i="1" s="1" a="1"/>
  <c r="T199" i="1" s="1"/>
  <c r="R199" i="1" s="1"/>
  <c r="U200" i="1"/>
  <c r="T200" i="1" s="1" a="1"/>
  <c r="T200" i="1" s="1"/>
  <c r="R200" i="1" s="1"/>
  <c r="U201" i="1"/>
  <c r="T201" i="1" s="1" a="1"/>
  <c r="T201" i="1" s="1"/>
  <c r="R201" i="1" s="1"/>
  <c r="U202" i="1"/>
  <c r="T202" i="1" s="1" a="1"/>
  <c r="T202" i="1" s="1"/>
  <c r="R202" i="1" s="1"/>
  <c r="U203" i="1"/>
  <c r="T203" i="1" s="1" a="1"/>
  <c r="T203" i="1" s="1"/>
  <c r="R203" i="1" s="1"/>
  <c r="U204" i="1"/>
  <c r="T204" i="1" s="1" a="1"/>
  <c r="T204" i="1" s="1"/>
  <c r="R204" i="1" s="1"/>
  <c r="U205" i="1"/>
  <c r="T205" i="1" s="1" a="1"/>
  <c r="T205" i="1" s="1"/>
  <c r="R205" i="1" s="1"/>
  <c r="U206" i="1"/>
  <c r="T206" i="1" s="1" a="1"/>
  <c r="T206" i="1" s="1"/>
  <c r="R206" i="1" s="1"/>
  <c r="U207" i="1"/>
  <c r="T207" i="1" s="1" a="1"/>
  <c r="T207" i="1" s="1"/>
  <c r="R207" i="1" s="1"/>
  <c r="U208" i="1"/>
  <c r="T208" i="1" s="1" a="1"/>
  <c r="T208" i="1" s="1"/>
  <c r="U209" i="1"/>
  <c r="T209" i="1" s="1" a="1"/>
  <c r="T209" i="1" s="1"/>
  <c r="R209" i="1" s="1"/>
  <c r="U210" i="1"/>
  <c r="T210" i="1" s="1" a="1"/>
  <c r="T210" i="1" s="1"/>
  <c r="R210" i="1" s="1"/>
  <c r="U211" i="1"/>
  <c r="T211" i="1" s="1" a="1"/>
  <c r="T211" i="1" s="1"/>
  <c r="R211" i="1" s="1"/>
  <c r="U212" i="1"/>
  <c r="T212" i="1" s="1" a="1"/>
  <c r="T212" i="1" s="1"/>
  <c r="R212" i="1" s="1"/>
  <c r="U213" i="1"/>
  <c r="T213" i="1" s="1" a="1"/>
  <c r="T213" i="1" s="1"/>
  <c r="R213" i="1" s="1"/>
  <c r="U214" i="1"/>
  <c r="T214" i="1" s="1" a="1"/>
  <c r="T214" i="1" s="1"/>
  <c r="R214" i="1" s="1"/>
  <c r="U215" i="1"/>
  <c r="T215" i="1" s="1" a="1"/>
  <c r="T215" i="1" s="1"/>
  <c r="R215" i="1" s="1"/>
  <c r="U216" i="1"/>
  <c r="T216" i="1" s="1" a="1"/>
  <c r="T216" i="1" s="1"/>
  <c r="R216" i="1" s="1"/>
  <c r="U217" i="1"/>
  <c r="T217" i="1" s="1" a="1"/>
  <c r="T217" i="1" s="1"/>
  <c r="U218" i="1"/>
  <c r="T218" i="1" s="1" a="1"/>
  <c r="T218" i="1" s="1"/>
  <c r="R218" i="1" s="1"/>
  <c r="U219" i="1"/>
  <c r="T219" i="1" s="1" a="1"/>
  <c r="T219" i="1" s="1"/>
  <c r="R219" i="1" s="1"/>
  <c r="U220" i="1"/>
  <c r="T220" i="1" s="1" a="1"/>
  <c r="T220" i="1" s="1"/>
  <c r="R220" i="1" s="1"/>
  <c r="U221" i="1"/>
  <c r="T221" i="1" s="1" a="1"/>
  <c r="T221" i="1" s="1"/>
  <c r="R221" i="1" s="1"/>
  <c r="U222" i="1"/>
  <c r="T222" i="1" s="1" a="1"/>
  <c r="T222" i="1" s="1"/>
  <c r="R222" i="1" s="1"/>
  <c r="U223" i="1"/>
  <c r="T223" i="1" s="1" a="1"/>
  <c r="T223" i="1" s="1"/>
  <c r="R223" i="1" s="1"/>
  <c r="U224" i="1"/>
  <c r="T224" i="1" s="1" a="1"/>
  <c r="T224" i="1" s="1"/>
  <c r="U225" i="1"/>
  <c r="T225" i="1" s="1" a="1"/>
  <c r="T225" i="1" s="1"/>
  <c r="U226" i="1"/>
  <c r="T226" i="1" s="1" a="1"/>
  <c r="T226" i="1" s="1"/>
  <c r="R226" i="1" s="1"/>
  <c r="U227" i="1"/>
  <c r="T227" i="1" s="1" a="1"/>
  <c r="T227" i="1" s="1"/>
  <c r="R227" i="1" s="1"/>
  <c r="U228" i="1"/>
  <c r="T228" i="1" s="1" a="1"/>
  <c r="T228" i="1" s="1"/>
  <c r="R228" i="1" s="1"/>
  <c r="U229" i="1"/>
  <c r="T229" i="1" s="1" a="1"/>
  <c r="T229" i="1" s="1"/>
  <c r="R229" i="1" s="1"/>
  <c r="U230" i="1"/>
  <c r="T230" i="1" s="1" a="1"/>
  <c r="T230" i="1" s="1"/>
  <c r="R230" i="1" s="1"/>
  <c r="U231" i="1"/>
  <c r="T231" i="1" s="1" a="1"/>
  <c r="T231" i="1" s="1"/>
  <c r="R231" i="1" s="1"/>
  <c r="U232" i="1"/>
  <c r="T232" i="1" s="1" a="1"/>
  <c r="T232" i="1" s="1"/>
  <c r="R232" i="1" s="1"/>
  <c r="U233" i="1"/>
  <c r="T233" i="1" s="1" a="1"/>
  <c r="T233" i="1" s="1"/>
  <c r="R233" i="1" s="1"/>
  <c r="U234" i="1"/>
  <c r="T234" i="1" s="1" a="1"/>
  <c r="T234" i="1" s="1"/>
  <c r="R234" i="1" s="1"/>
  <c r="U235" i="1"/>
  <c r="T235" i="1" s="1" a="1"/>
  <c r="T235" i="1" s="1"/>
  <c r="R235" i="1" s="1"/>
  <c r="U236" i="1"/>
  <c r="T236" i="1" s="1" a="1"/>
  <c r="T236" i="1" s="1"/>
  <c r="R236" i="1" s="1"/>
  <c r="U237" i="1"/>
  <c r="T237" i="1" s="1" a="1"/>
  <c r="T237" i="1" s="1"/>
  <c r="R237" i="1" s="1"/>
  <c r="U238" i="1"/>
  <c r="T238" i="1" s="1" a="1"/>
  <c r="T238" i="1" s="1"/>
  <c r="R238" i="1" s="1"/>
  <c r="U239" i="1"/>
  <c r="T239" i="1" s="1" a="1"/>
  <c r="T239" i="1" s="1"/>
  <c r="R239" i="1" s="1"/>
  <c r="U240" i="1"/>
  <c r="T240" i="1" s="1" a="1"/>
  <c r="T240" i="1" s="1"/>
  <c r="R240" i="1" s="1"/>
  <c r="U241" i="1"/>
  <c r="T241" i="1" s="1" a="1"/>
  <c r="T241" i="1" s="1"/>
  <c r="R241" i="1" s="1"/>
  <c r="U242" i="1"/>
  <c r="T242" i="1" s="1" a="1"/>
  <c r="T242" i="1" s="1"/>
  <c r="R242" i="1" s="1"/>
  <c r="U243" i="1"/>
  <c r="T243" i="1" s="1" a="1"/>
  <c r="T243" i="1" s="1"/>
  <c r="R243" i="1" s="1"/>
  <c r="U244" i="1"/>
  <c r="T244" i="1" s="1" a="1"/>
  <c r="T244" i="1" s="1"/>
  <c r="R244" i="1" s="1"/>
  <c r="U245" i="1"/>
  <c r="T245" i="1" s="1" a="1"/>
  <c r="T245" i="1" s="1"/>
  <c r="R245" i="1" s="1"/>
  <c r="U246" i="1"/>
  <c r="T246" i="1" s="1" a="1"/>
  <c r="T246" i="1" s="1"/>
  <c r="R246" i="1" s="1"/>
  <c r="U247" i="1"/>
  <c r="T247" i="1" s="1" a="1"/>
  <c r="T247" i="1" s="1"/>
  <c r="R247" i="1" s="1"/>
  <c r="U248" i="1"/>
  <c r="T248" i="1" s="1" a="1"/>
  <c r="T248" i="1" s="1"/>
  <c r="R248" i="1" s="1"/>
  <c r="U249" i="1"/>
  <c r="T249" i="1" s="1" a="1"/>
  <c r="T249" i="1" s="1"/>
  <c r="R249" i="1" s="1"/>
  <c r="U250" i="1"/>
  <c r="T250" i="1" s="1" a="1"/>
  <c r="T250" i="1" s="1"/>
  <c r="R250" i="1" s="1"/>
  <c r="U251" i="1"/>
  <c r="T251" i="1" s="1" a="1"/>
  <c r="T251" i="1" s="1"/>
  <c r="R251" i="1" s="1"/>
  <c r="U252" i="1"/>
  <c r="T252" i="1" s="1" a="1"/>
  <c r="T252" i="1" s="1"/>
  <c r="R252" i="1" s="1"/>
  <c r="U253" i="1"/>
  <c r="T253" i="1" s="1" a="1"/>
  <c r="T253" i="1" s="1"/>
  <c r="R253" i="1" s="1"/>
  <c r="U254" i="1"/>
  <c r="T254" i="1" s="1" a="1"/>
  <c r="T254" i="1" s="1"/>
  <c r="R254" i="1" s="1"/>
  <c r="U255" i="1"/>
  <c r="T255" i="1" s="1" a="1"/>
  <c r="T255" i="1" s="1"/>
  <c r="R255" i="1" s="1"/>
  <c r="U256" i="1"/>
  <c r="T256" i="1" s="1" a="1"/>
  <c r="T256" i="1" s="1"/>
  <c r="R256" i="1" s="1"/>
  <c r="U257" i="1"/>
  <c r="T257" i="1" s="1" a="1"/>
  <c r="T257" i="1" s="1"/>
  <c r="R257" i="1" s="1"/>
  <c r="U258" i="1"/>
  <c r="T258" i="1" s="1" a="1"/>
  <c r="T258" i="1" s="1"/>
  <c r="R258" i="1" s="1"/>
  <c r="U259" i="1"/>
  <c r="T259" i="1" s="1" a="1"/>
  <c r="T259" i="1" s="1"/>
  <c r="R259" i="1" s="1"/>
  <c r="U260" i="1"/>
  <c r="T260" i="1" s="1" a="1"/>
  <c r="T260" i="1" s="1"/>
  <c r="R260" i="1" s="1"/>
  <c r="U261" i="1"/>
  <c r="T261" i="1" s="1" a="1"/>
  <c r="T261" i="1" s="1"/>
  <c r="U262" i="1"/>
  <c r="T262" i="1" s="1" a="1"/>
  <c r="T262" i="1" s="1"/>
  <c r="R262" i="1" s="1"/>
  <c r="U263" i="1"/>
  <c r="T263" i="1" s="1" a="1"/>
  <c r="T263" i="1" s="1"/>
  <c r="R263" i="1" s="1"/>
  <c r="U264" i="1"/>
  <c r="T264" i="1" s="1" a="1"/>
  <c r="T264" i="1" s="1"/>
  <c r="R264" i="1" s="1"/>
  <c r="U265" i="1"/>
  <c r="T265" i="1" s="1" a="1"/>
  <c r="T265" i="1" s="1"/>
  <c r="R265" i="1" s="1"/>
  <c r="U266" i="1"/>
  <c r="T266" i="1" s="1" a="1"/>
  <c r="T266" i="1" s="1"/>
  <c r="R266" i="1" s="1"/>
  <c r="U267" i="1"/>
  <c r="T267" i="1" s="1" a="1"/>
  <c r="T267" i="1" s="1"/>
  <c r="R267" i="1" s="1"/>
  <c r="U268" i="1"/>
  <c r="T268" i="1" s="1" a="1"/>
  <c r="T268" i="1" s="1"/>
  <c r="R268" i="1" s="1"/>
  <c r="U269" i="1"/>
  <c r="T269" i="1" s="1" a="1"/>
  <c r="T269" i="1" s="1"/>
  <c r="R269" i="1" s="1"/>
  <c r="U270" i="1"/>
  <c r="T270" i="1" s="1" a="1"/>
  <c r="T270" i="1" s="1"/>
  <c r="R270" i="1" s="1"/>
  <c r="U271" i="1"/>
  <c r="T271" i="1" s="1" a="1"/>
  <c r="T271" i="1" s="1"/>
  <c r="R271" i="1" s="1"/>
  <c r="U272" i="1"/>
  <c r="T272" i="1" s="1" a="1"/>
  <c r="T272" i="1" s="1"/>
  <c r="R272" i="1" s="1"/>
  <c r="U273" i="1"/>
  <c r="T273" i="1" s="1" a="1"/>
  <c r="T273" i="1" s="1"/>
  <c r="R273" i="1" s="1"/>
  <c r="U274" i="1"/>
  <c r="T274" i="1" s="1" a="1"/>
  <c r="T274" i="1" s="1"/>
  <c r="R274" i="1" s="1"/>
  <c r="U275" i="1"/>
  <c r="T275" i="1" s="1" a="1"/>
  <c r="T275" i="1" s="1"/>
  <c r="R275" i="1" s="1"/>
  <c r="U276" i="1"/>
  <c r="T276" i="1" s="1" a="1"/>
  <c r="T276" i="1" s="1"/>
  <c r="R276" i="1" s="1"/>
  <c r="U277" i="1"/>
  <c r="T277" i="1" s="1" a="1"/>
  <c r="T277" i="1" s="1"/>
  <c r="R277" i="1" s="1"/>
  <c r="U278" i="1"/>
  <c r="T278" i="1" s="1" a="1"/>
  <c r="T278" i="1" s="1"/>
  <c r="R278" i="1" s="1"/>
  <c r="U279" i="1"/>
  <c r="T279" i="1" s="1" a="1"/>
  <c r="T279" i="1" s="1"/>
  <c r="R279" i="1" s="1"/>
  <c r="U280" i="1"/>
  <c r="T280" i="1" s="1" a="1"/>
  <c r="T280" i="1" s="1"/>
  <c r="R280" i="1" s="1"/>
  <c r="U281" i="1"/>
  <c r="T281" i="1" s="1" a="1"/>
  <c r="T281" i="1" s="1"/>
  <c r="R281" i="1" s="1"/>
  <c r="U282" i="1"/>
  <c r="T282" i="1" s="1" a="1"/>
  <c r="T282" i="1" s="1"/>
  <c r="R282" i="1" s="1"/>
  <c r="U283" i="1"/>
  <c r="T283" i="1" s="1" a="1"/>
  <c r="T283" i="1" s="1"/>
  <c r="R283" i="1" s="1"/>
  <c r="U284" i="1"/>
  <c r="T284" i="1" s="1" a="1"/>
  <c r="T284" i="1" s="1"/>
  <c r="R284" i="1" s="1"/>
  <c r="U285" i="1"/>
  <c r="T285" i="1" s="1" a="1"/>
  <c r="T285" i="1" s="1"/>
  <c r="R285" i="1" s="1"/>
  <c r="U286" i="1"/>
  <c r="T286" i="1" s="1" a="1"/>
  <c r="T286" i="1" s="1"/>
  <c r="R286" i="1" s="1"/>
  <c r="U287" i="1"/>
  <c r="T287" i="1" s="1" a="1"/>
  <c r="T287" i="1" s="1"/>
  <c r="R287" i="1" s="1"/>
  <c r="U288" i="1"/>
  <c r="T288" i="1" s="1" a="1"/>
  <c r="T288" i="1" s="1"/>
  <c r="R288" i="1" s="1"/>
  <c r="U289" i="1"/>
  <c r="T289" i="1" s="1" a="1"/>
  <c r="T289" i="1" s="1"/>
  <c r="R289" i="1" s="1"/>
  <c r="U290" i="1"/>
  <c r="T290" i="1" s="1" a="1"/>
  <c r="T290" i="1" s="1"/>
  <c r="R290" i="1" s="1"/>
  <c r="U291" i="1"/>
  <c r="T291" i="1" s="1" a="1"/>
  <c r="T291" i="1" s="1"/>
  <c r="R291" i="1" s="1"/>
  <c r="U292" i="1"/>
  <c r="T292" i="1" s="1" a="1"/>
  <c r="T292" i="1" s="1"/>
  <c r="R292" i="1" s="1"/>
  <c r="U293" i="1"/>
  <c r="T293" i="1" s="1" a="1"/>
  <c r="T293" i="1" s="1"/>
  <c r="R293" i="1" s="1"/>
  <c r="U294" i="1"/>
  <c r="T294" i="1" s="1" a="1"/>
  <c r="T294" i="1" s="1"/>
  <c r="R294" i="1" s="1"/>
  <c r="U295" i="1"/>
  <c r="T295" i="1" s="1" a="1"/>
  <c r="T295" i="1" s="1"/>
  <c r="R295" i="1" s="1"/>
  <c r="U296" i="1"/>
  <c r="T296" i="1" s="1" a="1"/>
  <c r="T296" i="1" s="1"/>
  <c r="R296" i="1" s="1"/>
  <c r="U297" i="1"/>
  <c r="T297" i="1" s="1" a="1"/>
  <c r="T297" i="1" s="1"/>
  <c r="R297" i="1" s="1"/>
  <c r="U298" i="1"/>
  <c r="T298" i="1" s="1" a="1"/>
  <c r="T298" i="1" s="1"/>
  <c r="R298" i="1" s="1"/>
  <c r="U299" i="1"/>
  <c r="T299" i="1" s="1" a="1"/>
  <c r="T299" i="1" s="1"/>
  <c r="R299" i="1" s="1"/>
  <c r="U300" i="1"/>
  <c r="T300" i="1" s="1" a="1"/>
  <c r="T300" i="1" s="1"/>
  <c r="R300" i="1" s="1"/>
  <c r="U301" i="1"/>
  <c r="T301" i="1" s="1" a="1"/>
  <c r="T301" i="1" s="1"/>
  <c r="R301" i="1" s="1"/>
  <c r="U302" i="1"/>
  <c r="T302" i="1" s="1" a="1"/>
  <c r="T302" i="1" s="1"/>
  <c r="R302" i="1" s="1"/>
  <c r="U303" i="1"/>
  <c r="T303" i="1" s="1" a="1"/>
  <c r="T303" i="1" s="1"/>
  <c r="R303" i="1" s="1"/>
  <c r="U304" i="1"/>
  <c r="T304" i="1" s="1" a="1"/>
  <c r="T304" i="1" s="1"/>
  <c r="R304" i="1" s="1"/>
  <c r="U305" i="1"/>
  <c r="T305" i="1" s="1" a="1"/>
  <c r="T305" i="1" s="1"/>
  <c r="R305" i="1" s="1"/>
  <c r="U306" i="1"/>
  <c r="T306" i="1" s="1" a="1"/>
  <c r="T306" i="1" s="1"/>
  <c r="R306" i="1" s="1"/>
  <c r="U307" i="1"/>
  <c r="T307" i="1" s="1" a="1"/>
  <c r="T307" i="1" s="1"/>
  <c r="R307" i="1" s="1"/>
  <c r="U308" i="1"/>
  <c r="T308" i="1" s="1" a="1"/>
  <c r="T308" i="1" s="1"/>
  <c r="R308" i="1" s="1"/>
  <c r="U309" i="1"/>
  <c r="T309" i="1" s="1" a="1"/>
  <c r="T309" i="1" s="1"/>
  <c r="R309" i="1" s="1"/>
  <c r="U310" i="1"/>
  <c r="T310" i="1" s="1" a="1"/>
  <c r="T310" i="1" s="1"/>
  <c r="R310" i="1" s="1"/>
  <c r="U311" i="1"/>
  <c r="T311" i="1" s="1" a="1"/>
  <c r="T311" i="1" s="1"/>
  <c r="R311" i="1" s="1"/>
  <c r="U312" i="1"/>
  <c r="T312" i="1" s="1" a="1"/>
  <c r="T312" i="1" s="1"/>
  <c r="R312" i="1" s="1"/>
  <c r="U313" i="1"/>
  <c r="T313" i="1" s="1" a="1"/>
  <c r="T313" i="1" s="1"/>
  <c r="R313" i="1" s="1"/>
  <c r="U314" i="1"/>
  <c r="T314" i="1" s="1" a="1"/>
  <c r="T314" i="1" s="1"/>
  <c r="R314" i="1" s="1"/>
  <c r="U315" i="1"/>
  <c r="T315" i="1" s="1" a="1"/>
  <c r="T315" i="1" s="1"/>
  <c r="R315" i="1" s="1"/>
  <c r="U316" i="1"/>
  <c r="T316" i="1" s="1" a="1"/>
  <c r="T316" i="1" s="1"/>
  <c r="R316" i="1" s="1"/>
  <c r="U317" i="1"/>
  <c r="T317" i="1" s="1" a="1"/>
  <c r="T317" i="1" s="1"/>
  <c r="R317" i="1" s="1"/>
  <c r="U318" i="1"/>
  <c r="T318" i="1" s="1" a="1"/>
  <c r="T318" i="1" s="1"/>
  <c r="R318" i="1" s="1"/>
  <c r="U319" i="1"/>
  <c r="T319" i="1" s="1" a="1"/>
  <c r="T319" i="1" s="1"/>
  <c r="R319" i="1" s="1"/>
  <c r="U320" i="1"/>
  <c r="T320" i="1" s="1" a="1"/>
  <c r="T320" i="1" s="1"/>
  <c r="R320" i="1" s="1"/>
  <c r="U321" i="1"/>
  <c r="T321" i="1" s="1" a="1"/>
  <c r="T321" i="1" s="1"/>
  <c r="R321" i="1" s="1"/>
  <c r="U322" i="1"/>
  <c r="T322" i="1" s="1" a="1"/>
  <c r="T322" i="1" s="1"/>
  <c r="R322" i="1" s="1"/>
  <c r="U323" i="1"/>
  <c r="T323" i="1" s="1" a="1"/>
  <c r="T323" i="1" s="1"/>
  <c r="R323" i="1" s="1"/>
  <c r="U324" i="1"/>
  <c r="T324" i="1" s="1" a="1"/>
  <c r="T324" i="1" s="1"/>
  <c r="R324" i="1" s="1"/>
  <c r="U325" i="1"/>
  <c r="T325" i="1" s="1" a="1"/>
  <c r="T325" i="1" s="1"/>
  <c r="R325" i="1" s="1"/>
  <c r="U326" i="1"/>
  <c r="T326" i="1" s="1" a="1"/>
  <c r="T326" i="1" s="1"/>
  <c r="R326" i="1" s="1"/>
  <c r="U327" i="1"/>
  <c r="T327" i="1" s="1" a="1"/>
  <c r="T327" i="1" s="1"/>
  <c r="R327" i="1" s="1"/>
  <c r="U328" i="1"/>
  <c r="T328" i="1" s="1" a="1"/>
  <c r="T328" i="1" s="1"/>
  <c r="R328" i="1" s="1"/>
  <c r="U329" i="1"/>
  <c r="T329" i="1" s="1" a="1"/>
  <c r="T329" i="1" s="1"/>
  <c r="R329" i="1" s="1"/>
  <c r="U330" i="1"/>
  <c r="T330" i="1" s="1" a="1"/>
  <c r="T330" i="1" s="1"/>
  <c r="R330" i="1" s="1"/>
  <c r="U331" i="1"/>
  <c r="T331" i="1" s="1" a="1"/>
  <c r="T331" i="1" s="1"/>
  <c r="R331" i="1" s="1"/>
  <c r="U332" i="1"/>
  <c r="T332" i="1" s="1" a="1"/>
  <c r="T332" i="1" s="1"/>
  <c r="R332" i="1" s="1"/>
  <c r="U333" i="1"/>
  <c r="T333" i="1" s="1" a="1"/>
  <c r="T333" i="1" s="1"/>
  <c r="R333" i="1" s="1"/>
  <c r="U334" i="1"/>
  <c r="T334" i="1" s="1" a="1"/>
  <c r="T334" i="1" s="1"/>
  <c r="R334" i="1" s="1"/>
  <c r="U335" i="1"/>
  <c r="T335" i="1" s="1" a="1"/>
  <c r="T335" i="1" s="1"/>
  <c r="R335" i="1" s="1"/>
  <c r="U336" i="1"/>
  <c r="T336" i="1" s="1" a="1"/>
  <c r="T336" i="1" s="1"/>
  <c r="R336" i="1" s="1"/>
  <c r="U337" i="1"/>
  <c r="T337" i="1" s="1" a="1"/>
  <c r="T337" i="1" s="1"/>
  <c r="R337" i="1" s="1"/>
  <c r="U338" i="1"/>
  <c r="T338" i="1" s="1" a="1"/>
  <c r="T338" i="1" s="1"/>
  <c r="R338" i="1" s="1"/>
  <c r="U339" i="1"/>
  <c r="T339" i="1" s="1" a="1"/>
  <c r="T339" i="1" s="1"/>
  <c r="R339" i="1" s="1"/>
  <c r="U340" i="1"/>
  <c r="T340" i="1" s="1" a="1"/>
  <c r="T340" i="1" s="1"/>
  <c r="R340" i="1" s="1"/>
  <c r="U341" i="1"/>
  <c r="T341" i="1" s="1" a="1"/>
  <c r="T341" i="1" s="1"/>
  <c r="R341" i="1" s="1"/>
  <c r="U342" i="1"/>
  <c r="T342" i="1" s="1" a="1"/>
  <c r="T342" i="1" s="1"/>
  <c r="R342" i="1" s="1"/>
  <c r="U343" i="1"/>
  <c r="T343" i="1" s="1" a="1"/>
  <c r="T343" i="1" s="1"/>
  <c r="R343" i="1" s="1"/>
  <c r="U344" i="1"/>
  <c r="T344" i="1" s="1" a="1"/>
  <c r="T344" i="1" s="1"/>
  <c r="U345" i="1"/>
  <c r="T345" i="1" s="1" a="1"/>
  <c r="T345" i="1" s="1"/>
  <c r="R345" i="1" s="1"/>
  <c r="U346" i="1"/>
  <c r="T346" i="1" s="1" a="1"/>
  <c r="T346" i="1" s="1"/>
  <c r="R346" i="1" s="1"/>
  <c r="U347" i="1"/>
  <c r="T347" i="1" s="1" a="1"/>
  <c r="T347" i="1" s="1"/>
  <c r="R347" i="1" s="1"/>
  <c r="U348" i="1"/>
  <c r="T348" i="1" s="1" a="1"/>
  <c r="T348" i="1" s="1"/>
  <c r="R348" i="1" s="1"/>
  <c r="U349" i="1"/>
  <c r="T349" i="1" s="1" a="1"/>
  <c r="T349" i="1" s="1"/>
  <c r="R349" i="1" s="1"/>
  <c r="U350" i="1"/>
  <c r="T350" i="1" s="1" a="1"/>
  <c r="T350" i="1" s="1"/>
  <c r="R350" i="1" s="1"/>
  <c r="U351" i="1"/>
  <c r="T351" i="1" s="1" a="1"/>
  <c r="T351" i="1" s="1"/>
  <c r="R351" i="1" s="1"/>
  <c r="U352" i="1"/>
  <c r="T352" i="1" s="1" a="1"/>
  <c r="T352" i="1" s="1"/>
  <c r="R352" i="1" s="1"/>
  <c r="U353" i="1"/>
  <c r="T353" i="1" s="1" a="1"/>
  <c r="T353" i="1" s="1"/>
  <c r="R353" i="1" s="1"/>
  <c r="U354" i="1"/>
  <c r="T354" i="1" s="1" a="1"/>
  <c r="T354" i="1" s="1"/>
  <c r="R354" i="1" s="1"/>
  <c r="U355" i="1"/>
  <c r="T355" i="1" s="1" a="1"/>
  <c r="T355" i="1" s="1"/>
  <c r="R355" i="1" s="1"/>
  <c r="U356" i="1"/>
  <c r="T356" i="1" s="1" a="1"/>
  <c r="T356" i="1" s="1"/>
  <c r="R356" i="1" s="1"/>
  <c r="U357" i="1"/>
  <c r="T357" i="1" s="1" a="1"/>
  <c r="T357" i="1" s="1"/>
  <c r="R357" i="1" s="1"/>
  <c r="U358" i="1"/>
  <c r="T358" i="1" s="1" a="1"/>
  <c r="T358" i="1" s="1"/>
  <c r="R358" i="1" s="1"/>
  <c r="U359" i="1"/>
  <c r="T359" i="1" s="1" a="1"/>
  <c r="T359" i="1" s="1"/>
  <c r="R359" i="1" s="1"/>
  <c r="U360" i="1"/>
  <c r="T360" i="1" s="1" a="1"/>
  <c r="T360" i="1" s="1"/>
  <c r="R360" i="1" s="1"/>
  <c r="U361" i="1"/>
  <c r="T361" i="1" s="1" a="1"/>
  <c r="T361" i="1" s="1"/>
  <c r="R361" i="1" s="1"/>
  <c r="U362" i="1"/>
  <c r="T362" i="1" s="1" a="1"/>
  <c r="T362" i="1" s="1"/>
  <c r="R362" i="1" s="1"/>
  <c r="U363" i="1"/>
  <c r="T363" i="1" s="1" a="1"/>
  <c r="T363" i="1" s="1"/>
  <c r="R363" i="1" s="1"/>
  <c r="U364" i="1"/>
  <c r="T364" i="1" s="1" a="1"/>
  <c r="T364" i="1" s="1"/>
  <c r="R364" i="1" s="1"/>
  <c r="U365" i="1"/>
  <c r="T365" i="1" s="1" a="1"/>
  <c r="T365" i="1" s="1"/>
  <c r="R365" i="1" s="1"/>
  <c r="U366" i="1"/>
  <c r="T366" i="1" s="1" a="1"/>
  <c r="T366" i="1" s="1"/>
  <c r="R366" i="1" s="1"/>
  <c r="U367" i="1"/>
  <c r="T367" i="1" s="1" a="1"/>
  <c r="T367" i="1" s="1"/>
  <c r="R367" i="1" s="1"/>
  <c r="U368" i="1"/>
  <c r="T368" i="1" s="1" a="1"/>
  <c r="T368" i="1" s="1"/>
  <c r="R368" i="1" s="1"/>
  <c r="U369" i="1"/>
  <c r="T369" i="1" s="1" a="1"/>
  <c r="T369" i="1" s="1"/>
  <c r="R369" i="1" s="1"/>
  <c r="U370" i="1"/>
  <c r="T370" i="1" s="1" a="1"/>
  <c r="T370" i="1" s="1"/>
  <c r="R370" i="1" s="1"/>
  <c r="U371" i="1"/>
  <c r="T371" i="1" s="1" a="1"/>
  <c r="T371" i="1" s="1"/>
  <c r="R371" i="1" s="1"/>
  <c r="U372" i="1"/>
  <c r="T372" i="1" s="1" a="1"/>
  <c r="T372" i="1" s="1"/>
  <c r="R372" i="1" s="1"/>
  <c r="U373" i="1"/>
  <c r="T373" i="1" s="1" a="1"/>
  <c r="T373" i="1" s="1"/>
  <c r="R373" i="1" s="1"/>
  <c r="U374" i="1"/>
  <c r="T374" i="1" s="1" a="1"/>
  <c r="T374" i="1" s="1"/>
  <c r="R374" i="1" s="1"/>
  <c r="U375" i="1"/>
  <c r="T375" i="1" s="1" a="1"/>
  <c r="T375" i="1" s="1"/>
  <c r="R375" i="1" s="1"/>
  <c r="U376" i="1"/>
  <c r="T376" i="1" s="1" a="1"/>
  <c r="T376" i="1" s="1"/>
  <c r="R376" i="1" s="1"/>
  <c r="U377" i="1"/>
  <c r="T377" i="1" s="1" a="1"/>
  <c r="T377" i="1" s="1"/>
  <c r="R377" i="1" s="1"/>
  <c r="U378" i="1"/>
  <c r="T378" i="1" s="1" a="1"/>
  <c r="T378" i="1" s="1"/>
  <c r="R378" i="1" s="1"/>
  <c r="U379" i="1"/>
  <c r="T379" i="1" s="1" a="1"/>
  <c r="T379" i="1" s="1"/>
  <c r="R379" i="1" s="1"/>
  <c r="U380" i="1"/>
  <c r="T380" i="1" s="1" a="1"/>
  <c r="T380" i="1" s="1"/>
  <c r="R380" i="1" s="1"/>
  <c r="U381" i="1"/>
  <c r="T381" i="1" s="1" a="1"/>
  <c r="T381" i="1" s="1"/>
  <c r="R381" i="1" s="1"/>
  <c r="U382" i="1"/>
  <c r="U383" i="1"/>
  <c r="T383" i="1" s="1" a="1"/>
  <c r="T383" i="1" s="1"/>
  <c r="R383" i="1" s="1"/>
  <c r="U384" i="1"/>
  <c r="T384" i="1" s="1" a="1"/>
  <c r="T384" i="1" s="1"/>
  <c r="R384" i="1" s="1"/>
  <c r="U385" i="1"/>
  <c r="T385" i="1" s="1" a="1"/>
  <c r="T385" i="1" s="1"/>
  <c r="R385" i="1" s="1"/>
  <c r="U386" i="1"/>
  <c r="T386" i="1" s="1" a="1"/>
  <c r="T386" i="1" s="1"/>
  <c r="R386" i="1" s="1"/>
  <c r="U387" i="1"/>
  <c r="T387" i="1" s="1" a="1"/>
  <c r="T387" i="1" s="1"/>
  <c r="R387" i="1" s="1"/>
  <c r="U388" i="1"/>
  <c r="T388" i="1" s="1" a="1"/>
  <c r="T388" i="1" s="1"/>
  <c r="R388" i="1" s="1"/>
  <c r="U389" i="1"/>
  <c r="T389" i="1" s="1" a="1"/>
  <c r="T389" i="1" s="1"/>
  <c r="R389" i="1" s="1"/>
  <c r="U390" i="1"/>
  <c r="U391" i="1"/>
  <c r="T391" i="1" s="1" a="1"/>
  <c r="T391" i="1" s="1"/>
  <c r="R391" i="1" s="1"/>
  <c r="U392" i="1"/>
  <c r="T392" i="1" s="1" a="1"/>
  <c r="T392" i="1" s="1"/>
  <c r="R392" i="1" s="1"/>
  <c r="U393" i="1"/>
  <c r="T393" i="1" s="1" a="1"/>
  <c r="T393" i="1" s="1"/>
  <c r="R393" i="1" s="1"/>
  <c r="U394" i="1"/>
  <c r="T394" i="1" s="1" a="1"/>
  <c r="T394" i="1" s="1"/>
  <c r="R394" i="1" s="1"/>
  <c r="U395" i="1"/>
  <c r="T395" i="1" s="1" a="1"/>
  <c r="T395" i="1" s="1"/>
  <c r="R395" i="1" s="1"/>
  <c r="U396" i="1"/>
  <c r="T396" i="1" s="1" a="1"/>
  <c r="T396" i="1" s="1"/>
  <c r="R396" i="1" s="1"/>
  <c r="U397" i="1"/>
  <c r="T397" i="1" s="1" a="1"/>
  <c r="T397" i="1" s="1"/>
  <c r="U398" i="1"/>
  <c r="T398" i="1" s="1" a="1"/>
  <c r="T398" i="1" s="1"/>
  <c r="R398" i="1" s="1"/>
  <c r="U399" i="1"/>
  <c r="T399" i="1" s="1" a="1"/>
  <c r="T399" i="1" s="1"/>
  <c r="R399" i="1" s="1"/>
  <c r="U400" i="1"/>
  <c r="T400" i="1" s="1" a="1"/>
  <c r="T400" i="1" s="1"/>
  <c r="R400" i="1" s="1"/>
  <c r="U401" i="1"/>
  <c r="T401" i="1" s="1" a="1"/>
  <c r="T401" i="1" s="1"/>
  <c r="R401" i="1" s="1"/>
  <c r="U402" i="1"/>
  <c r="T402" i="1" s="1" a="1"/>
  <c r="T402" i="1" s="1"/>
  <c r="R402" i="1" s="1"/>
  <c r="U403" i="1"/>
  <c r="T403" i="1" s="1" a="1"/>
  <c r="T403" i="1" s="1"/>
  <c r="R403" i="1" s="1"/>
  <c r="U404" i="1"/>
  <c r="T404" i="1" s="1" a="1"/>
  <c r="T404" i="1" s="1"/>
  <c r="R404" i="1" s="1"/>
  <c r="U405" i="1"/>
  <c r="T405" i="1" s="1" a="1"/>
  <c r="T405" i="1" s="1"/>
  <c r="U406" i="1"/>
  <c r="T406" i="1" s="1" a="1"/>
  <c r="T406" i="1" s="1"/>
  <c r="R406" i="1" s="1"/>
  <c r="U407" i="1"/>
  <c r="T407" i="1" s="1" a="1"/>
  <c r="T407" i="1" s="1"/>
  <c r="R407" i="1" s="1"/>
  <c r="U408" i="1"/>
  <c r="T408" i="1" s="1" a="1"/>
  <c r="T408" i="1" s="1"/>
  <c r="R408" i="1" s="1"/>
  <c r="U409" i="1"/>
  <c r="T409" i="1" s="1" a="1"/>
  <c r="T409" i="1" s="1"/>
  <c r="R409" i="1" s="1"/>
  <c r="U410" i="1"/>
  <c r="T410" i="1" s="1" a="1"/>
  <c r="T410" i="1" s="1"/>
  <c r="R410" i="1" s="1"/>
  <c r="U411" i="1"/>
  <c r="T411" i="1" s="1" a="1"/>
  <c r="T411" i="1" s="1"/>
  <c r="R411" i="1" s="1"/>
  <c r="U412" i="1"/>
  <c r="T412" i="1" s="1" a="1"/>
  <c r="T412" i="1" s="1"/>
  <c r="R412" i="1" s="1"/>
  <c r="U413" i="1"/>
  <c r="T413" i="1" s="1" a="1"/>
  <c r="T413" i="1" s="1"/>
  <c r="R413" i="1" s="1"/>
  <c r="U414" i="1"/>
  <c r="T414" i="1" s="1" a="1"/>
  <c r="T414" i="1" s="1"/>
  <c r="R414" i="1" s="1"/>
  <c r="U415" i="1"/>
  <c r="T415" i="1" s="1" a="1"/>
  <c r="T415" i="1" s="1"/>
  <c r="R415" i="1" s="1"/>
  <c r="U416" i="1"/>
  <c r="T416" i="1" s="1" a="1"/>
  <c r="T416" i="1" s="1"/>
  <c r="R416" i="1" s="1"/>
  <c r="U417" i="1"/>
  <c r="T417" i="1" s="1" a="1"/>
  <c r="T417" i="1" s="1"/>
  <c r="R417" i="1" s="1"/>
  <c r="U418" i="1"/>
  <c r="T418" i="1" s="1" a="1"/>
  <c r="T418" i="1" s="1"/>
  <c r="R418" i="1" s="1"/>
  <c r="U419" i="1"/>
  <c r="T419" i="1" s="1" a="1"/>
  <c r="T419" i="1" s="1"/>
  <c r="R419" i="1" s="1"/>
  <c r="U420" i="1"/>
  <c r="T420" i="1" s="1" a="1"/>
  <c r="T420" i="1" s="1"/>
  <c r="R420" i="1" s="1"/>
  <c r="U421" i="1"/>
  <c r="T421" i="1" s="1" a="1"/>
  <c r="T421" i="1" s="1"/>
  <c r="R421" i="1" s="1"/>
  <c r="U422" i="1"/>
  <c r="T422" i="1" s="1" a="1"/>
  <c r="T422" i="1" s="1"/>
  <c r="R422" i="1" s="1"/>
  <c r="U423" i="1"/>
  <c r="T423" i="1" s="1" a="1"/>
  <c r="T423" i="1" s="1"/>
  <c r="R423" i="1" s="1"/>
  <c r="U424" i="1"/>
  <c r="T424" i="1" s="1" a="1"/>
  <c r="T424" i="1" s="1"/>
  <c r="R424" i="1" s="1"/>
  <c r="U425" i="1"/>
  <c r="T425" i="1" s="1" a="1"/>
  <c r="T425" i="1" s="1"/>
  <c r="R425" i="1" s="1"/>
  <c r="U426" i="1"/>
  <c r="T426" i="1" s="1" a="1"/>
  <c r="T426" i="1" s="1"/>
  <c r="R426" i="1" s="1"/>
  <c r="U427" i="1"/>
  <c r="T427" i="1" s="1" a="1"/>
  <c r="T427" i="1" s="1"/>
  <c r="R427" i="1" s="1"/>
  <c r="U428" i="1"/>
  <c r="T428" i="1" s="1" a="1"/>
  <c r="T428" i="1" s="1"/>
  <c r="R428" i="1" s="1"/>
  <c r="U429" i="1"/>
  <c r="T429" i="1" s="1" a="1"/>
  <c r="T429" i="1" s="1"/>
  <c r="R429" i="1" s="1"/>
  <c r="U430" i="1"/>
  <c r="T430" i="1" s="1" a="1"/>
  <c r="T430" i="1" s="1"/>
  <c r="R430" i="1" s="1"/>
  <c r="U431" i="1"/>
  <c r="T431" i="1" s="1" a="1"/>
  <c r="T431" i="1" s="1"/>
  <c r="R431" i="1" s="1"/>
  <c r="U432" i="1"/>
  <c r="T432" i="1" s="1" a="1"/>
  <c r="T432" i="1" s="1"/>
  <c r="R432" i="1" s="1"/>
  <c r="U433" i="1"/>
  <c r="T433" i="1" s="1" a="1"/>
  <c r="T433" i="1" s="1"/>
  <c r="U434" i="1"/>
  <c r="T434" i="1" s="1" a="1"/>
  <c r="T434" i="1" s="1"/>
  <c r="R434" i="1" s="1"/>
  <c r="U435" i="1"/>
  <c r="T435" i="1" s="1" a="1"/>
  <c r="T435" i="1" s="1"/>
  <c r="R435" i="1" s="1"/>
  <c r="U436" i="1"/>
  <c r="T436" i="1" s="1" a="1"/>
  <c r="T436" i="1" s="1"/>
  <c r="R436" i="1" s="1"/>
  <c r="U437" i="1"/>
  <c r="T437" i="1" s="1" a="1"/>
  <c r="T437" i="1" s="1"/>
  <c r="R437" i="1" s="1"/>
  <c r="U438" i="1"/>
  <c r="T438" i="1" s="1" a="1"/>
  <c r="T438" i="1" s="1"/>
  <c r="R438" i="1" s="1"/>
  <c r="U439" i="1"/>
  <c r="T439" i="1" s="1" a="1"/>
  <c r="T439" i="1" s="1"/>
  <c r="R439" i="1" s="1"/>
  <c r="U440" i="1"/>
  <c r="T440" i="1" s="1" a="1"/>
  <c r="T440" i="1" s="1"/>
  <c r="U441" i="1"/>
  <c r="T441" i="1" s="1" a="1"/>
  <c r="T441" i="1" s="1"/>
  <c r="R441" i="1" s="1"/>
  <c r="U442" i="1"/>
  <c r="T442" i="1" s="1" a="1"/>
  <c r="T442" i="1" s="1"/>
  <c r="R442" i="1" s="1"/>
  <c r="U443" i="1"/>
  <c r="T443" i="1" s="1" a="1"/>
  <c r="T443" i="1" s="1"/>
  <c r="R443" i="1" s="1"/>
  <c r="U444" i="1"/>
  <c r="T444" i="1" s="1" a="1"/>
  <c r="T444" i="1" s="1"/>
  <c r="R444" i="1" s="1"/>
  <c r="U445" i="1"/>
  <c r="T445" i="1" s="1" a="1"/>
  <c r="T445" i="1" s="1"/>
  <c r="R445" i="1" s="1"/>
  <c r="U446" i="1"/>
  <c r="T446" i="1" s="1" a="1"/>
  <c r="T446" i="1" s="1"/>
  <c r="R446" i="1" s="1"/>
  <c r="U447" i="1"/>
  <c r="T447" i="1" s="1" a="1"/>
  <c r="T447" i="1" s="1"/>
  <c r="R447" i="1" s="1"/>
  <c r="U448" i="1"/>
  <c r="T448" i="1" s="1" a="1"/>
  <c r="T448" i="1" s="1"/>
  <c r="R448" i="1" s="1"/>
  <c r="U449" i="1"/>
  <c r="T449" i="1" s="1" a="1"/>
  <c r="T449" i="1" s="1"/>
  <c r="R449" i="1" s="1"/>
  <c r="U450" i="1"/>
  <c r="T450" i="1" s="1" a="1"/>
  <c r="T450" i="1" s="1"/>
  <c r="R450" i="1" s="1"/>
  <c r="U451" i="1"/>
  <c r="T451" i="1" s="1" a="1"/>
  <c r="T451" i="1" s="1"/>
  <c r="R451" i="1" s="1"/>
  <c r="U452" i="1"/>
  <c r="T452" i="1" s="1" a="1"/>
  <c r="T452" i="1" s="1"/>
  <c r="R452" i="1" s="1"/>
  <c r="U453" i="1"/>
  <c r="T453" i="1" s="1" a="1"/>
  <c r="T453" i="1" s="1"/>
  <c r="U454" i="1"/>
  <c r="T454" i="1" s="1" a="1"/>
  <c r="T454" i="1" s="1"/>
  <c r="R454" i="1" s="1"/>
  <c r="U455" i="1"/>
  <c r="T455" i="1" s="1" a="1"/>
  <c r="T455" i="1" s="1"/>
  <c r="R455" i="1" s="1"/>
  <c r="U456" i="1"/>
  <c r="T456" i="1" s="1" a="1"/>
  <c r="T456" i="1" s="1"/>
  <c r="R456" i="1" s="1"/>
  <c r="U457" i="1"/>
  <c r="T457" i="1" s="1" a="1"/>
  <c r="T457" i="1" s="1"/>
  <c r="R457" i="1" s="1"/>
  <c r="U458" i="1"/>
  <c r="T458" i="1" s="1" a="1"/>
  <c r="T458" i="1" s="1"/>
  <c r="R458" i="1" s="1"/>
  <c r="U459" i="1"/>
  <c r="T459" i="1" s="1" a="1"/>
  <c r="T459" i="1" s="1"/>
  <c r="R459" i="1" s="1"/>
  <c r="U460" i="1"/>
  <c r="T460" i="1" s="1" a="1"/>
  <c r="T460" i="1" s="1"/>
  <c r="R460" i="1" s="1"/>
  <c r="U461" i="1"/>
  <c r="T461" i="1" s="1" a="1"/>
  <c r="T461" i="1" s="1"/>
  <c r="R461" i="1" s="1"/>
  <c r="U462" i="1"/>
  <c r="T462" i="1" s="1" a="1"/>
  <c r="T462" i="1" s="1"/>
  <c r="R462" i="1" s="1"/>
  <c r="U463" i="1"/>
  <c r="T463" i="1" s="1" a="1"/>
  <c r="T463" i="1" s="1"/>
  <c r="R463" i="1" s="1"/>
  <c r="U464" i="1"/>
  <c r="T464" i="1" s="1" a="1"/>
  <c r="T464" i="1" s="1"/>
  <c r="R464" i="1" s="1"/>
  <c r="U465" i="1"/>
  <c r="T465" i="1" s="1" a="1"/>
  <c r="T465" i="1" s="1"/>
  <c r="R465" i="1" s="1"/>
  <c r="U466" i="1"/>
  <c r="T466" i="1" s="1" a="1"/>
  <c r="T466" i="1" s="1"/>
  <c r="R466" i="1" s="1"/>
  <c r="U467" i="1"/>
  <c r="T467" i="1" s="1" a="1"/>
  <c r="T467" i="1" s="1"/>
  <c r="R467" i="1" s="1"/>
  <c r="U468" i="1"/>
  <c r="T468" i="1" s="1" a="1"/>
  <c r="T468" i="1" s="1"/>
  <c r="R468" i="1" s="1"/>
  <c r="U469" i="1"/>
  <c r="T469" i="1" s="1" a="1"/>
  <c r="T469" i="1" s="1"/>
  <c r="R469" i="1" s="1"/>
  <c r="U470" i="1"/>
  <c r="T470" i="1" s="1" a="1"/>
  <c r="T470" i="1" s="1"/>
  <c r="R470" i="1" s="1"/>
  <c r="U471" i="1"/>
  <c r="T471" i="1" s="1" a="1"/>
  <c r="T471" i="1" s="1"/>
  <c r="R471" i="1" s="1"/>
  <c r="U472" i="1"/>
  <c r="T472" i="1" s="1" a="1"/>
  <c r="T472" i="1" s="1"/>
  <c r="R472" i="1" s="1"/>
  <c r="U473" i="1"/>
  <c r="T473" i="1" s="1" a="1"/>
  <c r="T473" i="1" s="1"/>
  <c r="R473" i="1" s="1"/>
  <c r="U474" i="1"/>
  <c r="T474" i="1" s="1" a="1"/>
  <c r="T474" i="1" s="1"/>
  <c r="R474" i="1" s="1"/>
  <c r="U475" i="1"/>
  <c r="T475" i="1" s="1" a="1"/>
  <c r="T475" i="1" s="1"/>
  <c r="R475" i="1" s="1"/>
  <c r="U476" i="1"/>
  <c r="T476" i="1" s="1" a="1"/>
  <c r="T476" i="1" s="1"/>
  <c r="R476" i="1" s="1"/>
  <c r="U477" i="1"/>
  <c r="T477" i="1" s="1" a="1"/>
  <c r="T477" i="1" s="1"/>
  <c r="R477" i="1" s="1"/>
  <c r="U478" i="1"/>
  <c r="T478" i="1" s="1" a="1"/>
  <c r="T478" i="1" s="1"/>
  <c r="R478" i="1" s="1"/>
  <c r="U479" i="1"/>
  <c r="T479" i="1" s="1" a="1"/>
  <c r="T479" i="1" s="1"/>
  <c r="R479" i="1" s="1"/>
  <c r="U480" i="1"/>
  <c r="T480" i="1" s="1" a="1"/>
  <c r="T480" i="1" s="1"/>
  <c r="R480" i="1" s="1"/>
  <c r="U481" i="1"/>
  <c r="T481" i="1" s="1" a="1"/>
  <c r="T481" i="1" s="1"/>
  <c r="R481" i="1" s="1"/>
  <c r="U482" i="1"/>
  <c r="T482" i="1" s="1" a="1"/>
  <c r="T482" i="1" s="1"/>
  <c r="R482" i="1" s="1"/>
  <c r="U483" i="1"/>
  <c r="T483" i="1" s="1" a="1"/>
  <c r="T483" i="1" s="1"/>
  <c r="R483" i="1" s="1"/>
  <c r="U484" i="1"/>
  <c r="T484" i="1" s="1" a="1"/>
  <c r="T484" i="1" s="1"/>
  <c r="R484" i="1" s="1"/>
  <c r="U485" i="1"/>
  <c r="T485" i="1" s="1" a="1"/>
  <c r="T485" i="1" s="1"/>
  <c r="R485" i="1" s="1"/>
  <c r="U486" i="1"/>
  <c r="T486" i="1" s="1" a="1"/>
  <c r="T486" i="1" s="1"/>
  <c r="R486" i="1" s="1"/>
  <c r="U487" i="1"/>
  <c r="T487" i="1" s="1" a="1"/>
  <c r="T487" i="1" s="1"/>
  <c r="R487" i="1" s="1"/>
  <c r="U488" i="1"/>
  <c r="T488" i="1" s="1" a="1"/>
  <c r="T488" i="1" s="1"/>
  <c r="R488" i="1" s="1"/>
  <c r="U489" i="1"/>
  <c r="T489" i="1" s="1" a="1"/>
  <c r="T489" i="1" s="1"/>
  <c r="R489" i="1" s="1"/>
  <c r="U490" i="1"/>
  <c r="T490" i="1" s="1" a="1"/>
  <c r="T490" i="1" s="1"/>
  <c r="R490" i="1" s="1"/>
  <c r="U491" i="1"/>
  <c r="T491" i="1" s="1" a="1"/>
  <c r="T491" i="1" s="1"/>
  <c r="R491" i="1" s="1"/>
  <c r="U492" i="1"/>
  <c r="T492" i="1" s="1" a="1"/>
  <c r="T492" i="1" s="1"/>
  <c r="R492" i="1" s="1"/>
  <c r="U493" i="1"/>
  <c r="T493" i="1" s="1" a="1"/>
  <c r="T493" i="1" s="1"/>
  <c r="R493" i="1" s="1"/>
  <c r="U494" i="1"/>
  <c r="T494" i="1" s="1" a="1"/>
  <c r="T494" i="1" s="1"/>
  <c r="R494" i="1" s="1"/>
  <c r="U495" i="1"/>
  <c r="T495" i="1" s="1" a="1"/>
  <c r="T495" i="1" s="1"/>
  <c r="R495" i="1" s="1"/>
  <c r="U496" i="1"/>
  <c r="T496" i="1" s="1" a="1"/>
  <c r="T496" i="1" s="1"/>
  <c r="R496" i="1" s="1"/>
  <c r="U497" i="1"/>
  <c r="T497" i="1" s="1" a="1"/>
  <c r="T497" i="1" s="1"/>
  <c r="R497" i="1" s="1"/>
  <c r="U498" i="1"/>
  <c r="T498" i="1" s="1" a="1"/>
  <c r="T498" i="1" s="1"/>
  <c r="R498" i="1" s="1"/>
  <c r="U499" i="1"/>
  <c r="T499" i="1" s="1" a="1"/>
  <c r="T499" i="1" s="1"/>
  <c r="R499" i="1" s="1"/>
  <c r="U500" i="1"/>
  <c r="T500" i="1" s="1" a="1"/>
  <c r="T500" i="1" s="1"/>
  <c r="R500" i="1" s="1"/>
  <c r="U501" i="1"/>
  <c r="T501" i="1" s="1" a="1"/>
  <c r="T501" i="1" s="1"/>
  <c r="R501" i="1" s="1"/>
  <c r="U502" i="1"/>
  <c r="T502" i="1" s="1" a="1"/>
  <c r="T502" i="1" s="1"/>
  <c r="R502" i="1" s="1"/>
  <c r="U503" i="1"/>
  <c r="T503" i="1" s="1" a="1"/>
  <c r="T503" i="1" s="1"/>
  <c r="R503" i="1" s="1"/>
  <c r="U504" i="1"/>
  <c r="T504" i="1" s="1" a="1"/>
  <c r="T504" i="1" s="1"/>
  <c r="R504" i="1" s="1"/>
  <c r="U505" i="1"/>
  <c r="T505" i="1" s="1" a="1"/>
  <c r="T505" i="1" s="1"/>
  <c r="R505" i="1" s="1"/>
  <c r="U506" i="1"/>
  <c r="T506" i="1" s="1" a="1"/>
  <c r="T506" i="1" s="1"/>
  <c r="R506" i="1" s="1"/>
  <c r="U507" i="1"/>
  <c r="T507" i="1" s="1" a="1"/>
  <c r="T507" i="1" s="1"/>
  <c r="R507" i="1" s="1"/>
  <c r="U508" i="1"/>
  <c r="T508" i="1" s="1" a="1"/>
  <c r="T508" i="1" s="1"/>
  <c r="R508" i="1" s="1"/>
  <c r="U509" i="1"/>
  <c r="T509" i="1" s="1" a="1"/>
  <c r="T509" i="1" s="1"/>
  <c r="R509" i="1" s="1"/>
  <c r="U510" i="1"/>
  <c r="T510" i="1" s="1" a="1"/>
  <c r="T510" i="1" s="1"/>
  <c r="R510" i="1" s="1"/>
  <c r="U511" i="1"/>
  <c r="T511" i="1" s="1" a="1"/>
  <c r="T511" i="1" s="1"/>
  <c r="R511" i="1" s="1"/>
  <c r="U512" i="1"/>
  <c r="T512" i="1" s="1" a="1"/>
  <c r="T512" i="1" s="1"/>
  <c r="R512" i="1" s="1"/>
  <c r="U513" i="1"/>
  <c r="T513" i="1" s="1" a="1"/>
  <c r="T513" i="1" s="1"/>
  <c r="R513" i="1" s="1"/>
  <c r="U514" i="1"/>
  <c r="T514" i="1" s="1" a="1"/>
  <c r="T514" i="1" s="1"/>
  <c r="R514" i="1" s="1"/>
  <c r="U515" i="1"/>
  <c r="T515" i="1" s="1" a="1"/>
  <c r="T515" i="1" s="1"/>
  <c r="R515" i="1" s="1"/>
  <c r="U516" i="1"/>
  <c r="T516" i="1" s="1" a="1"/>
  <c r="T516" i="1" s="1"/>
  <c r="R516" i="1" s="1"/>
  <c r="U517" i="1"/>
  <c r="T517" i="1" s="1" a="1"/>
  <c r="T517" i="1" s="1"/>
  <c r="R517" i="1" s="1"/>
  <c r="U518" i="1"/>
  <c r="T518" i="1" s="1" a="1"/>
  <c r="T518" i="1" s="1"/>
  <c r="R518" i="1" s="1"/>
  <c r="U519" i="1"/>
  <c r="T519" i="1" s="1" a="1"/>
  <c r="T519" i="1" s="1"/>
  <c r="R519" i="1" s="1"/>
  <c r="U520" i="1"/>
  <c r="T520" i="1" s="1" a="1"/>
  <c r="T520" i="1" s="1"/>
  <c r="R520" i="1" s="1"/>
  <c r="U521" i="1"/>
  <c r="T521" i="1" s="1" a="1"/>
  <c r="T521" i="1" s="1"/>
  <c r="R521" i="1" s="1"/>
  <c r="U522" i="1"/>
  <c r="T522" i="1" s="1" a="1"/>
  <c r="T522" i="1" s="1"/>
  <c r="R522" i="1" s="1"/>
  <c r="U523" i="1"/>
  <c r="T523" i="1" s="1" a="1"/>
  <c r="T523" i="1" s="1"/>
  <c r="R523" i="1" s="1"/>
  <c r="U524" i="1"/>
  <c r="T524" i="1" s="1" a="1"/>
  <c r="T524" i="1" s="1"/>
  <c r="R524" i="1" s="1"/>
  <c r="U525" i="1"/>
  <c r="T525" i="1" s="1" a="1"/>
  <c r="T525" i="1" s="1"/>
  <c r="R525" i="1" s="1"/>
  <c r="U526" i="1"/>
  <c r="T526" i="1" s="1" a="1"/>
  <c r="T526" i="1" s="1"/>
  <c r="R526" i="1" s="1"/>
  <c r="U527" i="1"/>
  <c r="T527" i="1" s="1" a="1"/>
  <c r="T527" i="1" s="1"/>
  <c r="R527" i="1" s="1"/>
  <c r="U528" i="1"/>
  <c r="T528" i="1" s="1" a="1"/>
  <c r="T528" i="1" s="1"/>
  <c r="R528" i="1" s="1"/>
  <c r="U529" i="1"/>
  <c r="T529" i="1" s="1" a="1"/>
  <c r="T529" i="1" s="1"/>
  <c r="R529" i="1" s="1"/>
  <c r="U530" i="1"/>
  <c r="T530" i="1" s="1" a="1"/>
  <c r="T530" i="1" s="1"/>
  <c r="R530" i="1" s="1"/>
  <c r="U531" i="1"/>
  <c r="T531" i="1" s="1" a="1"/>
  <c r="T531" i="1" s="1"/>
  <c r="R531" i="1" s="1"/>
  <c r="U532" i="1"/>
  <c r="T532" i="1" s="1" a="1"/>
  <c r="T532" i="1" s="1"/>
  <c r="R532" i="1" s="1"/>
  <c r="U533" i="1"/>
  <c r="T533" i="1" s="1" a="1"/>
  <c r="T533" i="1" s="1"/>
  <c r="R533" i="1" s="1"/>
  <c r="U534" i="1"/>
  <c r="T534" i="1" s="1" a="1"/>
  <c r="T534" i="1" s="1"/>
  <c r="R534" i="1" s="1"/>
  <c r="U535" i="1"/>
  <c r="T535" i="1" s="1" a="1"/>
  <c r="T535" i="1" s="1"/>
  <c r="R535" i="1" s="1"/>
  <c r="U536" i="1"/>
  <c r="T536" i="1" s="1" a="1"/>
  <c r="T536" i="1" s="1"/>
  <c r="R536" i="1" s="1"/>
  <c r="U537" i="1"/>
  <c r="T537" i="1" s="1" a="1"/>
  <c r="T537" i="1" s="1"/>
  <c r="R537" i="1" s="1"/>
  <c r="U538" i="1"/>
  <c r="T538" i="1" s="1" a="1"/>
  <c r="T538" i="1" s="1"/>
  <c r="R538" i="1" s="1"/>
  <c r="U539" i="1"/>
  <c r="T539" i="1" s="1" a="1"/>
  <c r="T539" i="1" s="1"/>
  <c r="R539" i="1" s="1"/>
  <c r="U540" i="1"/>
  <c r="T540" i="1" s="1" a="1"/>
  <c r="T540" i="1" s="1"/>
  <c r="R540" i="1" s="1"/>
  <c r="U541" i="1"/>
  <c r="T541" i="1" s="1" a="1"/>
  <c r="T541" i="1" s="1"/>
  <c r="R541" i="1" s="1"/>
  <c r="U542" i="1"/>
  <c r="T542" i="1" s="1" a="1"/>
  <c r="T542" i="1" s="1"/>
  <c r="R542" i="1" s="1"/>
  <c r="U543" i="1"/>
  <c r="T543" i="1" s="1" a="1"/>
  <c r="T543" i="1" s="1"/>
  <c r="R543" i="1" s="1"/>
  <c r="U544" i="1"/>
  <c r="T544" i="1" s="1" a="1"/>
  <c r="T544" i="1" s="1"/>
  <c r="R544" i="1" s="1"/>
  <c r="U545" i="1"/>
  <c r="T545" i="1" s="1" a="1"/>
  <c r="T545" i="1" s="1"/>
  <c r="R545" i="1" s="1"/>
  <c r="U546" i="1"/>
  <c r="T546" i="1" s="1" a="1"/>
  <c r="T546" i="1" s="1"/>
  <c r="R546" i="1" s="1"/>
  <c r="U547" i="1"/>
  <c r="T547" i="1" s="1" a="1"/>
  <c r="T547" i="1" s="1"/>
  <c r="R547" i="1" s="1"/>
  <c r="U548" i="1"/>
  <c r="T548" i="1" s="1" a="1"/>
  <c r="T548" i="1" s="1"/>
  <c r="R548" i="1" s="1"/>
  <c r="U549" i="1"/>
  <c r="T549" i="1" s="1" a="1"/>
  <c r="T549" i="1" s="1"/>
  <c r="R549" i="1" s="1"/>
  <c r="U550" i="1"/>
  <c r="T550" i="1" s="1" a="1"/>
  <c r="T550" i="1" s="1"/>
  <c r="R550" i="1" s="1"/>
  <c r="U551" i="1"/>
  <c r="T551" i="1" s="1" a="1"/>
  <c r="T551" i="1" s="1"/>
  <c r="R551" i="1" s="1"/>
  <c r="U552" i="1"/>
  <c r="T552" i="1" s="1" a="1"/>
  <c r="T552" i="1" s="1"/>
  <c r="R552" i="1" s="1"/>
  <c r="U553" i="1"/>
  <c r="T553" i="1" s="1" a="1"/>
  <c r="T553" i="1" s="1"/>
  <c r="R553" i="1" s="1"/>
  <c r="U554" i="1"/>
  <c r="T554" i="1" s="1" a="1"/>
  <c r="T554" i="1" s="1"/>
  <c r="R554" i="1" s="1"/>
  <c r="U555" i="1"/>
  <c r="T555" i="1" s="1" a="1"/>
  <c r="T555" i="1" s="1"/>
  <c r="R555" i="1" s="1"/>
  <c r="U556" i="1"/>
  <c r="T556" i="1" s="1" a="1"/>
  <c r="T556" i="1" s="1"/>
  <c r="R556" i="1" s="1"/>
  <c r="U557" i="1"/>
  <c r="T557" i="1" s="1" a="1"/>
  <c r="T557" i="1" s="1"/>
  <c r="R557" i="1" s="1"/>
  <c r="U558" i="1"/>
  <c r="T558" i="1" s="1" a="1"/>
  <c r="T558" i="1" s="1"/>
  <c r="R558" i="1" s="1"/>
  <c r="U559" i="1"/>
  <c r="T559" i="1" s="1" a="1"/>
  <c r="T559" i="1" s="1"/>
  <c r="R559" i="1" s="1"/>
  <c r="U560" i="1"/>
  <c r="T560" i="1" s="1" a="1"/>
  <c r="T560" i="1" s="1"/>
  <c r="R560" i="1" s="1"/>
  <c r="U561" i="1"/>
  <c r="T561" i="1" s="1" a="1"/>
  <c r="T561" i="1" s="1"/>
  <c r="R561" i="1" s="1"/>
  <c r="U562" i="1"/>
  <c r="T562" i="1" s="1" a="1"/>
  <c r="T562" i="1" s="1"/>
  <c r="R562" i="1" s="1"/>
  <c r="U563" i="1"/>
  <c r="T563" i="1" s="1" a="1"/>
  <c r="T563" i="1" s="1"/>
  <c r="R563" i="1" s="1"/>
  <c r="U564" i="1"/>
  <c r="T564" i="1" s="1" a="1"/>
  <c r="T564" i="1" s="1"/>
  <c r="R564" i="1" s="1"/>
  <c r="U565" i="1"/>
  <c r="T565" i="1" s="1" a="1"/>
  <c r="T565" i="1" s="1"/>
  <c r="R565" i="1" s="1"/>
  <c r="U566" i="1"/>
  <c r="T566" i="1" s="1" a="1"/>
  <c r="T566" i="1" s="1"/>
  <c r="R566" i="1" s="1"/>
  <c r="U567" i="1"/>
  <c r="T567" i="1" s="1" a="1"/>
  <c r="T567" i="1" s="1"/>
  <c r="R567" i="1" s="1"/>
  <c r="U568" i="1"/>
  <c r="T568" i="1" s="1" a="1"/>
  <c r="T568" i="1" s="1"/>
  <c r="R568" i="1" s="1"/>
  <c r="U569" i="1"/>
  <c r="T569" i="1" s="1" a="1"/>
  <c r="T569" i="1" s="1"/>
  <c r="R569" i="1" s="1"/>
  <c r="U570" i="1"/>
  <c r="T570" i="1" s="1" a="1"/>
  <c r="T570" i="1" s="1"/>
  <c r="R570" i="1" s="1"/>
  <c r="U571" i="1"/>
  <c r="T571" i="1" s="1" a="1"/>
  <c r="T571" i="1" s="1"/>
  <c r="R571" i="1" s="1"/>
  <c r="U572" i="1"/>
  <c r="T572" i="1" s="1" a="1"/>
  <c r="T572" i="1" s="1"/>
  <c r="R572" i="1" s="1"/>
  <c r="U573" i="1"/>
  <c r="T573" i="1" s="1" a="1"/>
  <c r="T573" i="1" s="1"/>
  <c r="R573" i="1" s="1"/>
  <c r="U574" i="1"/>
  <c r="T574" i="1" s="1" a="1"/>
  <c r="T574" i="1" s="1"/>
  <c r="R574" i="1" s="1"/>
  <c r="U575" i="1"/>
  <c r="T575" i="1" s="1" a="1"/>
  <c r="T575" i="1" s="1"/>
  <c r="R575" i="1" s="1"/>
  <c r="U576" i="1"/>
  <c r="T576" i="1" s="1" a="1"/>
  <c r="T576" i="1" s="1"/>
  <c r="R576" i="1" s="1"/>
  <c r="U577" i="1"/>
  <c r="T577" i="1" s="1" a="1"/>
  <c r="T577" i="1" s="1"/>
  <c r="R577" i="1" s="1"/>
  <c r="U578" i="1"/>
  <c r="T578" i="1" s="1" a="1"/>
  <c r="T578" i="1" s="1"/>
  <c r="R578" i="1" s="1"/>
  <c r="U579" i="1"/>
  <c r="T579" i="1" s="1" a="1"/>
  <c r="T579" i="1" s="1"/>
  <c r="R579" i="1" s="1"/>
  <c r="U580" i="1"/>
  <c r="T580" i="1" s="1" a="1"/>
  <c r="T580" i="1" s="1"/>
  <c r="R580" i="1" s="1"/>
  <c r="U581" i="1"/>
  <c r="T581" i="1" s="1" a="1"/>
  <c r="T581" i="1" s="1"/>
  <c r="R581" i="1" s="1"/>
  <c r="U582" i="1"/>
  <c r="T582" i="1" s="1" a="1"/>
  <c r="T582" i="1" s="1"/>
  <c r="R582" i="1" s="1"/>
  <c r="U583" i="1"/>
  <c r="T583" i="1" s="1" a="1"/>
  <c r="T583" i="1" s="1"/>
  <c r="R583" i="1" s="1"/>
  <c r="U584" i="1"/>
  <c r="T584" i="1" s="1" a="1"/>
  <c r="T584" i="1" s="1"/>
  <c r="R584" i="1" s="1"/>
  <c r="U585" i="1"/>
  <c r="T585" i="1" s="1" a="1"/>
  <c r="T585" i="1" s="1"/>
  <c r="R585" i="1" s="1"/>
  <c r="U586" i="1"/>
  <c r="T586" i="1" s="1" a="1"/>
  <c r="T586" i="1" s="1"/>
  <c r="R586" i="1" s="1"/>
  <c r="U587" i="1"/>
  <c r="T587" i="1" s="1" a="1"/>
  <c r="T587" i="1" s="1"/>
  <c r="R587" i="1" s="1"/>
  <c r="U588" i="1"/>
  <c r="T588" i="1" s="1" a="1"/>
  <c r="T588" i="1" s="1"/>
  <c r="R588" i="1" s="1"/>
  <c r="U589" i="1"/>
  <c r="T589" i="1" s="1" a="1"/>
  <c r="T589" i="1" s="1"/>
  <c r="R589" i="1" s="1"/>
  <c r="U590" i="1"/>
  <c r="T590" i="1" s="1" a="1"/>
  <c r="T590" i="1" s="1"/>
  <c r="R590" i="1" s="1"/>
  <c r="U591" i="1"/>
  <c r="T591" i="1" s="1" a="1"/>
  <c r="T591" i="1" s="1"/>
  <c r="R591" i="1" s="1"/>
  <c r="U592" i="1"/>
  <c r="T592" i="1" s="1" a="1"/>
  <c r="T592" i="1" s="1"/>
  <c r="R592" i="1" s="1"/>
  <c r="U593" i="1"/>
  <c r="T593" i="1" s="1" a="1"/>
  <c r="T593" i="1" s="1"/>
  <c r="R593" i="1" s="1"/>
  <c r="U594" i="1"/>
  <c r="T594" i="1" s="1" a="1"/>
  <c r="T594" i="1" s="1"/>
  <c r="R594" i="1" s="1"/>
  <c r="U595" i="1"/>
  <c r="T595" i="1" s="1" a="1"/>
  <c r="T595" i="1" s="1"/>
  <c r="R595" i="1" s="1"/>
  <c r="U596" i="1"/>
  <c r="T596" i="1" s="1" a="1"/>
  <c r="T596" i="1" s="1"/>
  <c r="R596" i="1" s="1"/>
  <c r="U597" i="1"/>
  <c r="T597" i="1" s="1" a="1"/>
  <c r="T597" i="1" s="1"/>
  <c r="R597" i="1" s="1"/>
  <c r="U598" i="1"/>
  <c r="T598" i="1" s="1" a="1"/>
  <c r="T598" i="1" s="1"/>
  <c r="R598" i="1" s="1"/>
  <c r="U599" i="1"/>
  <c r="T599" i="1" s="1" a="1"/>
  <c r="T599" i="1" s="1"/>
  <c r="R599" i="1" s="1"/>
  <c r="U600" i="1"/>
  <c r="T600" i="1" s="1" a="1"/>
  <c r="T600" i="1" s="1"/>
  <c r="R600" i="1" s="1"/>
  <c r="U601" i="1"/>
  <c r="T601" i="1" s="1" a="1"/>
  <c r="T601" i="1" s="1"/>
  <c r="R601" i="1" s="1"/>
  <c r="U602" i="1"/>
  <c r="T602" i="1" s="1" a="1"/>
  <c r="T602" i="1" s="1"/>
  <c r="R602" i="1" s="1"/>
  <c r="U603" i="1"/>
  <c r="T603" i="1" s="1" a="1"/>
  <c r="T603" i="1" s="1"/>
  <c r="R603" i="1" s="1"/>
  <c r="U604" i="1"/>
  <c r="T604" i="1" s="1" a="1"/>
  <c r="T604" i="1" s="1"/>
  <c r="R604" i="1" s="1"/>
  <c r="U605" i="1"/>
  <c r="T605" i="1" s="1" a="1"/>
  <c r="T605" i="1" s="1"/>
  <c r="R605" i="1" s="1"/>
  <c r="U606" i="1"/>
  <c r="T606" i="1" s="1" a="1"/>
  <c r="T606" i="1" s="1"/>
  <c r="R606" i="1" s="1"/>
  <c r="U607" i="1"/>
  <c r="T607" i="1" s="1" a="1"/>
  <c r="T607" i="1" s="1"/>
  <c r="R607" i="1" s="1"/>
  <c r="U608" i="1"/>
  <c r="T608" i="1" s="1" a="1"/>
  <c r="T608" i="1" s="1"/>
  <c r="R608" i="1" s="1"/>
  <c r="U609" i="1"/>
  <c r="T609" i="1" s="1" a="1"/>
  <c r="T609" i="1" s="1"/>
  <c r="R609" i="1" s="1"/>
  <c r="U610" i="1"/>
  <c r="T610" i="1" s="1" a="1"/>
  <c r="T610" i="1" s="1"/>
  <c r="R610" i="1" s="1"/>
  <c r="U611" i="1"/>
  <c r="T611" i="1" s="1" a="1"/>
  <c r="T611" i="1" s="1"/>
  <c r="R611" i="1" s="1"/>
  <c r="U612" i="1"/>
  <c r="T612" i="1" s="1" a="1"/>
  <c r="T612" i="1" s="1"/>
  <c r="R612" i="1" s="1"/>
  <c r="U613" i="1"/>
  <c r="T613" i="1" s="1" a="1"/>
  <c r="T613" i="1" s="1"/>
  <c r="R613" i="1" s="1"/>
  <c r="U614" i="1"/>
  <c r="T614" i="1" s="1" a="1"/>
  <c r="T614" i="1" s="1"/>
  <c r="R614" i="1" s="1"/>
  <c r="U615" i="1"/>
  <c r="T615" i="1" s="1" a="1"/>
  <c r="T615" i="1" s="1"/>
  <c r="R615" i="1" s="1"/>
  <c r="U616" i="1"/>
  <c r="T616" i="1" s="1" a="1"/>
  <c r="T616" i="1" s="1"/>
  <c r="R616" i="1" s="1"/>
  <c r="U617" i="1"/>
  <c r="T617" i="1" s="1" a="1"/>
  <c r="T617" i="1" s="1"/>
  <c r="R617" i="1" s="1"/>
  <c r="U618" i="1"/>
  <c r="T618" i="1" s="1" a="1"/>
  <c r="T618" i="1" s="1"/>
  <c r="R618" i="1" s="1"/>
  <c r="U619" i="1"/>
  <c r="T619" i="1" s="1" a="1"/>
  <c r="T619" i="1" s="1"/>
  <c r="R619" i="1" s="1"/>
  <c r="U620" i="1"/>
  <c r="T620" i="1" s="1" a="1"/>
  <c r="T620" i="1" s="1"/>
  <c r="R620" i="1" s="1"/>
  <c r="U621" i="1"/>
  <c r="T621" i="1" s="1" a="1"/>
  <c r="T621" i="1" s="1"/>
  <c r="R621" i="1" s="1"/>
  <c r="U622" i="1"/>
  <c r="T622" i="1" s="1" a="1"/>
  <c r="T622" i="1" s="1"/>
  <c r="R622" i="1" s="1"/>
  <c r="U623" i="1"/>
  <c r="T623" i="1" s="1" a="1"/>
  <c r="T623" i="1" s="1"/>
  <c r="R623" i="1" s="1"/>
  <c r="U624" i="1"/>
  <c r="T624" i="1" s="1" a="1"/>
  <c r="T624" i="1" s="1"/>
  <c r="R624" i="1" s="1"/>
  <c r="U625" i="1"/>
  <c r="T625" i="1" s="1" a="1"/>
  <c r="T625" i="1" s="1"/>
  <c r="R625" i="1" s="1"/>
  <c r="U626" i="1"/>
  <c r="T626" i="1" s="1" a="1"/>
  <c r="T626" i="1" s="1"/>
  <c r="R626" i="1" s="1"/>
  <c r="U627" i="1"/>
  <c r="T627" i="1" s="1" a="1"/>
  <c r="T627" i="1" s="1"/>
  <c r="R627" i="1" s="1"/>
  <c r="U628" i="1"/>
  <c r="T628" i="1" s="1" a="1"/>
  <c r="T628" i="1" s="1"/>
  <c r="R628" i="1" s="1"/>
  <c r="U629" i="1"/>
  <c r="T629" i="1" s="1" a="1"/>
  <c r="T629" i="1" s="1"/>
  <c r="R629" i="1" s="1"/>
  <c r="U630" i="1"/>
  <c r="T630" i="1" s="1" a="1"/>
  <c r="T630" i="1" s="1"/>
  <c r="R630" i="1" s="1"/>
  <c r="U631" i="1"/>
  <c r="T631" i="1" s="1" a="1"/>
  <c r="T631" i="1" s="1"/>
  <c r="R631" i="1" s="1"/>
  <c r="U632" i="1"/>
  <c r="T632" i="1" s="1" a="1"/>
  <c r="T632" i="1" s="1"/>
  <c r="R632" i="1" s="1"/>
  <c r="U633" i="1"/>
  <c r="T633" i="1" s="1" a="1"/>
  <c r="T633" i="1" s="1"/>
  <c r="R633" i="1" s="1"/>
  <c r="U634" i="1"/>
  <c r="T634" i="1" s="1" a="1"/>
  <c r="T634" i="1" s="1"/>
  <c r="R634" i="1" s="1"/>
  <c r="U635" i="1"/>
  <c r="T635" i="1" s="1" a="1"/>
  <c r="T635" i="1" s="1"/>
  <c r="R635" i="1" s="1"/>
  <c r="U636" i="1"/>
  <c r="T636" i="1" s="1" a="1"/>
  <c r="T636" i="1" s="1"/>
  <c r="R636" i="1" s="1"/>
  <c r="U637" i="1"/>
  <c r="T637" i="1" s="1" a="1"/>
  <c r="T637" i="1" s="1"/>
  <c r="R637" i="1" s="1"/>
  <c r="U638" i="1"/>
  <c r="T638" i="1" s="1" a="1"/>
  <c r="T638" i="1" s="1"/>
  <c r="R638" i="1" s="1"/>
  <c r="U639" i="1"/>
  <c r="T639" i="1" s="1" a="1"/>
  <c r="T639" i="1" s="1"/>
  <c r="R639" i="1" s="1"/>
  <c r="U640" i="1"/>
  <c r="T640" i="1" s="1" a="1"/>
  <c r="T640" i="1" s="1"/>
  <c r="R640" i="1" s="1"/>
  <c r="U641" i="1"/>
  <c r="T641" i="1" s="1" a="1"/>
  <c r="T641" i="1" s="1"/>
  <c r="R641" i="1" s="1"/>
  <c r="U642" i="1"/>
  <c r="T642" i="1" s="1" a="1"/>
  <c r="T642" i="1" s="1"/>
  <c r="R642" i="1" s="1"/>
  <c r="U643" i="1"/>
  <c r="T643" i="1" s="1" a="1"/>
  <c r="T643" i="1" s="1"/>
  <c r="R643" i="1" s="1"/>
  <c r="U644" i="1"/>
  <c r="T644" i="1" s="1" a="1"/>
  <c r="T644" i="1" s="1"/>
  <c r="R644" i="1" s="1"/>
  <c r="U645" i="1"/>
  <c r="T645" i="1" s="1" a="1"/>
  <c r="T645" i="1" s="1"/>
  <c r="R645" i="1" s="1"/>
  <c r="U646" i="1"/>
  <c r="T646" i="1" s="1" a="1"/>
  <c r="T646" i="1" s="1"/>
  <c r="R646" i="1" s="1"/>
  <c r="U647" i="1"/>
  <c r="T647" i="1" s="1" a="1"/>
  <c r="T647" i="1" s="1"/>
  <c r="R647" i="1" s="1"/>
  <c r="U648" i="1"/>
  <c r="T648" i="1" s="1" a="1"/>
  <c r="T648" i="1" s="1"/>
  <c r="R648" i="1" s="1"/>
  <c r="U649" i="1"/>
  <c r="T649" i="1" s="1" a="1"/>
  <c r="T649" i="1" s="1"/>
  <c r="R649" i="1" s="1"/>
  <c r="U650" i="1"/>
  <c r="T650" i="1" s="1" a="1"/>
  <c r="T650" i="1" s="1"/>
  <c r="R650" i="1" s="1"/>
  <c r="U651" i="1"/>
  <c r="T651" i="1" s="1" a="1"/>
  <c r="T651" i="1" s="1"/>
  <c r="R651" i="1" s="1"/>
  <c r="U652" i="1"/>
  <c r="T652" i="1" s="1" a="1"/>
  <c r="T652" i="1" s="1"/>
  <c r="R652" i="1" s="1"/>
  <c r="U653" i="1"/>
  <c r="T653" i="1" s="1" a="1"/>
  <c r="T653" i="1" s="1"/>
  <c r="R653" i="1" s="1"/>
  <c r="U654" i="1"/>
  <c r="T654" i="1" s="1" a="1"/>
  <c r="T654" i="1" s="1"/>
  <c r="R654" i="1" s="1"/>
  <c r="U655" i="1"/>
  <c r="T655" i="1" s="1" a="1"/>
  <c r="T655" i="1" s="1"/>
  <c r="R655" i="1" s="1"/>
  <c r="U656" i="1"/>
  <c r="T656" i="1" s="1" a="1"/>
  <c r="T656" i="1" s="1"/>
  <c r="R656" i="1" s="1"/>
  <c r="U657" i="1"/>
  <c r="T657" i="1" s="1" a="1"/>
  <c r="T657" i="1" s="1"/>
  <c r="R657" i="1" s="1"/>
  <c r="U658" i="1"/>
  <c r="T658" i="1" s="1" a="1"/>
  <c r="T658" i="1" s="1"/>
  <c r="R658" i="1" s="1"/>
  <c r="U659" i="1"/>
  <c r="T659" i="1" s="1" a="1"/>
  <c r="T659" i="1" s="1"/>
  <c r="R659" i="1" s="1"/>
  <c r="U660" i="1"/>
  <c r="T660" i="1" s="1" a="1"/>
  <c r="T660" i="1" s="1"/>
  <c r="R660" i="1" s="1"/>
  <c r="U661" i="1"/>
  <c r="T661" i="1" s="1" a="1"/>
  <c r="T661" i="1" s="1"/>
  <c r="R661" i="1" s="1"/>
  <c r="U662" i="1"/>
  <c r="T662" i="1" s="1" a="1"/>
  <c r="T662" i="1" s="1"/>
  <c r="R662" i="1" s="1"/>
  <c r="U663" i="1"/>
  <c r="T663" i="1" s="1" a="1"/>
  <c r="T663" i="1" s="1"/>
  <c r="R663" i="1" s="1"/>
  <c r="U664" i="1"/>
  <c r="T664" i="1" s="1" a="1"/>
  <c r="T664" i="1" s="1"/>
  <c r="R664" i="1" s="1"/>
  <c r="U665" i="1"/>
  <c r="T665" i="1" s="1" a="1"/>
  <c r="T665" i="1" s="1"/>
  <c r="R665" i="1" s="1"/>
  <c r="U666" i="1"/>
  <c r="T666" i="1" s="1" a="1"/>
  <c r="T666" i="1" s="1"/>
  <c r="R666" i="1" s="1"/>
  <c r="U667" i="1"/>
  <c r="T667" i="1" s="1" a="1"/>
  <c r="T667" i="1" s="1"/>
  <c r="R667" i="1" s="1"/>
  <c r="U668" i="1"/>
  <c r="T668" i="1" s="1" a="1"/>
  <c r="T668" i="1" s="1"/>
  <c r="R668" i="1" s="1"/>
  <c r="U669" i="1"/>
  <c r="T669" i="1" s="1" a="1"/>
  <c r="T669" i="1" s="1"/>
  <c r="R669" i="1" s="1"/>
  <c r="U670" i="1"/>
  <c r="T670" i="1" s="1" a="1"/>
  <c r="T670" i="1" s="1"/>
  <c r="R670" i="1" s="1"/>
  <c r="U671" i="1"/>
  <c r="T671" i="1" s="1" a="1"/>
  <c r="T671" i="1" s="1"/>
  <c r="R671" i="1" s="1"/>
  <c r="U672" i="1"/>
  <c r="T672" i="1" s="1" a="1"/>
  <c r="T672" i="1" s="1"/>
  <c r="R672" i="1" s="1"/>
  <c r="U673" i="1"/>
  <c r="T673" i="1" s="1" a="1"/>
  <c r="T673" i="1" s="1"/>
  <c r="R673" i="1" s="1"/>
  <c r="U674" i="1"/>
  <c r="T674" i="1" s="1" a="1"/>
  <c r="T674" i="1" s="1"/>
  <c r="R674" i="1" s="1"/>
  <c r="U675" i="1"/>
  <c r="T675" i="1" s="1" a="1"/>
  <c r="T675" i="1" s="1"/>
  <c r="R675" i="1" s="1"/>
  <c r="U676" i="1"/>
  <c r="T676" i="1" s="1" a="1"/>
  <c r="T676" i="1" s="1"/>
  <c r="R676" i="1" s="1"/>
  <c r="U677" i="1"/>
  <c r="T677" i="1" s="1" a="1"/>
  <c r="T677" i="1" s="1"/>
  <c r="R677" i="1" s="1"/>
  <c r="U678" i="1"/>
  <c r="T678" i="1" s="1" a="1"/>
  <c r="T678" i="1" s="1"/>
  <c r="R678" i="1" s="1"/>
  <c r="U679" i="1"/>
  <c r="T679" i="1" s="1" a="1"/>
  <c r="T679" i="1" s="1"/>
  <c r="R679" i="1" s="1"/>
  <c r="U680" i="1"/>
  <c r="T680" i="1" s="1" a="1"/>
  <c r="T680" i="1" s="1"/>
  <c r="R680" i="1" s="1"/>
  <c r="U681" i="1"/>
  <c r="T681" i="1" s="1" a="1"/>
  <c r="T681" i="1" s="1"/>
  <c r="R681" i="1" s="1"/>
  <c r="U682" i="1"/>
  <c r="T682" i="1" s="1" a="1"/>
  <c r="T682" i="1" s="1"/>
  <c r="R682" i="1" s="1"/>
  <c r="U683" i="1"/>
  <c r="T683" i="1" s="1" a="1"/>
  <c r="T683" i="1" s="1"/>
  <c r="R683" i="1" s="1"/>
  <c r="U684" i="1"/>
  <c r="T684" i="1" s="1" a="1"/>
  <c r="T684" i="1" s="1"/>
  <c r="R684" i="1" s="1"/>
  <c r="U685" i="1"/>
  <c r="T685" i="1" s="1" a="1"/>
  <c r="T685" i="1" s="1"/>
  <c r="R685" i="1" s="1"/>
  <c r="U686" i="1"/>
  <c r="T686" i="1" s="1" a="1"/>
  <c r="T686" i="1" s="1"/>
  <c r="R686" i="1" s="1"/>
  <c r="U687" i="1"/>
  <c r="T687" i="1" s="1" a="1"/>
  <c r="T687" i="1" s="1"/>
  <c r="R687" i="1" s="1"/>
  <c r="U688" i="1"/>
  <c r="T688" i="1" s="1" a="1"/>
  <c r="T688" i="1" s="1"/>
  <c r="R688" i="1" s="1"/>
  <c r="U689" i="1"/>
  <c r="T689" i="1" s="1" a="1"/>
  <c r="T689" i="1" s="1"/>
  <c r="R689" i="1" s="1"/>
  <c r="U690" i="1"/>
  <c r="T690" i="1" s="1" a="1"/>
  <c r="T690" i="1" s="1"/>
  <c r="R690" i="1" s="1"/>
  <c r="U691" i="1"/>
  <c r="T691" i="1" s="1" a="1"/>
  <c r="T691" i="1" s="1"/>
  <c r="R691" i="1" s="1"/>
  <c r="U692" i="1"/>
  <c r="T692" i="1" s="1" a="1"/>
  <c r="T692" i="1" s="1"/>
  <c r="R692" i="1" s="1"/>
  <c r="U693" i="1"/>
  <c r="T693" i="1" s="1" a="1"/>
  <c r="T693" i="1" s="1"/>
  <c r="R693" i="1" s="1"/>
  <c r="U694" i="1"/>
  <c r="T694" i="1" s="1" a="1"/>
  <c r="T694" i="1" s="1"/>
  <c r="R694" i="1" s="1"/>
  <c r="U695" i="1"/>
  <c r="T695" i="1" s="1" a="1"/>
  <c r="T695" i="1" s="1"/>
  <c r="R695" i="1" s="1"/>
  <c r="U696" i="1"/>
  <c r="T696" i="1" s="1" a="1"/>
  <c r="T696" i="1" s="1"/>
  <c r="R696" i="1" s="1"/>
  <c r="U697" i="1"/>
  <c r="T697" i="1" s="1" a="1"/>
  <c r="T697" i="1" s="1"/>
  <c r="R697" i="1" s="1"/>
  <c r="U698" i="1"/>
  <c r="T698" i="1" s="1" a="1"/>
  <c r="T698" i="1" s="1"/>
  <c r="R698" i="1" s="1"/>
  <c r="U699" i="1"/>
  <c r="T699" i="1" s="1" a="1"/>
  <c r="T699" i="1" s="1"/>
  <c r="R699" i="1" s="1"/>
  <c r="U700" i="1"/>
  <c r="T700" i="1" s="1" a="1"/>
  <c r="T700" i="1" s="1"/>
  <c r="R700" i="1" s="1"/>
  <c r="U701" i="1"/>
  <c r="T701" i="1" s="1" a="1"/>
  <c r="T701" i="1" s="1"/>
  <c r="R701" i="1" s="1"/>
  <c r="U702" i="1"/>
  <c r="T702" i="1" s="1" a="1"/>
  <c r="T702" i="1" s="1"/>
  <c r="R702" i="1" s="1"/>
  <c r="U703" i="1"/>
  <c r="T703" i="1" s="1" a="1"/>
  <c r="T703" i="1" s="1"/>
  <c r="R703" i="1" s="1"/>
  <c r="U704" i="1"/>
  <c r="T704" i="1" s="1" a="1"/>
  <c r="T704" i="1" s="1"/>
  <c r="R704" i="1" s="1"/>
  <c r="U705" i="1"/>
  <c r="T705" i="1" s="1" a="1"/>
  <c r="T705" i="1" s="1"/>
  <c r="R705" i="1" s="1"/>
  <c r="U706" i="1"/>
  <c r="T706" i="1" s="1" a="1"/>
  <c r="T706" i="1" s="1"/>
  <c r="R706" i="1" s="1"/>
  <c r="U707" i="1"/>
  <c r="T707" i="1" s="1" a="1"/>
  <c r="T707" i="1" s="1"/>
  <c r="R707" i="1" s="1"/>
  <c r="U708" i="1"/>
  <c r="T708" i="1" s="1" a="1"/>
  <c r="T708" i="1" s="1"/>
  <c r="R708" i="1" s="1"/>
  <c r="U709" i="1"/>
  <c r="T709" i="1" s="1" a="1"/>
  <c r="T709" i="1" s="1"/>
  <c r="R709" i="1" s="1"/>
  <c r="U710" i="1"/>
  <c r="T710" i="1" s="1" a="1"/>
  <c r="T710" i="1" s="1"/>
  <c r="R710" i="1" s="1"/>
  <c r="U711" i="1"/>
  <c r="T711" i="1" s="1" a="1"/>
  <c r="T711" i="1" s="1"/>
  <c r="R711" i="1" s="1"/>
  <c r="U712" i="1"/>
  <c r="T712" i="1" s="1" a="1"/>
  <c r="T712" i="1" s="1"/>
  <c r="R712" i="1" s="1"/>
  <c r="U713" i="1"/>
  <c r="T713" i="1" s="1" a="1"/>
  <c r="T713" i="1" s="1"/>
  <c r="R713" i="1" s="1"/>
  <c r="U714" i="1"/>
  <c r="T714" i="1" s="1" a="1"/>
  <c r="T714" i="1" s="1"/>
  <c r="R714" i="1" s="1"/>
  <c r="U715" i="1"/>
  <c r="T715" i="1" s="1" a="1"/>
  <c r="T715" i="1" s="1"/>
  <c r="R715" i="1" s="1"/>
  <c r="U716" i="1"/>
  <c r="T716" i="1" s="1" a="1"/>
  <c r="T716" i="1" s="1"/>
  <c r="R716" i="1" s="1"/>
  <c r="U717" i="1"/>
  <c r="T717" i="1" s="1" a="1"/>
  <c r="T717" i="1" s="1"/>
  <c r="R717" i="1" s="1"/>
  <c r="U718" i="1"/>
  <c r="T718" i="1" s="1" a="1"/>
  <c r="T718" i="1" s="1"/>
  <c r="R718" i="1" s="1"/>
  <c r="U719" i="1"/>
  <c r="T719" i="1" s="1" a="1"/>
  <c r="T719" i="1" s="1"/>
  <c r="R719" i="1" s="1"/>
  <c r="U720" i="1"/>
  <c r="T720" i="1" s="1" a="1"/>
  <c r="T720" i="1" s="1"/>
  <c r="R720" i="1" s="1"/>
  <c r="U721" i="1"/>
  <c r="T721" i="1" s="1" a="1"/>
  <c r="T721" i="1" s="1"/>
  <c r="R721" i="1" s="1"/>
  <c r="U722" i="1"/>
  <c r="T722" i="1" s="1" a="1"/>
  <c r="T722" i="1" s="1"/>
  <c r="R722" i="1" s="1"/>
  <c r="U723" i="1"/>
  <c r="T723" i="1" s="1" a="1"/>
  <c r="T723" i="1" s="1"/>
  <c r="R723" i="1" s="1"/>
  <c r="U724" i="1"/>
  <c r="T724" i="1" s="1" a="1"/>
  <c r="T724" i="1" s="1"/>
  <c r="R724" i="1" s="1"/>
  <c r="U725" i="1"/>
  <c r="T725" i="1" s="1" a="1"/>
  <c r="T725" i="1" s="1"/>
  <c r="R725" i="1" s="1"/>
  <c r="U726" i="1"/>
  <c r="T726" i="1" s="1" a="1"/>
  <c r="T726" i="1" s="1"/>
  <c r="R726" i="1" s="1"/>
  <c r="U727" i="1"/>
  <c r="T727" i="1" s="1" a="1"/>
  <c r="T727" i="1" s="1"/>
  <c r="R727" i="1" s="1"/>
  <c r="U728" i="1"/>
  <c r="T728" i="1" s="1" a="1"/>
  <c r="T728" i="1" s="1"/>
  <c r="R728" i="1" s="1"/>
  <c r="U729" i="1"/>
  <c r="T729" i="1" s="1" a="1"/>
  <c r="T729" i="1" s="1"/>
  <c r="R729" i="1" s="1"/>
  <c r="U730" i="1"/>
  <c r="T730" i="1" s="1" a="1"/>
  <c r="T730" i="1" s="1"/>
  <c r="R730" i="1" s="1"/>
  <c r="U731" i="1"/>
  <c r="T731" i="1" s="1" a="1"/>
  <c r="T731" i="1" s="1"/>
  <c r="R731" i="1" s="1"/>
  <c r="U732" i="1"/>
  <c r="T732" i="1" s="1" a="1"/>
  <c r="T732" i="1" s="1"/>
  <c r="R732" i="1" s="1"/>
  <c r="U733" i="1"/>
  <c r="T733" i="1" s="1" a="1"/>
  <c r="T733" i="1" s="1"/>
  <c r="R733" i="1" s="1"/>
  <c r="U734" i="1"/>
  <c r="T734" i="1" s="1" a="1"/>
  <c r="T734" i="1" s="1"/>
  <c r="R734" i="1" s="1"/>
  <c r="U735" i="1"/>
  <c r="T735" i="1" s="1" a="1"/>
  <c r="T735" i="1" s="1"/>
  <c r="R735" i="1" s="1"/>
  <c r="U736" i="1"/>
  <c r="T736" i="1" s="1" a="1"/>
  <c r="T736" i="1" s="1"/>
  <c r="R736" i="1" s="1"/>
  <c r="U737" i="1"/>
  <c r="T737" i="1" s="1" a="1"/>
  <c r="T737" i="1" s="1"/>
  <c r="R737" i="1" s="1"/>
  <c r="U738" i="1"/>
  <c r="T738" i="1" s="1" a="1"/>
  <c r="T738" i="1" s="1"/>
  <c r="R738" i="1" s="1"/>
  <c r="U739" i="1"/>
  <c r="T739" i="1" s="1" a="1"/>
  <c r="T739" i="1" s="1"/>
  <c r="R739" i="1" s="1"/>
  <c r="U740" i="1"/>
  <c r="T740" i="1" s="1" a="1"/>
  <c r="T740" i="1" s="1"/>
  <c r="R740" i="1" s="1"/>
  <c r="U741" i="1"/>
  <c r="T741" i="1" s="1" a="1"/>
  <c r="T741" i="1" s="1"/>
  <c r="R741" i="1" s="1"/>
  <c r="U742" i="1"/>
  <c r="T742" i="1" s="1" a="1"/>
  <c r="T742" i="1" s="1"/>
  <c r="R742" i="1" s="1"/>
  <c r="U743" i="1"/>
  <c r="T743" i="1" s="1" a="1"/>
  <c r="T743" i="1" s="1"/>
  <c r="R743" i="1" s="1"/>
  <c r="U744" i="1"/>
  <c r="T744" i="1" s="1" a="1"/>
  <c r="T744" i="1" s="1"/>
  <c r="R744" i="1" s="1"/>
  <c r="U745" i="1"/>
  <c r="T745" i="1" s="1" a="1"/>
  <c r="T745" i="1" s="1"/>
  <c r="R745" i="1" s="1"/>
  <c r="U746" i="1"/>
  <c r="T746" i="1" s="1" a="1"/>
  <c r="T746" i="1" s="1"/>
  <c r="R746" i="1" s="1"/>
  <c r="U747" i="1"/>
  <c r="T747" i="1" s="1" a="1"/>
  <c r="T747" i="1" s="1"/>
  <c r="R747" i="1" s="1"/>
  <c r="U748" i="1"/>
  <c r="T748" i="1" s="1" a="1"/>
  <c r="T748" i="1" s="1"/>
  <c r="R748" i="1" s="1"/>
  <c r="U749" i="1"/>
  <c r="T749" i="1" s="1" a="1"/>
  <c r="T749" i="1" s="1"/>
  <c r="R749" i="1" s="1"/>
  <c r="U750" i="1"/>
  <c r="T750" i="1" s="1" a="1"/>
  <c r="T750" i="1" s="1"/>
  <c r="R750" i="1" s="1"/>
  <c r="U751" i="1"/>
  <c r="T751" i="1" s="1" a="1"/>
  <c r="T751" i="1" s="1"/>
  <c r="R751" i="1" s="1"/>
  <c r="U752" i="1"/>
  <c r="T752" i="1" s="1" a="1"/>
  <c r="T752" i="1" s="1"/>
  <c r="R752" i="1" s="1"/>
  <c r="U753" i="1"/>
  <c r="T753" i="1" s="1" a="1"/>
  <c r="T753" i="1" s="1"/>
  <c r="R753" i="1" s="1"/>
  <c r="U754" i="1"/>
  <c r="T754" i="1" s="1" a="1"/>
  <c r="T754" i="1" s="1"/>
  <c r="R754" i="1" s="1"/>
  <c r="U755" i="1"/>
  <c r="T755" i="1" s="1" a="1"/>
  <c r="T755" i="1" s="1"/>
  <c r="R755" i="1" s="1"/>
  <c r="U756" i="1"/>
  <c r="T756" i="1" s="1" a="1"/>
  <c r="T756" i="1" s="1"/>
  <c r="R756" i="1" s="1"/>
  <c r="U757" i="1"/>
  <c r="T757" i="1" s="1" a="1"/>
  <c r="T757" i="1" s="1"/>
  <c r="R757" i="1" s="1"/>
  <c r="U758" i="1"/>
  <c r="T758" i="1" s="1" a="1"/>
  <c r="T758" i="1" s="1"/>
  <c r="R758" i="1" s="1"/>
  <c r="U759" i="1"/>
  <c r="T759" i="1" s="1" a="1"/>
  <c r="T759" i="1" s="1"/>
  <c r="R759" i="1" s="1"/>
  <c r="U760" i="1"/>
  <c r="T760" i="1" s="1" a="1"/>
  <c r="T760" i="1" s="1"/>
  <c r="R760" i="1" s="1"/>
  <c r="U761" i="1"/>
  <c r="T761" i="1" s="1" a="1"/>
  <c r="T761" i="1" s="1"/>
  <c r="R761" i="1" s="1"/>
  <c r="U762" i="1"/>
  <c r="T762" i="1" s="1" a="1"/>
  <c r="T762" i="1" s="1"/>
  <c r="R762" i="1" s="1"/>
  <c r="U763" i="1"/>
  <c r="T763" i="1" s="1" a="1"/>
  <c r="T763" i="1" s="1"/>
  <c r="R763" i="1" s="1"/>
  <c r="U764" i="1"/>
  <c r="T764" i="1" s="1" a="1"/>
  <c r="T764" i="1" s="1"/>
  <c r="R764" i="1" s="1"/>
  <c r="U765" i="1"/>
  <c r="T765" i="1" s="1" a="1"/>
  <c r="T765" i="1" s="1"/>
  <c r="R765" i="1" s="1"/>
  <c r="U766" i="1"/>
  <c r="T766" i="1" s="1" a="1"/>
  <c r="T766" i="1" s="1"/>
  <c r="R766" i="1" s="1"/>
  <c r="U767" i="1"/>
  <c r="T767" i="1" s="1" a="1"/>
  <c r="T767" i="1" s="1"/>
  <c r="R767" i="1" s="1"/>
  <c r="U768" i="1"/>
  <c r="T768" i="1" s="1" a="1"/>
  <c r="T768" i="1" s="1"/>
  <c r="R768" i="1" s="1"/>
  <c r="U769" i="1"/>
  <c r="T769" i="1" s="1" a="1"/>
  <c r="T769" i="1" s="1"/>
  <c r="R769" i="1" s="1"/>
  <c r="U770" i="1"/>
  <c r="T770" i="1" s="1" a="1"/>
  <c r="T770" i="1" s="1"/>
  <c r="R770" i="1" s="1"/>
  <c r="U771" i="1"/>
  <c r="T771" i="1" s="1" a="1"/>
  <c r="T771" i="1" s="1"/>
  <c r="R771" i="1" s="1"/>
  <c r="U772" i="1"/>
  <c r="T772" i="1" s="1" a="1"/>
  <c r="T772" i="1" s="1"/>
  <c r="R772" i="1" s="1"/>
  <c r="U773" i="1"/>
  <c r="T773" i="1" s="1" a="1"/>
  <c r="T773" i="1" s="1"/>
  <c r="R773" i="1" s="1"/>
  <c r="U774" i="1"/>
  <c r="T774" i="1" s="1" a="1"/>
  <c r="T774" i="1" s="1"/>
  <c r="R774" i="1" s="1"/>
  <c r="U775" i="1"/>
  <c r="T775" i="1" s="1" a="1"/>
  <c r="T775" i="1" s="1"/>
  <c r="R775" i="1" s="1"/>
  <c r="U776" i="1"/>
  <c r="T776" i="1" s="1" a="1"/>
  <c r="T776" i="1" s="1"/>
  <c r="R776" i="1" s="1"/>
  <c r="U777" i="1"/>
  <c r="T777" i="1" s="1" a="1"/>
  <c r="T777" i="1" s="1"/>
  <c r="R777" i="1" s="1"/>
  <c r="U778" i="1"/>
  <c r="T778" i="1" s="1" a="1"/>
  <c r="T778" i="1" s="1"/>
  <c r="R778" i="1" s="1"/>
  <c r="U779" i="1"/>
  <c r="T779" i="1" s="1" a="1"/>
  <c r="T779" i="1" s="1"/>
  <c r="R779" i="1" s="1"/>
  <c r="U780" i="1"/>
  <c r="T780" i="1" s="1" a="1"/>
  <c r="T780" i="1" s="1"/>
  <c r="R780" i="1" s="1"/>
  <c r="U781" i="1"/>
  <c r="T781" i="1" s="1" a="1"/>
  <c r="T781" i="1" s="1"/>
  <c r="R781" i="1" s="1"/>
  <c r="U782" i="1"/>
  <c r="T782" i="1" s="1" a="1"/>
  <c r="T782" i="1" s="1"/>
  <c r="R782" i="1" s="1"/>
  <c r="U783" i="1"/>
  <c r="T783" i="1" s="1" a="1"/>
  <c r="T783" i="1" s="1"/>
  <c r="R783" i="1" s="1"/>
  <c r="U784" i="1"/>
  <c r="T784" i="1" s="1" a="1"/>
  <c r="T784" i="1" s="1"/>
  <c r="R784" i="1" s="1"/>
  <c r="U785" i="1"/>
  <c r="T785" i="1" s="1" a="1"/>
  <c r="T785" i="1" s="1"/>
  <c r="R785" i="1" s="1"/>
  <c r="U786" i="1"/>
  <c r="T786" i="1" s="1" a="1"/>
  <c r="T786" i="1" s="1"/>
  <c r="R786" i="1" s="1"/>
  <c r="U787" i="1"/>
  <c r="T787" i="1" s="1" a="1"/>
  <c r="T787" i="1" s="1"/>
  <c r="R787" i="1" s="1"/>
  <c r="U788" i="1"/>
  <c r="T788" i="1" s="1" a="1"/>
  <c r="T788" i="1" s="1"/>
  <c r="R788" i="1" s="1"/>
  <c r="U789" i="1"/>
  <c r="T789" i="1" s="1" a="1"/>
  <c r="T789" i="1" s="1"/>
  <c r="R789" i="1" s="1"/>
  <c r="U790" i="1"/>
  <c r="T790" i="1" s="1" a="1"/>
  <c r="T790" i="1" s="1"/>
  <c r="R790" i="1" s="1"/>
  <c r="U791" i="1"/>
  <c r="T791" i="1" s="1" a="1"/>
  <c r="T791" i="1" s="1"/>
  <c r="R791" i="1" s="1"/>
  <c r="U792" i="1"/>
  <c r="T792" i="1" s="1" a="1"/>
  <c r="T792" i="1" s="1"/>
  <c r="R792" i="1" s="1"/>
  <c r="U793" i="1"/>
  <c r="T793" i="1" s="1" a="1"/>
  <c r="T793" i="1" s="1"/>
  <c r="R793" i="1" s="1"/>
  <c r="U794" i="1"/>
  <c r="T794" i="1" s="1" a="1"/>
  <c r="T794" i="1" s="1"/>
  <c r="R794" i="1" s="1"/>
  <c r="U795" i="1"/>
  <c r="T795" i="1" s="1" a="1"/>
  <c r="T795" i="1" s="1"/>
  <c r="R795" i="1" s="1"/>
  <c r="U796" i="1"/>
  <c r="T796" i="1" s="1" a="1"/>
  <c r="T796" i="1" s="1"/>
  <c r="R796" i="1" s="1"/>
  <c r="U797" i="1"/>
  <c r="T797" i="1" s="1" a="1"/>
  <c r="T797" i="1" s="1"/>
  <c r="R797" i="1" s="1"/>
  <c r="U798" i="1"/>
  <c r="T798" i="1" s="1" a="1"/>
  <c r="T798" i="1" s="1"/>
  <c r="R798" i="1" s="1"/>
  <c r="U799" i="1"/>
  <c r="T799" i="1" s="1" a="1"/>
  <c r="T799" i="1" s="1"/>
  <c r="R799" i="1" s="1"/>
  <c r="U800" i="1"/>
  <c r="T800" i="1" s="1" a="1"/>
  <c r="T800" i="1" s="1"/>
  <c r="R800" i="1" s="1"/>
  <c r="U801" i="1"/>
  <c r="T801" i="1" s="1" a="1"/>
  <c r="T801" i="1" s="1"/>
  <c r="R801" i="1" s="1"/>
  <c r="U802" i="1"/>
  <c r="T802" i="1" s="1" a="1"/>
  <c r="T802" i="1" s="1"/>
  <c r="R802" i="1" s="1"/>
  <c r="U803" i="1"/>
  <c r="T803" i="1" s="1" a="1"/>
  <c r="T803" i="1" s="1"/>
  <c r="R803" i="1" s="1"/>
  <c r="U804" i="1"/>
  <c r="T804" i="1" s="1" a="1"/>
  <c r="T804" i="1" s="1"/>
  <c r="R804" i="1" s="1"/>
  <c r="U805" i="1"/>
  <c r="T805" i="1" s="1" a="1"/>
  <c r="T805" i="1" s="1"/>
  <c r="R805" i="1" s="1"/>
  <c r="U806" i="1"/>
  <c r="T806" i="1" s="1" a="1"/>
  <c r="T806" i="1" s="1"/>
  <c r="R806" i="1" s="1"/>
  <c r="U807" i="1"/>
  <c r="T807" i="1" s="1" a="1"/>
  <c r="T807" i="1" s="1"/>
  <c r="R807" i="1" s="1"/>
  <c r="U808" i="1"/>
  <c r="T808" i="1" s="1" a="1"/>
  <c r="T808" i="1" s="1"/>
  <c r="R808" i="1" s="1"/>
  <c r="U809" i="1"/>
  <c r="T809" i="1" s="1" a="1"/>
  <c r="T809" i="1" s="1"/>
  <c r="R809" i="1" s="1"/>
  <c r="U810" i="1"/>
  <c r="T810" i="1" s="1" a="1"/>
  <c r="T810" i="1" s="1"/>
  <c r="R810" i="1" s="1"/>
  <c r="U811" i="1"/>
  <c r="T811" i="1" s="1" a="1"/>
  <c r="T811" i="1" s="1"/>
  <c r="R811" i="1" s="1"/>
  <c r="U812" i="1"/>
  <c r="T812" i="1" s="1" a="1"/>
  <c r="T812" i="1" s="1"/>
  <c r="R812" i="1" s="1"/>
  <c r="U813" i="1"/>
  <c r="T813" i="1" s="1" a="1"/>
  <c r="T813" i="1" s="1"/>
  <c r="R813" i="1" s="1"/>
  <c r="U814" i="1"/>
  <c r="T814" i="1" s="1" a="1"/>
  <c r="T814" i="1" s="1"/>
  <c r="R814" i="1" s="1"/>
  <c r="U815" i="1"/>
  <c r="T815" i="1" s="1" a="1"/>
  <c r="T815" i="1" s="1"/>
  <c r="R815" i="1" s="1"/>
  <c r="U816" i="1"/>
  <c r="T816" i="1" s="1" a="1"/>
  <c r="T816" i="1" s="1"/>
  <c r="R816" i="1" s="1"/>
  <c r="U817" i="1"/>
  <c r="T817" i="1" s="1" a="1"/>
  <c r="T817" i="1" s="1"/>
  <c r="R817" i="1" s="1"/>
  <c r="U818" i="1"/>
  <c r="T818" i="1" s="1" a="1"/>
  <c r="T818" i="1" s="1"/>
  <c r="R818" i="1" s="1"/>
  <c r="U819" i="1"/>
  <c r="T819" i="1" s="1" a="1"/>
  <c r="T819" i="1" s="1"/>
  <c r="R819" i="1" s="1"/>
  <c r="U820" i="1"/>
  <c r="T820" i="1" s="1" a="1"/>
  <c r="T820" i="1" s="1"/>
  <c r="R820" i="1" s="1"/>
  <c r="U821" i="1"/>
  <c r="T821" i="1" s="1" a="1"/>
  <c r="T821" i="1" s="1"/>
  <c r="R821" i="1" s="1"/>
  <c r="U822" i="1"/>
  <c r="T822" i="1" s="1" a="1"/>
  <c r="T822" i="1" s="1"/>
  <c r="R822" i="1" s="1"/>
  <c r="U823" i="1"/>
  <c r="T823" i="1" s="1" a="1"/>
  <c r="T823" i="1" s="1"/>
  <c r="R823" i="1" s="1"/>
  <c r="U824" i="1"/>
  <c r="T824" i="1" s="1" a="1"/>
  <c r="T824" i="1" s="1"/>
  <c r="R824" i="1" s="1"/>
  <c r="U825" i="1"/>
  <c r="T825" i="1" s="1" a="1"/>
  <c r="T825" i="1" s="1"/>
  <c r="R825" i="1" s="1"/>
  <c r="U826" i="1"/>
  <c r="T826" i="1" s="1" a="1"/>
  <c r="T826" i="1" s="1"/>
  <c r="R826" i="1" s="1"/>
  <c r="U827" i="1"/>
  <c r="T827" i="1" s="1" a="1"/>
  <c r="T827" i="1" s="1"/>
  <c r="R827" i="1" s="1"/>
  <c r="U828" i="1"/>
  <c r="T828" i="1" s="1" a="1"/>
  <c r="T828" i="1" s="1"/>
  <c r="R828" i="1" s="1"/>
  <c r="U829" i="1"/>
  <c r="T829" i="1" s="1" a="1"/>
  <c r="T829" i="1" s="1"/>
  <c r="R829" i="1" s="1"/>
  <c r="U830" i="1"/>
  <c r="T830" i="1" s="1" a="1"/>
  <c r="T830" i="1" s="1"/>
  <c r="R830" i="1" s="1"/>
  <c r="U831" i="1"/>
  <c r="T831" i="1" s="1" a="1"/>
  <c r="T831" i="1" s="1"/>
  <c r="R831" i="1" s="1"/>
  <c r="U832" i="1"/>
  <c r="T832" i="1" s="1" a="1"/>
  <c r="T832" i="1" s="1"/>
  <c r="R832" i="1" s="1"/>
  <c r="U833" i="1"/>
  <c r="T833" i="1" s="1" a="1"/>
  <c r="T833" i="1" s="1"/>
  <c r="R833" i="1" s="1"/>
  <c r="U834" i="1"/>
  <c r="T834" i="1" s="1" a="1"/>
  <c r="T834" i="1" s="1"/>
  <c r="R834" i="1" s="1"/>
  <c r="U835" i="1"/>
  <c r="T835" i="1" s="1" a="1"/>
  <c r="T835" i="1" s="1"/>
  <c r="R835" i="1" s="1"/>
  <c r="U836" i="1"/>
  <c r="T836" i="1" s="1" a="1"/>
  <c r="T836" i="1" s="1"/>
  <c r="R836" i="1" s="1"/>
  <c r="U837" i="1"/>
  <c r="T837" i="1" s="1" a="1"/>
  <c r="T837" i="1" s="1"/>
  <c r="R837" i="1" s="1"/>
  <c r="U838" i="1"/>
  <c r="T838" i="1" s="1" a="1"/>
  <c r="T838" i="1" s="1"/>
  <c r="R838" i="1" s="1"/>
  <c r="U839" i="1"/>
  <c r="T839" i="1" s="1" a="1"/>
  <c r="T839" i="1" s="1"/>
  <c r="R839" i="1" s="1"/>
  <c r="U840" i="1"/>
  <c r="T840" i="1" s="1" a="1"/>
  <c r="T840" i="1" s="1"/>
  <c r="R840" i="1" s="1"/>
  <c r="U841" i="1"/>
  <c r="T841" i="1" s="1" a="1"/>
  <c r="T841" i="1" s="1"/>
  <c r="R841" i="1" s="1"/>
  <c r="U842" i="1"/>
  <c r="T842" i="1" s="1" a="1"/>
  <c r="T842" i="1" s="1"/>
  <c r="R842" i="1" s="1"/>
  <c r="U843" i="1"/>
  <c r="T843" i="1" s="1" a="1"/>
  <c r="T843" i="1" s="1"/>
  <c r="R843" i="1" s="1"/>
  <c r="U844" i="1"/>
  <c r="T844" i="1" s="1" a="1"/>
  <c r="T844" i="1" s="1"/>
  <c r="R844" i="1" s="1"/>
  <c r="U845" i="1"/>
  <c r="T845" i="1" s="1" a="1"/>
  <c r="T845" i="1" s="1"/>
  <c r="R845" i="1" s="1"/>
  <c r="U846" i="1"/>
  <c r="T846" i="1" s="1" a="1"/>
  <c r="T846" i="1" s="1"/>
  <c r="R846" i="1" s="1"/>
  <c r="U847" i="1"/>
  <c r="T847" i="1" s="1" a="1"/>
  <c r="T847" i="1" s="1"/>
  <c r="R847" i="1" s="1"/>
  <c r="U848" i="1"/>
  <c r="T848" i="1" s="1" a="1"/>
  <c r="T848" i="1" s="1"/>
  <c r="R848" i="1" s="1"/>
  <c r="U849" i="1"/>
  <c r="T849" i="1" s="1" a="1"/>
  <c r="T849" i="1" s="1"/>
  <c r="R849" i="1" s="1"/>
  <c r="U850" i="1"/>
  <c r="T850" i="1" s="1" a="1"/>
  <c r="T850" i="1" s="1"/>
  <c r="R850" i="1" s="1"/>
  <c r="U851" i="1"/>
  <c r="T851" i="1" s="1" a="1"/>
  <c r="T851" i="1" s="1"/>
  <c r="R851" i="1" s="1"/>
  <c r="U852" i="1"/>
  <c r="T852" i="1" s="1" a="1"/>
  <c r="T852" i="1" s="1"/>
  <c r="R852" i="1" s="1"/>
  <c r="U853" i="1"/>
  <c r="T853" i="1" s="1" a="1"/>
  <c r="T853" i="1" s="1"/>
  <c r="R853" i="1" s="1"/>
  <c r="U854" i="1"/>
  <c r="T854" i="1" s="1" a="1"/>
  <c r="T854" i="1" s="1"/>
  <c r="R854" i="1" s="1"/>
  <c r="U855" i="1"/>
  <c r="T855" i="1" s="1" a="1"/>
  <c r="T855" i="1" s="1"/>
  <c r="R855" i="1" s="1"/>
  <c r="U856" i="1"/>
  <c r="T856" i="1" s="1" a="1"/>
  <c r="T856" i="1" s="1"/>
  <c r="R856" i="1" s="1"/>
  <c r="U857" i="1"/>
  <c r="T857" i="1" s="1" a="1"/>
  <c r="T857" i="1" s="1"/>
  <c r="R857" i="1" s="1"/>
  <c r="U858" i="1"/>
  <c r="T858" i="1" s="1" a="1"/>
  <c r="T858" i="1" s="1"/>
  <c r="R858" i="1" s="1"/>
  <c r="U859" i="1"/>
  <c r="T859" i="1" s="1" a="1"/>
  <c r="T859" i="1" s="1"/>
  <c r="R859" i="1" s="1"/>
  <c r="U860" i="1"/>
  <c r="T860" i="1" s="1" a="1"/>
  <c r="T860" i="1" s="1"/>
  <c r="R860" i="1" s="1"/>
  <c r="U861" i="1"/>
  <c r="T861" i="1" s="1" a="1"/>
  <c r="T861" i="1" s="1"/>
  <c r="R861" i="1" s="1"/>
  <c r="U862" i="1"/>
  <c r="T862" i="1" s="1" a="1"/>
  <c r="T862" i="1" s="1"/>
  <c r="R862" i="1" s="1"/>
  <c r="U863" i="1"/>
  <c r="T863" i="1" s="1" a="1"/>
  <c r="T863" i="1" s="1"/>
  <c r="R863" i="1" s="1"/>
  <c r="U864" i="1"/>
  <c r="T864" i="1" s="1" a="1"/>
  <c r="T864" i="1" s="1"/>
  <c r="R864" i="1" s="1"/>
  <c r="U865" i="1"/>
  <c r="T865" i="1" s="1" a="1"/>
  <c r="T865" i="1" s="1"/>
  <c r="R865" i="1" s="1"/>
  <c r="U866" i="1"/>
  <c r="T866" i="1" s="1" a="1"/>
  <c r="T866" i="1" s="1"/>
  <c r="R866" i="1" s="1"/>
  <c r="U867" i="1"/>
  <c r="T867" i="1" s="1" a="1"/>
  <c r="T867" i="1" s="1"/>
  <c r="R867" i="1" s="1"/>
  <c r="U868" i="1"/>
  <c r="T868" i="1" s="1" a="1"/>
  <c r="T868" i="1" s="1"/>
  <c r="R868" i="1" s="1"/>
  <c r="U869" i="1"/>
  <c r="T869" i="1" s="1" a="1"/>
  <c r="T869" i="1" s="1"/>
  <c r="R869" i="1" s="1"/>
  <c r="U870" i="1"/>
  <c r="T870" i="1" s="1" a="1"/>
  <c r="T870" i="1" s="1"/>
  <c r="R870" i="1" s="1"/>
  <c r="U871" i="1"/>
  <c r="T871" i="1" s="1" a="1"/>
  <c r="T871" i="1" s="1"/>
  <c r="R871" i="1" s="1"/>
  <c r="U872" i="1"/>
  <c r="T872" i="1" s="1" a="1"/>
  <c r="T872" i="1" s="1"/>
  <c r="R872" i="1" s="1"/>
  <c r="U873" i="1"/>
  <c r="T873" i="1" s="1" a="1"/>
  <c r="T873" i="1" s="1"/>
  <c r="R873" i="1" s="1"/>
  <c r="U874" i="1"/>
  <c r="T874" i="1" s="1" a="1"/>
  <c r="T874" i="1" s="1"/>
  <c r="R874" i="1" s="1"/>
  <c r="U875" i="1"/>
  <c r="T875" i="1" s="1" a="1"/>
  <c r="T875" i="1" s="1"/>
  <c r="R875" i="1" s="1"/>
  <c r="U876" i="1"/>
  <c r="T876" i="1" s="1" a="1"/>
  <c r="T876" i="1" s="1"/>
  <c r="R876" i="1" s="1"/>
  <c r="U877" i="1"/>
  <c r="T877" i="1" s="1" a="1"/>
  <c r="T877" i="1" s="1"/>
  <c r="R877" i="1" s="1"/>
  <c r="U878" i="1"/>
  <c r="T878" i="1" s="1" a="1"/>
  <c r="T878" i="1" s="1"/>
  <c r="R878" i="1" s="1"/>
  <c r="U879" i="1"/>
  <c r="T879" i="1" s="1" a="1"/>
  <c r="T879" i="1" s="1"/>
  <c r="R879" i="1" s="1"/>
  <c r="U880" i="1"/>
  <c r="T880" i="1" s="1" a="1"/>
  <c r="T880" i="1" s="1"/>
  <c r="R880" i="1" s="1"/>
  <c r="U881" i="1"/>
  <c r="T881" i="1" s="1" a="1"/>
  <c r="T881" i="1" s="1"/>
  <c r="R881" i="1" s="1"/>
  <c r="U882" i="1"/>
  <c r="T882" i="1" s="1" a="1"/>
  <c r="T882" i="1" s="1"/>
  <c r="R882" i="1" s="1"/>
  <c r="U883" i="1"/>
  <c r="T883" i="1" s="1" a="1"/>
  <c r="T883" i="1" s="1"/>
  <c r="R883" i="1" s="1"/>
  <c r="U884" i="1"/>
  <c r="T884" i="1" s="1" a="1"/>
  <c r="T884" i="1" s="1"/>
  <c r="R884" i="1" s="1"/>
  <c r="U885" i="1"/>
  <c r="T885" i="1" s="1" a="1"/>
  <c r="T885" i="1" s="1"/>
  <c r="R885" i="1" s="1"/>
  <c r="U886" i="1"/>
  <c r="T886" i="1" s="1" a="1"/>
  <c r="T886" i="1" s="1"/>
  <c r="R886" i="1" s="1"/>
  <c r="U887" i="1"/>
  <c r="T887" i="1" s="1" a="1"/>
  <c r="T887" i="1" s="1"/>
  <c r="R887" i="1" s="1"/>
  <c r="U888" i="1"/>
  <c r="T888" i="1" s="1" a="1"/>
  <c r="T888" i="1" s="1"/>
  <c r="R888" i="1" s="1"/>
  <c r="U889" i="1"/>
  <c r="T889" i="1" s="1" a="1"/>
  <c r="T889" i="1" s="1"/>
  <c r="R889" i="1" s="1"/>
  <c r="U890" i="1"/>
  <c r="T890" i="1" s="1" a="1"/>
  <c r="T890" i="1" s="1"/>
  <c r="R890" i="1" s="1"/>
  <c r="U891" i="1"/>
  <c r="T891" i="1" s="1" a="1"/>
  <c r="T891" i="1" s="1"/>
  <c r="R891" i="1" s="1"/>
  <c r="U892" i="1"/>
  <c r="T892" i="1" s="1" a="1"/>
  <c r="T892" i="1" s="1"/>
  <c r="R892" i="1" s="1"/>
  <c r="U893" i="1"/>
  <c r="T893" i="1" s="1" a="1"/>
  <c r="T893" i="1" s="1"/>
  <c r="R893" i="1" s="1"/>
  <c r="U894" i="1"/>
  <c r="T894" i="1" s="1" a="1"/>
  <c r="T894" i="1" s="1"/>
  <c r="R894" i="1" s="1"/>
  <c r="U895" i="1"/>
  <c r="T895" i="1" s="1" a="1"/>
  <c r="T895" i="1" s="1"/>
  <c r="R895" i="1" s="1"/>
  <c r="U896" i="1"/>
  <c r="T896" i="1" s="1" a="1"/>
  <c r="T896" i="1" s="1"/>
  <c r="R896" i="1" s="1"/>
  <c r="U897" i="1"/>
  <c r="T897" i="1" s="1" a="1"/>
  <c r="T897" i="1" s="1"/>
  <c r="R897" i="1" s="1"/>
  <c r="U898" i="1"/>
  <c r="T898" i="1" s="1" a="1"/>
  <c r="T898" i="1" s="1"/>
  <c r="R898" i="1" s="1"/>
  <c r="U899" i="1"/>
  <c r="T899" i="1" s="1" a="1"/>
  <c r="T899" i="1" s="1"/>
  <c r="R899" i="1" s="1"/>
  <c r="U900" i="1"/>
  <c r="T900" i="1" s="1" a="1"/>
  <c r="T900" i="1" s="1"/>
  <c r="R900" i="1" s="1"/>
  <c r="U901" i="1"/>
  <c r="T901" i="1" s="1" a="1"/>
  <c r="T901" i="1" s="1"/>
  <c r="R901" i="1" s="1"/>
  <c r="U902" i="1"/>
  <c r="T902" i="1" s="1" a="1"/>
  <c r="T902" i="1" s="1"/>
  <c r="R902" i="1" s="1"/>
  <c r="U903" i="1"/>
  <c r="T903" i="1" s="1" a="1"/>
  <c r="T903" i="1" s="1"/>
  <c r="R903" i="1" s="1"/>
  <c r="U904" i="1"/>
  <c r="T904" i="1" s="1" a="1"/>
  <c r="T904" i="1" s="1"/>
  <c r="R904" i="1" s="1"/>
  <c r="U905" i="1"/>
  <c r="T905" i="1" s="1" a="1"/>
  <c r="T905" i="1" s="1"/>
  <c r="R905" i="1" s="1"/>
  <c r="U906" i="1"/>
  <c r="T906" i="1" s="1" a="1"/>
  <c r="T906" i="1" s="1"/>
  <c r="R906" i="1" s="1"/>
  <c r="U907" i="1"/>
  <c r="T907" i="1" s="1" a="1"/>
  <c r="T907" i="1" s="1"/>
  <c r="R907" i="1" s="1"/>
  <c r="U908" i="1"/>
  <c r="T908" i="1" s="1" a="1"/>
  <c r="T908" i="1" s="1"/>
  <c r="R908" i="1" s="1"/>
  <c r="U909" i="1"/>
  <c r="T909" i="1" s="1" a="1"/>
  <c r="T909" i="1" s="1"/>
  <c r="R909" i="1" s="1"/>
  <c r="U910" i="1"/>
  <c r="T910" i="1" s="1" a="1"/>
  <c r="T910" i="1" s="1"/>
  <c r="R910" i="1" s="1"/>
  <c r="U911" i="1"/>
  <c r="T911" i="1" s="1" a="1"/>
  <c r="T911" i="1" s="1"/>
  <c r="R911" i="1" s="1"/>
  <c r="U912" i="1"/>
  <c r="T912" i="1" s="1" a="1"/>
  <c r="T912" i="1" s="1"/>
  <c r="R912" i="1" s="1"/>
  <c r="U913" i="1"/>
  <c r="T913" i="1" s="1" a="1"/>
  <c r="T913" i="1" s="1"/>
  <c r="R913" i="1" s="1"/>
  <c r="U914" i="1"/>
  <c r="T914" i="1" s="1" a="1"/>
  <c r="T914" i="1" s="1"/>
  <c r="R914" i="1" s="1"/>
  <c r="U915" i="1"/>
  <c r="T915" i="1" s="1" a="1"/>
  <c r="T915" i="1" s="1"/>
  <c r="R915" i="1" s="1"/>
  <c r="U916" i="1"/>
  <c r="T916" i="1" s="1" a="1"/>
  <c r="T916" i="1" s="1"/>
  <c r="R916" i="1" s="1"/>
  <c r="U917" i="1"/>
  <c r="T917" i="1" s="1" a="1"/>
  <c r="T917" i="1" s="1"/>
  <c r="R917" i="1" s="1"/>
  <c r="U918" i="1"/>
  <c r="T918" i="1" s="1" a="1"/>
  <c r="T918" i="1" s="1"/>
  <c r="R918" i="1" s="1"/>
  <c r="U919" i="1"/>
  <c r="T919" i="1" s="1" a="1"/>
  <c r="T919" i="1" s="1"/>
  <c r="R919" i="1" s="1"/>
  <c r="U920" i="1"/>
  <c r="T920" i="1" s="1" a="1"/>
  <c r="T920" i="1" s="1"/>
  <c r="R920" i="1" s="1"/>
  <c r="U921" i="1"/>
  <c r="T921" i="1" s="1" a="1"/>
  <c r="T921" i="1" s="1"/>
  <c r="R921" i="1" s="1"/>
  <c r="U922" i="1"/>
  <c r="T922" i="1" s="1" a="1"/>
  <c r="T922" i="1" s="1"/>
  <c r="R922" i="1" s="1"/>
  <c r="U923" i="1"/>
  <c r="T923" i="1" s="1" a="1"/>
  <c r="T923" i="1" s="1"/>
  <c r="R923" i="1" s="1"/>
  <c r="U924" i="1"/>
  <c r="T924" i="1" s="1" a="1"/>
  <c r="T924" i="1" s="1"/>
  <c r="R924" i="1" s="1"/>
  <c r="U925" i="1"/>
  <c r="T925" i="1" s="1" a="1"/>
  <c r="T925" i="1" s="1"/>
  <c r="R925" i="1" s="1"/>
  <c r="U926" i="1"/>
  <c r="T926" i="1" s="1" a="1"/>
  <c r="T926" i="1" s="1"/>
  <c r="R926" i="1" s="1"/>
  <c r="U927" i="1"/>
  <c r="T927" i="1" s="1" a="1"/>
  <c r="T927" i="1" s="1"/>
  <c r="R927" i="1" s="1"/>
  <c r="U928" i="1"/>
  <c r="T928" i="1" s="1" a="1"/>
  <c r="T928" i="1" s="1"/>
  <c r="R928" i="1" s="1"/>
  <c r="U929" i="1"/>
  <c r="T929" i="1" s="1" a="1"/>
  <c r="T929" i="1" s="1"/>
  <c r="R929" i="1" s="1"/>
  <c r="U930" i="1"/>
  <c r="T930" i="1" s="1" a="1"/>
  <c r="T930" i="1" s="1"/>
  <c r="R930" i="1" s="1"/>
  <c r="U931" i="1"/>
  <c r="T931" i="1" s="1" a="1"/>
  <c r="T931" i="1" s="1"/>
  <c r="R931" i="1" s="1"/>
  <c r="U932" i="1"/>
  <c r="T932" i="1" s="1" a="1"/>
  <c r="T932" i="1" s="1"/>
  <c r="R932" i="1" s="1"/>
  <c r="U933" i="1"/>
  <c r="T933" i="1" s="1" a="1"/>
  <c r="T933" i="1" s="1"/>
  <c r="R933" i="1" s="1"/>
  <c r="U934" i="1"/>
  <c r="T934" i="1" s="1" a="1"/>
  <c r="T934" i="1" s="1"/>
  <c r="R934" i="1" s="1"/>
  <c r="U935" i="1"/>
  <c r="T935" i="1" s="1" a="1"/>
  <c r="T935" i="1" s="1"/>
  <c r="R935" i="1" s="1"/>
  <c r="U936" i="1"/>
  <c r="T936" i="1" s="1" a="1"/>
  <c r="T936" i="1" s="1"/>
  <c r="R936" i="1" s="1"/>
  <c r="U937" i="1"/>
  <c r="T937" i="1" s="1" a="1"/>
  <c r="T937" i="1" s="1"/>
  <c r="R937" i="1" s="1"/>
  <c r="U938" i="1"/>
  <c r="T938" i="1" s="1" a="1"/>
  <c r="T938" i="1" s="1"/>
  <c r="R938" i="1" s="1"/>
  <c r="U939" i="1"/>
  <c r="T939" i="1" s="1" a="1"/>
  <c r="T939" i="1" s="1"/>
  <c r="R939" i="1" s="1"/>
  <c r="U940" i="1"/>
  <c r="T940" i="1" s="1" a="1"/>
  <c r="T940" i="1" s="1"/>
  <c r="R940" i="1" s="1"/>
  <c r="U941" i="1"/>
  <c r="T941" i="1" s="1" a="1"/>
  <c r="T941" i="1" s="1"/>
  <c r="R941" i="1" s="1"/>
  <c r="U942" i="1"/>
  <c r="T942" i="1" s="1" a="1"/>
  <c r="T942" i="1" s="1"/>
  <c r="R942" i="1" s="1"/>
  <c r="U943" i="1"/>
  <c r="T943" i="1" s="1" a="1"/>
  <c r="T943" i="1" s="1"/>
  <c r="R943" i="1" s="1"/>
  <c r="U944" i="1"/>
  <c r="T944" i="1" s="1" a="1"/>
  <c r="T944" i="1" s="1"/>
  <c r="R944" i="1" s="1"/>
  <c r="U945" i="1"/>
  <c r="T945" i="1" s="1" a="1"/>
  <c r="T945" i="1" s="1"/>
  <c r="R945" i="1" s="1"/>
  <c r="U946" i="1"/>
  <c r="T946" i="1" s="1" a="1"/>
  <c r="T946" i="1" s="1"/>
  <c r="R946" i="1" s="1"/>
  <c r="U947" i="1"/>
  <c r="T947" i="1" s="1" a="1"/>
  <c r="T947" i="1" s="1"/>
  <c r="R947" i="1" s="1"/>
  <c r="U948" i="1"/>
  <c r="T948" i="1" s="1" a="1"/>
  <c r="T948" i="1" s="1"/>
  <c r="R948" i="1" s="1"/>
  <c r="U949" i="1"/>
  <c r="T949" i="1" s="1" a="1"/>
  <c r="T949" i="1" s="1"/>
  <c r="R949" i="1" s="1"/>
  <c r="U950" i="1"/>
  <c r="T950" i="1" s="1" a="1"/>
  <c r="T950" i="1" s="1"/>
  <c r="R950" i="1" s="1"/>
  <c r="U951" i="1"/>
  <c r="T951" i="1" s="1" a="1"/>
  <c r="T951" i="1" s="1"/>
  <c r="R951" i="1" s="1"/>
  <c r="U952" i="1"/>
  <c r="T952" i="1" s="1" a="1"/>
  <c r="T952" i="1" s="1"/>
  <c r="R952" i="1" s="1"/>
  <c r="U953" i="1"/>
  <c r="T953" i="1" s="1" a="1"/>
  <c r="T953" i="1" s="1"/>
  <c r="R953" i="1" s="1"/>
  <c r="U954" i="1"/>
  <c r="T954" i="1" s="1" a="1"/>
  <c r="T954" i="1" s="1"/>
  <c r="R954" i="1" s="1"/>
  <c r="U955" i="1"/>
  <c r="T955" i="1" s="1" a="1"/>
  <c r="T955" i="1" s="1"/>
  <c r="R955" i="1" s="1"/>
  <c r="U956" i="1"/>
  <c r="T956" i="1" s="1" a="1"/>
  <c r="T956" i="1" s="1"/>
  <c r="R956" i="1" s="1"/>
  <c r="U957" i="1"/>
  <c r="T957" i="1" s="1" a="1"/>
  <c r="T957" i="1" s="1"/>
  <c r="R957" i="1" s="1"/>
  <c r="U958" i="1"/>
  <c r="T958" i="1" s="1" a="1"/>
  <c r="T958" i="1" s="1"/>
  <c r="R958" i="1" s="1"/>
  <c r="U959" i="1"/>
  <c r="T959" i="1" s="1" a="1"/>
  <c r="T959" i="1" s="1"/>
  <c r="R959" i="1" s="1"/>
  <c r="U960" i="1"/>
  <c r="T960" i="1" s="1" a="1"/>
  <c r="T960" i="1" s="1"/>
  <c r="R960" i="1" s="1"/>
  <c r="U961" i="1"/>
  <c r="T961" i="1" s="1" a="1"/>
  <c r="T961" i="1" s="1"/>
  <c r="R961" i="1" s="1"/>
  <c r="U962" i="1"/>
  <c r="T962" i="1" s="1" a="1"/>
  <c r="T962" i="1" s="1"/>
  <c r="R962" i="1" s="1"/>
  <c r="U963" i="1"/>
  <c r="T963" i="1" s="1" a="1"/>
  <c r="T963" i="1" s="1"/>
  <c r="R963" i="1" s="1"/>
  <c r="U964" i="1"/>
  <c r="T964" i="1" s="1" a="1"/>
  <c r="T964" i="1" s="1"/>
  <c r="R964" i="1" s="1"/>
  <c r="U965" i="1"/>
  <c r="T965" i="1" s="1" a="1"/>
  <c r="T965" i="1" s="1"/>
  <c r="R965" i="1" s="1"/>
  <c r="U966" i="1"/>
  <c r="T966" i="1" s="1" a="1"/>
  <c r="T966" i="1" s="1"/>
  <c r="R966" i="1" s="1"/>
  <c r="U967" i="1"/>
  <c r="T967" i="1" s="1" a="1"/>
  <c r="T967" i="1" s="1"/>
  <c r="R967" i="1" s="1"/>
  <c r="U968" i="1"/>
  <c r="T968" i="1" s="1" a="1"/>
  <c r="T968" i="1" s="1"/>
  <c r="R968" i="1" s="1"/>
  <c r="U969" i="1"/>
  <c r="T969" i="1" s="1" a="1"/>
  <c r="T969" i="1" s="1"/>
  <c r="R969" i="1" s="1"/>
  <c r="U970" i="1"/>
  <c r="T970" i="1" s="1" a="1"/>
  <c r="T970" i="1" s="1"/>
  <c r="R970" i="1" s="1"/>
  <c r="U971" i="1"/>
  <c r="T971" i="1" s="1" a="1"/>
  <c r="T971" i="1" s="1"/>
  <c r="R971" i="1" s="1"/>
  <c r="U972" i="1"/>
  <c r="T972" i="1" s="1" a="1"/>
  <c r="T972" i="1" s="1"/>
  <c r="R972" i="1" s="1"/>
  <c r="U973" i="1"/>
  <c r="T973" i="1" s="1" a="1"/>
  <c r="T973" i="1" s="1"/>
  <c r="R973" i="1" s="1"/>
  <c r="U974" i="1"/>
  <c r="T974" i="1" s="1" a="1"/>
  <c r="T974" i="1" s="1"/>
  <c r="R974" i="1" s="1"/>
  <c r="U975" i="1"/>
  <c r="T975" i="1" s="1" a="1"/>
  <c r="T975" i="1" s="1"/>
  <c r="R975" i="1" s="1"/>
  <c r="U976" i="1"/>
  <c r="T976" i="1" s="1" a="1"/>
  <c r="T976" i="1" s="1"/>
  <c r="R976" i="1" s="1"/>
  <c r="U977" i="1"/>
  <c r="T977" i="1" s="1" a="1"/>
  <c r="T977" i="1" s="1"/>
  <c r="R977" i="1" s="1"/>
  <c r="U978" i="1"/>
  <c r="T978" i="1" s="1" a="1"/>
  <c r="T978" i="1" s="1"/>
  <c r="R978" i="1" s="1"/>
  <c r="U979" i="1"/>
  <c r="T979" i="1" s="1" a="1"/>
  <c r="T979" i="1" s="1"/>
  <c r="R979" i="1" s="1"/>
  <c r="U980" i="1"/>
  <c r="T980" i="1" s="1" a="1"/>
  <c r="T980" i="1" s="1"/>
  <c r="R980" i="1" s="1"/>
  <c r="U981" i="1"/>
  <c r="T981" i="1" s="1" a="1"/>
  <c r="T981" i="1" s="1"/>
  <c r="R981" i="1" s="1"/>
  <c r="U982" i="1"/>
  <c r="T982" i="1" s="1" a="1"/>
  <c r="T982" i="1" s="1"/>
  <c r="R982" i="1" s="1"/>
  <c r="U983" i="1"/>
  <c r="T983" i="1" s="1" a="1"/>
  <c r="T983" i="1" s="1"/>
  <c r="R983" i="1" s="1"/>
  <c r="U984" i="1"/>
  <c r="T984" i="1" s="1" a="1"/>
  <c r="T984" i="1" s="1"/>
  <c r="R984" i="1" s="1"/>
  <c r="U985" i="1"/>
  <c r="T985" i="1" s="1" a="1"/>
  <c r="T985" i="1" s="1"/>
  <c r="R985" i="1" s="1"/>
  <c r="U986" i="1"/>
  <c r="T986" i="1" s="1" a="1"/>
  <c r="T986" i="1" s="1"/>
  <c r="R986" i="1" s="1"/>
  <c r="U987" i="1"/>
  <c r="T987" i="1" s="1" a="1"/>
  <c r="T987" i="1" s="1"/>
  <c r="R987" i="1" s="1"/>
  <c r="U988" i="1"/>
  <c r="T988" i="1" s="1" a="1"/>
  <c r="T988" i="1" s="1"/>
  <c r="R988" i="1" s="1"/>
  <c r="U989" i="1"/>
  <c r="T989" i="1" s="1" a="1"/>
  <c r="T989" i="1" s="1"/>
  <c r="R989" i="1" s="1"/>
  <c r="U990" i="1"/>
  <c r="T990" i="1" s="1" a="1"/>
  <c r="T990" i="1" s="1"/>
  <c r="R990" i="1" s="1"/>
  <c r="U991" i="1"/>
  <c r="T991" i="1" s="1" a="1"/>
  <c r="T991" i="1" s="1"/>
  <c r="R991" i="1" s="1"/>
  <c r="U992" i="1"/>
  <c r="T992" i="1" s="1" a="1"/>
  <c r="T992" i="1" s="1"/>
  <c r="R992" i="1" s="1"/>
  <c r="U993" i="1"/>
  <c r="T993" i="1" s="1" a="1"/>
  <c r="T993" i="1" s="1"/>
  <c r="R993" i="1" s="1"/>
  <c r="U994" i="1"/>
  <c r="T994" i="1" s="1" a="1"/>
  <c r="T994" i="1" s="1"/>
  <c r="R994" i="1" s="1"/>
  <c r="U995" i="1"/>
  <c r="T995" i="1" s="1" a="1"/>
  <c r="T995" i="1" s="1"/>
  <c r="R995" i="1" s="1"/>
  <c r="U996" i="1"/>
  <c r="T996" i="1" s="1" a="1"/>
  <c r="T996" i="1" s="1"/>
  <c r="R996" i="1" s="1"/>
  <c r="U997" i="1"/>
  <c r="T997" i="1" s="1" a="1"/>
  <c r="T997" i="1" s="1"/>
  <c r="R997" i="1" s="1"/>
  <c r="U998" i="1"/>
  <c r="T998" i="1" s="1" a="1"/>
  <c r="T998" i="1" s="1"/>
  <c r="R998" i="1" s="1"/>
  <c r="U999" i="1"/>
  <c r="T999" i="1" s="1" a="1"/>
  <c r="T999" i="1" s="1"/>
  <c r="R999" i="1" s="1"/>
  <c r="U1000" i="1"/>
  <c r="T1000" i="1" s="1" a="1"/>
  <c r="T1000" i="1" s="1"/>
  <c r="R1000" i="1" s="1"/>
  <c r="U1001" i="1"/>
  <c r="T1001" i="1" s="1" a="1"/>
  <c r="T1001" i="1" s="1"/>
  <c r="R1001" i="1" s="1"/>
  <c r="U1002" i="1"/>
  <c r="T1002" i="1" s="1" a="1"/>
  <c r="T1002" i="1" s="1"/>
  <c r="R1002" i="1" s="1"/>
  <c r="U1003" i="1"/>
  <c r="T1003" i="1" s="1" a="1"/>
  <c r="T1003" i="1" s="1"/>
  <c r="R1003" i="1" s="1"/>
  <c r="U1004" i="1"/>
  <c r="T1004" i="1" s="1" a="1"/>
  <c r="T1004" i="1" s="1"/>
  <c r="R1004" i="1" s="1"/>
  <c r="U1005" i="1"/>
  <c r="T1005" i="1" s="1" a="1"/>
  <c r="T1005" i="1" s="1"/>
  <c r="R1005" i="1" s="1"/>
  <c r="U1006" i="1"/>
  <c r="T1006" i="1" s="1" a="1"/>
  <c r="T1006" i="1" s="1"/>
  <c r="R1006" i="1" s="1"/>
  <c r="U1007" i="1"/>
  <c r="T1007" i="1" s="1" a="1"/>
  <c r="T1007" i="1" s="1"/>
  <c r="R1007" i="1" s="1"/>
  <c r="U1008" i="1"/>
  <c r="T1008" i="1" s="1" a="1"/>
  <c r="T1008" i="1" s="1"/>
  <c r="R1008" i="1" s="1"/>
  <c r="U1009" i="1"/>
  <c r="T1009" i="1" s="1" a="1"/>
  <c r="T1009" i="1" s="1"/>
  <c r="R1009" i="1" s="1"/>
  <c r="U1010" i="1"/>
  <c r="T1010" i="1" s="1" a="1"/>
  <c r="T1010" i="1" s="1"/>
  <c r="R1010" i="1" s="1"/>
  <c r="U1011" i="1"/>
  <c r="T1011" i="1" s="1" a="1"/>
  <c r="T1011" i="1" s="1"/>
  <c r="R1011" i="1" s="1"/>
  <c r="U1012" i="1"/>
  <c r="T1012" i="1" s="1" a="1"/>
  <c r="T1012" i="1" s="1"/>
  <c r="R1012" i="1" s="1"/>
  <c r="U1013" i="1"/>
  <c r="T1013" i="1" s="1" a="1"/>
  <c r="T1013" i="1" s="1"/>
  <c r="R1013" i="1" s="1"/>
  <c r="U1014" i="1"/>
  <c r="T1014" i="1" s="1" a="1"/>
  <c r="T1014" i="1" s="1"/>
  <c r="R1014" i="1" s="1"/>
  <c r="U1015" i="1"/>
  <c r="T1015" i="1" s="1" a="1"/>
  <c r="T1015" i="1" s="1"/>
  <c r="R1015" i="1" s="1"/>
  <c r="U1016" i="1"/>
  <c r="T1016" i="1" s="1" a="1"/>
  <c r="T1016" i="1" s="1"/>
  <c r="R1016" i="1" s="1"/>
  <c r="U1017" i="1"/>
  <c r="T1017" i="1" s="1" a="1"/>
  <c r="T1017" i="1" s="1"/>
  <c r="R1017" i="1" s="1"/>
  <c r="U1018" i="1"/>
  <c r="T1018" i="1" s="1" a="1"/>
  <c r="T1018" i="1" s="1"/>
  <c r="R1018" i="1" s="1"/>
  <c r="U1019" i="1"/>
  <c r="T1019" i="1" s="1" a="1"/>
  <c r="T1019" i="1" s="1"/>
  <c r="R1019" i="1" s="1"/>
  <c r="U1020" i="1"/>
  <c r="T1020" i="1" s="1" a="1"/>
  <c r="T1020" i="1" s="1"/>
  <c r="R1020" i="1" s="1"/>
  <c r="U1021" i="1"/>
  <c r="T1021" i="1" s="1" a="1"/>
  <c r="T1021" i="1" s="1"/>
  <c r="R1021" i="1" s="1"/>
  <c r="U1022" i="1"/>
  <c r="T1022" i="1" s="1" a="1"/>
  <c r="T1022" i="1" s="1"/>
  <c r="R1022" i="1" s="1"/>
  <c r="U1023" i="1"/>
  <c r="T1023" i="1" s="1" a="1"/>
  <c r="T1023" i="1" s="1"/>
  <c r="R1023" i="1" s="1"/>
  <c r="U24" i="1"/>
  <c r="T24" i="5"/>
  <c r="T25" i="5"/>
  <c r="T26" i="5" s="1"/>
  <c r="T27" i="5" s="1"/>
  <c r="T28" i="5"/>
  <c r="T29" i="5"/>
  <c r="T30" i="5"/>
  <c r="T31" i="5"/>
  <c r="T32" i="5"/>
  <c r="T33" i="5"/>
  <c r="T34" i="5"/>
  <c r="T35" i="5"/>
  <c r="T23" i="5"/>
  <c r="T22" i="5"/>
  <c r="C24" i="5"/>
  <c r="C25" i="5"/>
  <c r="C26" i="5"/>
  <c r="C27" i="5"/>
  <c r="C29" i="5"/>
  <c r="C30" i="5"/>
  <c r="C31" i="5"/>
  <c r="C32" i="5"/>
  <c r="C33" i="5"/>
  <c r="C34" i="5"/>
  <c r="C35" i="5"/>
  <c r="B24" i="5"/>
  <c r="B25" i="5"/>
  <c r="B26" i="5"/>
  <c r="B27" i="5"/>
  <c r="B29" i="5"/>
  <c r="B30" i="5"/>
  <c r="B31" i="5"/>
  <c r="B32" i="5"/>
  <c r="B33" i="5"/>
  <c r="B34" i="5"/>
  <c r="B35" i="5"/>
  <c r="B64" i="6"/>
  <c r="B61" i="6"/>
  <c r="B58" i="6"/>
  <c r="R33" i="1"/>
  <c r="R41" i="1"/>
  <c r="R49" i="1"/>
  <c r="R57" i="1"/>
  <c r="R65" i="1"/>
  <c r="R73" i="1"/>
  <c r="R77" i="1"/>
  <c r="R81" i="1"/>
  <c r="R84" i="1"/>
  <c r="R98" i="1"/>
  <c r="R105" i="1"/>
  <c r="R113" i="1"/>
  <c r="R121" i="1"/>
  <c r="R129" i="1"/>
  <c r="R137" i="1"/>
  <c r="R145" i="1"/>
  <c r="R153" i="1"/>
  <c r="R160" i="1"/>
  <c r="R165" i="1"/>
  <c r="R177" i="1"/>
  <c r="R193" i="1"/>
  <c r="R208" i="1"/>
  <c r="R217" i="1"/>
  <c r="R224" i="1"/>
  <c r="R225" i="1"/>
  <c r="R261" i="1"/>
  <c r="R344" i="1"/>
  <c r="R397" i="1"/>
  <c r="R405" i="1"/>
  <c r="R433" i="1"/>
  <c r="R440" i="1"/>
  <c r="R453" i="1"/>
  <c r="AB34" i="6"/>
  <c r="P21" i="5" a="1"/>
  <c r="P21" i="5" s="1"/>
  <c r="Q21" i="5" s="1"/>
  <c r="C23" i="5"/>
  <c r="B23" i="5"/>
  <c r="L8" i="5"/>
  <c r="J81" i="6"/>
  <c r="J80" i="6"/>
  <c r="D17" i="1" l="1"/>
  <c r="T26" i="1" a="1"/>
  <c r="T26" i="1" s="1"/>
  <c r="T24" i="1" a="1"/>
  <c r="T24" i="1" s="1"/>
  <c r="R24" i="1" s="1"/>
  <c r="T390" i="1" a="1"/>
  <c r="T390" i="1" s="1"/>
  <c r="R390" i="1" s="1"/>
  <c r="T382" i="1" a="1"/>
  <c r="T382" i="1" s="1"/>
  <c r="R382" i="1" s="1"/>
  <c r="T31" i="1" a="1"/>
  <c r="T31" i="1" s="1"/>
  <c r="R31" i="1" s="1"/>
  <c r="T103" i="1" a="1"/>
  <c r="T103" i="1" s="1"/>
  <c r="R103" i="1" s="1"/>
  <c r="T158" i="1" a="1"/>
  <c r="T158" i="1" s="1"/>
  <c r="R158" i="1" s="1"/>
  <c r="R25" i="1"/>
  <c r="R26" i="1"/>
  <c r="P22" i="5"/>
  <c r="B22" i="5" s="1"/>
  <c r="D5" i="1"/>
  <c r="P11" i="6"/>
  <c r="P1023" i="1"/>
  <c r="E1023" i="1"/>
  <c r="P1022" i="1"/>
  <c r="E1022" i="1"/>
  <c r="P1021" i="1"/>
  <c r="E1021" i="1"/>
  <c r="P1020" i="1"/>
  <c r="E1020" i="1"/>
  <c r="P1019" i="1"/>
  <c r="E1019" i="1"/>
  <c r="P1018" i="1"/>
  <c r="E1018" i="1"/>
  <c r="P1017" i="1"/>
  <c r="E1017" i="1"/>
  <c r="P1016" i="1"/>
  <c r="E1016" i="1"/>
  <c r="P1015" i="1"/>
  <c r="E1015" i="1"/>
  <c r="P1014" i="1"/>
  <c r="E1014" i="1"/>
  <c r="P1013" i="1"/>
  <c r="E1013" i="1"/>
  <c r="P1012" i="1"/>
  <c r="E1012" i="1"/>
  <c r="P1011" i="1"/>
  <c r="E1011" i="1"/>
  <c r="P1010" i="1"/>
  <c r="E1010" i="1"/>
  <c r="P1009" i="1"/>
  <c r="E1009" i="1"/>
  <c r="P1008" i="1"/>
  <c r="E1008" i="1"/>
  <c r="P1007" i="1"/>
  <c r="E1007" i="1"/>
  <c r="P1006" i="1"/>
  <c r="E1006" i="1"/>
  <c r="P1005" i="1"/>
  <c r="E1005" i="1"/>
  <c r="P1004" i="1"/>
  <c r="E1004" i="1"/>
  <c r="P1003" i="1"/>
  <c r="E1003" i="1"/>
  <c r="P1002" i="1"/>
  <c r="E1002" i="1"/>
  <c r="P1001" i="1"/>
  <c r="E1001" i="1"/>
  <c r="P1000" i="1"/>
  <c r="E1000" i="1"/>
  <c r="P999" i="1"/>
  <c r="E999" i="1"/>
  <c r="P998" i="1"/>
  <c r="E998" i="1"/>
  <c r="P997" i="1"/>
  <c r="E997" i="1"/>
  <c r="P996" i="1"/>
  <c r="E996" i="1"/>
  <c r="P995" i="1"/>
  <c r="E995" i="1"/>
  <c r="P994" i="1"/>
  <c r="E994" i="1"/>
  <c r="P993" i="1"/>
  <c r="E993" i="1"/>
  <c r="P992" i="1"/>
  <c r="E992" i="1"/>
  <c r="P991" i="1"/>
  <c r="E991" i="1"/>
  <c r="P990" i="1"/>
  <c r="E990" i="1"/>
  <c r="P989" i="1"/>
  <c r="E989" i="1"/>
  <c r="P988" i="1"/>
  <c r="E988" i="1"/>
  <c r="P987" i="1"/>
  <c r="E987" i="1"/>
  <c r="P986" i="1"/>
  <c r="E986" i="1"/>
  <c r="P985" i="1"/>
  <c r="E985" i="1"/>
  <c r="P984" i="1"/>
  <c r="E984" i="1"/>
  <c r="P983" i="1"/>
  <c r="E983" i="1"/>
  <c r="P982" i="1"/>
  <c r="E982" i="1"/>
  <c r="P981" i="1"/>
  <c r="E981" i="1"/>
  <c r="P980" i="1"/>
  <c r="E980" i="1"/>
  <c r="P979" i="1"/>
  <c r="E979" i="1"/>
  <c r="P978" i="1"/>
  <c r="E978" i="1"/>
  <c r="P977" i="1"/>
  <c r="E977" i="1"/>
  <c r="P976" i="1"/>
  <c r="E976" i="1"/>
  <c r="P975" i="1"/>
  <c r="E975" i="1"/>
  <c r="P974" i="1"/>
  <c r="E974" i="1"/>
  <c r="P973" i="1"/>
  <c r="E973" i="1"/>
  <c r="P972" i="1"/>
  <c r="E972" i="1"/>
  <c r="P971" i="1"/>
  <c r="E971" i="1"/>
  <c r="P970" i="1"/>
  <c r="E970" i="1"/>
  <c r="P969" i="1"/>
  <c r="E969" i="1"/>
  <c r="P968" i="1"/>
  <c r="E968" i="1"/>
  <c r="P967" i="1"/>
  <c r="E967" i="1"/>
  <c r="P966" i="1"/>
  <c r="E966" i="1"/>
  <c r="P965" i="1"/>
  <c r="E965" i="1"/>
  <c r="P964" i="1"/>
  <c r="E964" i="1"/>
  <c r="P963" i="1"/>
  <c r="E963" i="1"/>
  <c r="P962" i="1"/>
  <c r="E962" i="1"/>
  <c r="P961" i="1"/>
  <c r="E961" i="1"/>
  <c r="P960" i="1"/>
  <c r="E960" i="1"/>
  <c r="P959" i="1"/>
  <c r="E959" i="1"/>
  <c r="P958" i="1"/>
  <c r="E958" i="1"/>
  <c r="P957" i="1"/>
  <c r="E957" i="1"/>
  <c r="P956" i="1"/>
  <c r="E956" i="1"/>
  <c r="P955" i="1"/>
  <c r="E955" i="1"/>
  <c r="P954" i="1"/>
  <c r="E954" i="1"/>
  <c r="P953" i="1"/>
  <c r="E953" i="1"/>
  <c r="P952" i="1"/>
  <c r="E952" i="1"/>
  <c r="P951" i="1"/>
  <c r="E951" i="1"/>
  <c r="P950" i="1"/>
  <c r="E950" i="1"/>
  <c r="P949" i="1"/>
  <c r="E949" i="1"/>
  <c r="P948" i="1"/>
  <c r="E948" i="1"/>
  <c r="P947" i="1"/>
  <c r="E947" i="1"/>
  <c r="P946" i="1"/>
  <c r="E946" i="1"/>
  <c r="P945" i="1"/>
  <c r="E945" i="1"/>
  <c r="P944" i="1"/>
  <c r="E944" i="1"/>
  <c r="P943" i="1"/>
  <c r="E943" i="1"/>
  <c r="P942" i="1"/>
  <c r="E942" i="1"/>
  <c r="P941" i="1"/>
  <c r="E941" i="1"/>
  <c r="P940" i="1"/>
  <c r="E940" i="1"/>
  <c r="P939" i="1"/>
  <c r="E939" i="1"/>
  <c r="P938" i="1"/>
  <c r="E938" i="1"/>
  <c r="P937" i="1"/>
  <c r="E937" i="1"/>
  <c r="P936" i="1"/>
  <c r="E936" i="1"/>
  <c r="P935" i="1"/>
  <c r="E935" i="1"/>
  <c r="P934" i="1"/>
  <c r="E934" i="1"/>
  <c r="P933" i="1"/>
  <c r="E933" i="1"/>
  <c r="P932" i="1"/>
  <c r="E932" i="1"/>
  <c r="P931" i="1"/>
  <c r="E931" i="1"/>
  <c r="P930" i="1"/>
  <c r="E930" i="1"/>
  <c r="P929" i="1"/>
  <c r="E929" i="1"/>
  <c r="P928" i="1"/>
  <c r="E928" i="1"/>
  <c r="P927" i="1"/>
  <c r="E927" i="1"/>
  <c r="P926" i="1"/>
  <c r="E926" i="1"/>
  <c r="P925" i="1"/>
  <c r="E925" i="1"/>
  <c r="P924" i="1"/>
  <c r="E924" i="1"/>
  <c r="P923" i="1"/>
  <c r="E923" i="1"/>
  <c r="P922" i="1"/>
  <c r="E922" i="1"/>
  <c r="P921" i="1"/>
  <c r="E921" i="1"/>
  <c r="P920" i="1"/>
  <c r="E920" i="1"/>
  <c r="P919" i="1"/>
  <c r="E919" i="1"/>
  <c r="P918" i="1"/>
  <c r="E918" i="1"/>
  <c r="P917" i="1"/>
  <c r="E917" i="1"/>
  <c r="P916" i="1"/>
  <c r="E916" i="1"/>
  <c r="P915" i="1"/>
  <c r="E915" i="1"/>
  <c r="P914" i="1"/>
  <c r="E914" i="1"/>
  <c r="P913" i="1"/>
  <c r="E913" i="1"/>
  <c r="P912" i="1"/>
  <c r="E912" i="1"/>
  <c r="P911" i="1"/>
  <c r="E911" i="1"/>
  <c r="P910" i="1"/>
  <c r="E910" i="1"/>
  <c r="P909" i="1"/>
  <c r="E909" i="1"/>
  <c r="P908" i="1"/>
  <c r="E908" i="1"/>
  <c r="P907" i="1"/>
  <c r="E907" i="1"/>
  <c r="P906" i="1"/>
  <c r="E906" i="1"/>
  <c r="P905" i="1"/>
  <c r="E905" i="1"/>
  <c r="P904" i="1"/>
  <c r="E904" i="1"/>
  <c r="P903" i="1"/>
  <c r="E903" i="1"/>
  <c r="P902" i="1"/>
  <c r="E902" i="1"/>
  <c r="P901" i="1"/>
  <c r="E901" i="1"/>
  <c r="P900" i="1"/>
  <c r="E900" i="1"/>
  <c r="P899" i="1"/>
  <c r="E899" i="1"/>
  <c r="P898" i="1"/>
  <c r="E898" i="1"/>
  <c r="P897" i="1"/>
  <c r="E897" i="1"/>
  <c r="P896" i="1"/>
  <c r="E896" i="1"/>
  <c r="P895" i="1"/>
  <c r="E895" i="1"/>
  <c r="P894" i="1"/>
  <c r="E894" i="1"/>
  <c r="P893" i="1"/>
  <c r="E893" i="1"/>
  <c r="P892" i="1"/>
  <c r="E892" i="1"/>
  <c r="P891" i="1"/>
  <c r="E891" i="1"/>
  <c r="P890" i="1"/>
  <c r="E890" i="1"/>
  <c r="P889" i="1"/>
  <c r="E889" i="1"/>
  <c r="P888" i="1"/>
  <c r="E888" i="1"/>
  <c r="P887" i="1"/>
  <c r="E887" i="1"/>
  <c r="P886" i="1"/>
  <c r="E886" i="1"/>
  <c r="P885" i="1"/>
  <c r="E885" i="1"/>
  <c r="P884" i="1"/>
  <c r="E884" i="1"/>
  <c r="P883" i="1"/>
  <c r="E883" i="1"/>
  <c r="P882" i="1"/>
  <c r="E882" i="1"/>
  <c r="P881" i="1"/>
  <c r="E881" i="1"/>
  <c r="P880" i="1"/>
  <c r="E880" i="1"/>
  <c r="P879" i="1"/>
  <c r="E879" i="1"/>
  <c r="P878" i="1"/>
  <c r="E878" i="1"/>
  <c r="P877" i="1"/>
  <c r="E877" i="1"/>
  <c r="P876" i="1"/>
  <c r="E876" i="1"/>
  <c r="P875" i="1"/>
  <c r="E875" i="1"/>
  <c r="P874" i="1"/>
  <c r="E874" i="1"/>
  <c r="P873" i="1"/>
  <c r="E873" i="1"/>
  <c r="P872" i="1"/>
  <c r="E872" i="1"/>
  <c r="P871" i="1"/>
  <c r="E871" i="1"/>
  <c r="P870" i="1"/>
  <c r="E870" i="1"/>
  <c r="P869" i="1"/>
  <c r="E869" i="1"/>
  <c r="P868" i="1"/>
  <c r="E868" i="1"/>
  <c r="P867" i="1"/>
  <c r="E867" i="1"/>
  <c r="P866" i="1"/>
  <c r="E866" i="1"/>
  <c r="P865" i="1"/>
  <c r="E865" i="1"/>
  <c r="P864" i="1"/>
  <c r="E864" i="1"/>
  <c r="P863" i="1"/>
  <c r="E863" i="1"/>
  <c r="P862" i="1"/>
  <c r="E862" i="1"/>
  <c r="P861" i="1"/>
  <c r="E861" i="1"/>
  <c r="P860" i="1"/>
  <c r="E860" i="1"/>
  <c r="P859" i="1"/>
  <c r="E859" i="1"/>
  <c r="P858" i="1"/>
  <c r="E858" i="1"/>
  <c r="P857" i="1"/>
  <c r="E857" i="1"/>
  <c r="P856" i="1"/>
  <c r="E856" i="1"/>
  <c r="P855" i="1"/>
  <c r="E855" i="1"/>
  <c r="P854" i="1"/>
  <c r="E854" i="1"/>
  <c r="P853" i="1"/>
  <c r="E853" i="1"/>
  <c r="P852" i="1"/>
  <c r="E852" i="1"/>
  <c r="P851" i="1"/>
  <c r="E851" i="1"/>
  <c r="P850" i="1"/>
  <c r="E850" i="1"/>
  <c r="P849" i="1"/>
  <c r="E849" i="1"/>
  <c r="P848" i="1"/>
  <c r="E848" i="1"/>
  <c r="P847" i="1"/>
  <c r="E847" i="1"/>
  <c r="P846" i="1"/>
  <c r="E846" i="1"/>
  <c r="P845" i="1"/>
  <c r="E845" i="1"/>
  <c r="P844" i="1"/>
  <c r="E844" i="1"/>
  <c r="P843" i="1"/>
  <c r="E843" i="1"/>
  <c r="P842" i="1"/>
  <c r="E842" i="1"/>
  <c r="P841" i="1"/>
  <c r="E841" i="1"/>
  <c r="P840" i="1"/>
  <c r="E840" i="1"/>
  <c r="P839" i="1"/>
  <c r="E839" i="1"/>
  <c r="P838" i="1"/>
  <c r="E838" i="1"/>
  <c r="P837" i="1"/>
  <c r="E837" i="1"/>
  <c r="P836" i="1"/>
  <c r="E836" i="1"/>
  <c r="P835" i="1"/>
  <c r="E835" i="1"/>
  <c r="P834" i="1"/>
  <c r="E834" i="1"/>
  <c r="P833" i="1"/>
  <c r="E833" i="1"/>
  <c r="P832" i="1"/>
  <c r="E832" i="1"/>
  <c r="P831" i="1"/>
  <c r="E831" i="1"/>
  <c r="P830" i="1"/>
  <c r="E830" i="1"/>
  <c r="P829" i="1"/>
  <c r="E829" i="1"/>
  <c r="P828" i="1"/>
  <c r="E828" i="1"/>
  <c r="P827" i="1"/>
  <c r="E827" i="1"/>
  <c r="P826" i="1"/>
  <c r="E826" i="1"/>
  <c r="P825" i="1"/>
  <c r="E825" i="1"/>
  <c r="P824" i="1"/>
  <c r="E824" i="1"/>
  <c r="P823" i="1"/>
  <c r="E823" i="1"/>
  <c r="P822" i="1"/>
  <c r="E822" i="1"/>
  <c r="P821" i="1"/>
  <c r="E821" i="1"/>
  <c r="P820" i="1"/>
  <c r="E820" i="1"/>
  <c r="P819" i="1"/>
  <c r="E819" i="1"/>
  <c r="P818" i="1"/>
  <c r="E818" i="1"/>
  <c r="P817" i="1"/>
  <c r="E817" i="1"/>
  <c r="P816" i="1"/>
  <c r="E816" i="1"/>
  <c r="P815" i="1"/>
  <c r="E815" i="1"/>
  <c r="P814" i="1"/>
  <c r="E814" i="1"/>
  <c r="P813" i="1"/>
  <c r="E813" i="1"/>
  <c r="P812" i="1"/>
  <c r="E812" i="1"/>
  <c r="P811" i="1"/>
  <c r="E811" i="1"/>
  <c r="P810" i="1"/>
  <c r="E810" i="1"/>
  <c r="P809" i="1"/>
  <c r="E809" i="1"/>
  <c r="P808" i="1"/>
  <c r="E808" i="1"/>
  <c r="P807" i="1"/>
  <c r="E807" i="1"/>
  <c r="P806" i="1"/>
  <c r="E806" i="1"/>
  <c r="P805" i="1"/>
  <c r="E805" i="1"/>
  <c r="P804" i="1"/>
  <c r="E804" i="1"/>
  <c r="P803" i="1"/>
  <c r="E803" i="1"/>
  <c r="P802" i="1"/>
  <c r="E802" i="1"/>
  <c r="P801" i="1"/>
  <c r="E801" i="1"/>
  <c r="P800" i="1"/>
  <c r="E800" i="1"/>
  <c r="P799" i="1"/>
  <c r="E799" i="1"/>
  <c r="P798" i="1"/>
  <c r="E798" i="1"/>
  <c r="P797" i="1"/>
  <c r="E797" i="1"/>
  <c r="P796" i="1"/>
  <c r="E796" i="1"/>
  <c r="P795" i="1"/>
  <c r="E795" i="1"/>
  <c r="P794" i="1"/>
  <c r="E794" i="1"/>
  <c r="P793" i="1"/>
  <c r="E793" i="1"/>
  <c r="P792" i="1"/>
  <c r="E792" i="1"/>
  <c r="P791" i="1"/>
  <c r="E791" i="1"/>
  <c r="P790" i="1"/>
  <c r="E790" i="1"/>
  <c r="P789" i="1"/>
  <c r="E789" i="1"/>
  <c r="P788" i="1"/>
  <c r="E788" i="1"/>
  <c r="P787" i="1"/>
  <c r="E787" i="1"/>
  <c r="P786" i="1"/>
  <c r="E786" i="1"/>
  <c r="P785" i="1"/>
  <c r="E785" i="1"/>
  <c r="P784" i="1"/>
  <c r="E784" i="1"/>
  <c r="P783" i="1"/>
  <c r="E783" i="1"/>
  <c r="P782" i="1"/>
  <c r="E782" i="1"/>
  <c r="P781" i="1"/>
  <c r="E781" i="1"/>
  <c r="P780" i="1"/>
  <c r="E780" i="1"/>
  <c r="P779" i="1"/>
  <c r="E779" i="1"/>
  <c r="P778" i="1"/>
  <c r="E778" i="1"/>
  <c r="P777" i="1"/>
  <c r="E777" i="1"/>
  <c r="P776" i="1"/>
  <c r="E776" i="1"/>
  <c r="P775" i="1"/>
  <c r="E775" i="1"/>
  <c r="P774" i="1"/>
  <c r="E774" i="1"/>
  <c r="P773" i="1"/>
  <c r="E773" i="1"/>
  <c r="P772" i="1"/>
  <c r="E772" i="1"/>
  <c r="P771" i="1"/>
  <c r="E771" i="1"/>
  <c r="P770" i="1"/>
  <c r="E770" i="1"/>
  <c r="P769" i="1"/>
  <c r="E769" i="1"/>
  <c r="P768" i="1"/>
  <c r="E768" i="1"/>
  <c r="P767" i="1"/>
  <c r="E767" i="1"/>
  <c r="P766" i="1"/>
  <c r="E766" i="1"/>
  <c r="P765" i="1"/>
  <c r="E765" i="1"/>
  <c r="P764" i="1"/>
  <c r="E764" i="1"/>
  <c r="P763" i="1"/>
  <c r="E763" i="1"/>
  <c r="P762" i="1"/>
  <c r="E762" i="1"/>
  <c r="P761" i="1"/>
  <c r="E761" i="1"/>
  <c r="P760" i="1"/>
  <c r="E760" i="1"/>
  <c r="P759" i="1"/>
  <c r="E759" i="1"/>
  <c r="P758" i="1"/>
  <c r="E758" i="1"/>
  <c r="P757" i="1"/>
  <c r="E757" i="1"/>
  <c r="P756" i="1"/>
  <c r="E756" i="1"/>
  <c r="P755" i="1"/>
  <c r="E755" i="1"/>
  <c r="P754" i="1"/>
  <c r="E754" i="1"/>
  <c r="P753" i="1"/>
  <c r="E753" i="1"/>
  <c r="P752" i="1"/>
  <c r="E752" i="1"/>
  <c r="P751" i="1"/>
  <c r="E751" i="1"/>
  <c r="P750" i="1"/>
  <c r="E750" i="1"/>
  <c r="P749" i="1"/>
  <c r="E749" i="1"/>
  <c r="P748" i="1"/>
  <c r="E748" i="1"/>
  <c r="P747" i="1"/>
  <c r="E747" i="1"/>
  <c r="P746" i="1"/>
  <c r="E746" i="1"/>
  <c r="P745" i="1"/>
  <c r="E745" i="1"/>
  <c r="P744" i="1"/>
  <c r="E744" i="1"/>
  <c r="P743" i="1"/>
  <c r="E743" i="1"/>
  <c r="P742" i="1"/>
  <c r="E742" i="1"/>
  <c r="P741" i="1"/>
  <c r="E741" i="1"/>
  <c r="P740" i="1"/>
  <c r="E740" i="1"/>
  <c r="P739" i="1"/>
  <c r="E739" i="1"/>
  <c r="P738" i="1"/>
  <c r="E738" i="1"/>
  <c r="P737" i="1"/>
  <c r="E737" i="1"/>
  <c r="P736" i="1"/>
  <c r="E736" i="1"/>
  <c r="P735" i="1"/>
  <c r="E735" i="1"/>
  <c r="P734" i="1"/>
  <c r="E734" i="1"/>
  <c r="P733" i="1"/>
  <c r="E733" i="1"/>
  <c r="P732" i="1"/>
  <c r="E732" i="1"/>
  <c r="P731" i="1"/>
  <c r="E731" i="1"/>
  <c r="P730" i="1"/>
  <c r="E730" i="1"/>
  <c r="P729" i="1"/>
  <c r="E729" i="1"/>
  <c r="P728" i="1"/>
  <c r="E728" i="1"/>
  <c r="P727" i="1"/>
  <c r="E727" i="1"/>
  <c r="P726" i="1"/>
  <c r="E726" i="1"/>
  <c r="P725" i="1"/>
  <c r="E725" i="1"/>
  <c r="P724" i="1"/>
  <c r="E724" i="1"/>
  <c r="P723" i="1"/>
  <c r="E723" i="1"/>
  <c r="P722" i="1"/>
  <c r="E722" i="1"/>
  <c r="P721" i="1"/>
  <c r="E721" i="1"/>
  <c r="P720" i="1"/>
  <c r="E720" i="1"/>
  <c r="P719" i="1"/>
  <c r="E719" i="1"/>
  <c r="P718" i="1"/>
  <c r="E718" i="1"/>
  <c r="P717" i="1"/>
  <c r="E717" i="1"/>
  <c r="P716" i="1"/>
  <c r="E716" i="1"/>
  <c r="P715" i="1"/>
  <c r="E715" i="1"/>
  <c r="P714" i="1"/>
  <c r="E714" i="1"/>
  <c r="P713" i="1"/>
  <c r="E713" i="1"/>
  <c r="P712" i="1"/>
  <c r="E712" i="1"/>
  <c r="P711" i="1"/>
  <c r="E711" i="1"/>
  <c r="P710" i="1"/>
  <c r="E710" i="1"/>
  <c r="P709" i="1"/>
  <c r="E709" i="1"/>
  <c r="P708" i="1"/>
  <c r="E708" i="1"/>
  <c r="P707" i="1"/>
  <c r="E707" i="1"/>
  <c r="P706" i="1"/>
  <c r="E706" i="1"/>
  <c r="P705" i="1"/>
  <c r="E705" i="1"/>
  <c r="P704" i="1"/>
  <c r="E704" i="1"/>
  <c r="P703" i="1"/>
  <c r="E703" i="1"/>
  <c r="P702" i="1"/>
  <c r="E702" i="1"/>
  <c r="P701" i="1"/>
  <c r="E701" i="1"/>
  <c r="P700" i="1"/>
  <c r="E700" i="1"/>
  <c r="P699" i="1"/>
  <c r="E699" i="1"/>
  <c r="P698" i="1"/>
  <c r="E698" i="1"/>
  <c r="P697" i="1"/>
  <c r="E697" i="1"/>
  <c r="P696" i="1"/>
  <c r="E696" i="1"/>
  <c r="P695" i="1"/>
  <c r="E695" i="1"/>
  <c r="P694" i="1"/>
  <c r="E694" i="1"/>
  <c r="P693" i="1"/>
  <c r="E693" i="1"/>
  <c r="P692" i="1"/>
  <c r="E692" i="1"/>
  <c r="P691" i="1"/>
  <c r="E691" i="1"/>
  <c r="P690" i="1"/>
  <c r="E690" i="1"/>
  <c r="P689" i="1"/>
  <c r="E689" i="1"/>
  <c r="P688" i="1"/>
  <c r="E688" i="1"/>
  <c r="P687" i="1"/>
  <c r="E687" i="1"/>
  <c r="P686" i="1"/>
  <c r="E686" i="1"/>
  <c r="P685" i="1"/>
  <c r="E685" i="1"/>
  <c r="P684" i="1"/>
  <c r="E684" i="1"/>
  <c r="P683" i="1"/>
  <c r="E683" i="1"/>
  <c r="P682" i="1"/>
  <c r="E682" i="1"/>
  <c r="P681" i="1"/>
  <c r="E681" i="1"/>
  <c r="P680" i="1"/>
  <c r="E680" i="1"/>
  <c r="P679" i="1"/>
  <c r="E679" i="1"/>
  <c r="P678" i="1"/>
  <c r="E678" i="1"/>
  <c r="P677" i="1"/>
  <c r="E677" i="1"/>
  <c r="P676" i="1"/>
  <c r="E676" i="1"/>
  <c r="P675" i="1"/>
  <c r="E675" i="1"/>
  <c r="P674" i="1"/>
  <c r="E674" i="1"/>
  <c r="P673" i="1"/>
  <c r="E673" i="1"/>
  <c r="P672" i="1"/>
  <c r="E672" i="1"/>
  <c r="P671" i="1"/>
  <c r="E671" i="1"/>
  <c r="P670" i="1"/>
  <c r="E670" i="1"/>
  <c r="P669" i="1"/>
  <c r="E669" i="1"/>
  <c r="P668" i="1"/>
  <c r="E668" i="1"/>
  <c r="P667" i="1"/>
  <c r="E667" i="1"/>
  <c r="P666" i="1"/>
  <c r="E666" i="1"/>
  <c r="P665" i="1"/>
  <c r="E665" i="1"/>
  <c r="P664" i="1"/>
  <c r="E664" i="1"/>
  <c r="P663" i="1"/>
  <c r="E663" i="1"/>
  <c r="P662" i="1"/>
  <c r="E662" i="1"/>
  <c r="P661" i="1"/>
  <c r="E661" i="1"/>
  <c r="P660" i="1"/>
  <c r="E660" i="1"/>
  <c r="P659" i="1"/>
  <c r="E659" i="1"/>
  <c r="P658" i="1"/>
  <c r="E658" i="1"/>
  <c r="P657" i="1"/>
  <c r="E657" i="1"/>
  <c r="P656" i="1"/>
  <c r="E656" i="1"/>
  <c r="P655" i="1"/>
  <c r="E655" i="1"/>
  <c r="P654" i="1"/>
  <c r="E654" i="1"/>
  <c r="P653" i="1"/>
  <c r="E653" i="1"/>
  <c r="P652" i="1"/>
  <c r="E652" i="1"/>
  <c r="P651" i="1"/>
  <c r="E651" i="1"/>
  <c r="P650" i="1"/>
  <c r="E650" i="1"/>
  <c r="P649" i="1"/>
  <c r="E649" i="1"/>
  <c r="P648" i="1"/>
  <c r="E648" i="1"/>
  <c r="P647" i="1"/>
  <c r="E647" i="1"/>
  <c r="P646" i="1"/>
  <c r="E646" i="1"/>
  <c r="P645" i="1"/>
  <c r="E645" i="1"/>
  <c r="P644" i="1"/>
  <c r="E644" i="1"/>
  <c r="P643" i="1"/>
  <c r="E643" i="1"/>
  <c r="P642" i="1"/>
  <c r="E642" i="1"/>
  <c r="P641" i="1"/>
  <c r="E641" i="1"/>
  <c r="P640" i="1"/>
  <c r="E640" i="1"/>
  <c r="P639" i="1"/>
  <c r="E639" i="1"/>
  <c r="P638" i="1"/>
  <c r="E638" i="1"/>
  <c r="P637" i="1"/>
  <c r="E637" i="1"/>
  <c r="P636" i="1"/>
  <c r="E636" i="1"/>
  <c r="P635" i="1"/>
  <c r="E635" i="1"/>
  <c r="P634" i="1"/>
  <c r="E634" i="1"/>
  <c r="P633" i="1"/>
  <c r="E633" i="1"/>
  <c r="P632" i="1"/>
  <c r="E632" i="1"/>
  <c r="P631" i="1"/>
  <c r="E631" i="1"/>
  <c r="P630" i="1"/>
  <c r="E630" i="1"/>
  <c r="P629" i="1"/>
  <c r="E629" i="1"/>
  <c r="P628" i="1"/>
  <c r="E628" i="1"/>
  <c r="P627" i="1"/>
  <c r="E627" i="1"/>
  <c r="P626" i="1"/>
  <c r="E626" i="1"/>
  <c r="P625" i="1"/>
  <c r="E625" i="1"/>
  <c r="P624" i="1"/>
  <c r="E624" i="1"/>
  <c r="P623" i="1"/>
  <c r="E623" i="1"/>
  <c r="P622" i="1"/>
  <c r="E622" i="1"/>
  <c r="P621" i="1"/>
  <c r="E621" i="1"/>
  <c r="P620" i="1"/>
  <c r="E620" i="1"/>
  <c r="P619" i="1"/>
  <c r="E619" i="1"/>
  <c r="P618" i="1"/>
  <c r="E618" i="1"/>
  <c r="P617" i="1"/>
  <c r="E617" i="1"/>
  <c r="P616" i="1"/>
  <c r="E616" i="1"/>
  <c r="P615" i="1"/>
  <c r="E615" i="1"/>
  <c r="P614" i="1"/>
  <c r="E614" i="1"/>
  <c r="P613" i="1"/>
  <c r="E613" i="1"/>
  <c r="P612" i="1"/>
  <c r="E612" i="1"/>
  <c r="P611" i="1"/>
  <c r="E611" i="1"/>
  <c r="P610" i="1"/>
  <c r="E610" i="1"/>
  <c r="P609" i="1"/>
  <c r="E609" i="1"/>
  <c r="P608" i="1"/>
  <c r="E608" i="1"/>
  <c r="P607" i="1"/>
  <c r="E607" i="1"/>
  <c r="P606" i="1"/>
  <c r="E606" i="1"/>
  <c r="P605" i="1"/>
  <c r="E605" i="1"/>
  <c r="P604" i="1"/>
  <c r="E604" i="1"/>
  <c r="P603" i="1"/>
  <c r="E603" i="1"/>
  <c r="P602" i="1"/>
  <c r="E602" i="1"/>
  <c r="P601" i="1"/>
  <c r="E601" i="1"/>
  <c r="P600" i="1"/>
  <c r="E600" i="1"/>
  <c r="P599" i="1"/>
  <c r="E599" i="1"/>
  <c r="P598" i="1"/>
  <c r="E598" i="1"/>
  <c r="P597" i="1"/>
  <c r="E597" i="1"/>
  <c r="P596" i="1"/>
  <c r="E596" i="1"/>
  <c r="P595" i="1"/>
  <c r="E595" i="1"/>
  <c r="P594" i="1"/>
  <c r="E594" i="1"/>
  <c r="P593" i="1"/>
  <c r="E593" i="1"/>
  <c r="P592" i="1"/>
  <c r="E592" i="1"/>
  <c r="P591" i="1"/>
  <c r="E591" i="1"/>
  <c r="P590" i="1"/>
  <c r="E590" i="1"/>
  <c r="P589" i="1"/>
  <c r="E589" i="1"/>
  <c r="P588" i="1"/>
  <c r="E588" i="1"/>
  <c r="P587" i="1"/>
  <c r="E587" i="1"/>
  <c r="P586" i="1"/>
  <c r="E586" i="1"/>
  <c r="P585" i="1"/>
  <c r="E585" i="1"/>
  <c r="P584" i="1"/>
  <c r="E584" i="1"/>
  <c r="P583" i="1"/>
  <c r="E583" i="1"/>
  <c r="P582" i="1"/>
  <c r="E582" i="1"/>
  <c r="P581" i="1"/>
  <c r="E581" i="1"/>
  <c r="P580" i="1"/>
  <c r="E580" i="1"/>
  <c r="P579" i="1"/>
  <c r="E579" i="1"/>
  <c r="P578" i="1"/>
  <c r="E578" i="1"/>
  <c r="P577" i="1"/>
  <c r="E577" i="1"/>
  <c r="P576" i="1"/>
  <c r="E576" i="1"/>
  <c r="P575" i="1"/>
  <c r="E575" i="1"/>
  <c r="P574" i="1"/>
  <c r="E574" i="1"/>
  <c r="P573" i="1"/>
  <c r="E573" i="1"/>
  <c r="P572" i="1"/>
  <c r="E572" i="1"/>
  <c r="P571" i="1"/>
  <c r="E571" i="1"/>
  <c r="P570" i="1"/>
  <c r="E570" i="1"/>
  <c r="P569" i="1"/>
  <c r="E569" i="1"/>
  <c r="P568" i="1"/>
  <c r="E568" i="1"/>
  <c r="P567" i="1"/>
  <c r="E567" i="1"/>
  <c r="P566" i="1"/>
  <c r="E566" i="1"/>
  <c r="P565" i="1"/>
  <c r="E565" i="1"/>
  <c r="P564" i="1"/>
  <c r="E564" i="1"/>
  <c r="P563" i="1"/>
  <c r="E563" i="1"/>
  <c r="P562" i="1"/>
  <c r="E562" i="1"/>
  <c r="P561" i="1"/>
  <c r="E561" i="1"/>
  <c r="P560" i="1"/>
  <c r="E560" i="1"/>
  <c r="P559" i="1"/>
  <c r="E559" i="1"/>
  <c r="P558" i="1"/>
  <c r="E558" i="1"/>
  <c r="P557" i="1"/>
  <c r="E557" i="1"/>
  <c r="P556" i="1"/>
  <c r="E556" i="1"/>
  <c r="P555" i="1"/>
  <c r="E555" i="1"/>
  <c r="P554" i="1"/>
  <c r="E554" i="1"/>
  <c r="P553" i="1"/>
  <c r="E553" i="1"/>
  <c r="P552" i="1"/>
  <c r="E552" i="1"/>
  <c r="P551" i="1"/>
  <c r="E551" i="1"/>
  <c r="P550" i="1"/>
  <c r="E550" i="1"/>
  <c r="P549" i="1"/>
  <c r="E549" i="1"/>
  <c r="P548" i="1"/>
  <c r="E548" i="1"/>
  <c r="P547" i="1"/>
  <c r="E547" i="1"/>
  <c r="P546" i="1"/>
  <c r="E546" i="1"/>
  <c r="P545" i="1"/>
  <c r="E545" i="1"/>
  <c r="P544" i="1"/>
  <c r="E544" i="1"/>
  <c r="P543" i="1"/>
  <c r="E543" i="1"/>
  <c r="P542" i="1"/>
  <c r="E542" i="1"/>
  <c r="P541" i="1"/>
  <c r="E541" i="1"/>
  <c r="P540" i="1"/>
  <c r="E540" i="1"/>
  <c r="P539" i="1"/>
  <c r="E539" i="1"/>
  <c r="P538" i="1"/>
  <c r="E538" i="1"/>
  <c r="P537" i="1"/>
  <c r="E537" i="1"/>
  <c r="P536" i="1"/>
  <c r="E536" i="1"/>
  <c r="P535" i="1"/>
  <c r="E535" i="1"/>
  <c r="P534" i="1"/>
  <c r="E534" i="1"/>
  <c r="P533" i="1"/>
  <c r="E533" i="1"/>
  <c r="P532" i="1"/>
  <c r="E532" i="1"/>
  <c r="P531" i="1"/>
  <c r="E531" i="1"/>
  <c r="P530" i="1"/>
  <c r="E530" i="1"/>
  <c r="P529" i="1"/>
  <c r="E529" i="1"/>
  <c r="P528" i="1"/>
  <c r="E528" i="1"/>
  <c r="P527" i="1"/>
  <c r="E527" i="1"/>
  <c r="P526" i="1"/>
  <c r="E526" i="1"/>
  <c r="P525" i="1"/>
  <c r="E525" i="1"/>
  <c r="P524" i="1"/>
  <c r="E524" i="1"/>
  <c r="P523" i="1"/>
  <c r="E523" i="1"/>
  <c r="P522" i="1"/>
  <c r="E522" i="1"/>
  <c r="P521" i="1"/>
  <c r="E521" i="1"/>
  <c r="P520" i="1"/>
  <c r="E520" i="1"/>
  <c r="P519" i="1"/>
  <c r="E519" i="1"/>
  <c r="P518" i="1"/>
  <c r="E518" i="1"/>
  <c r="P517" i="1"/>
  <c r="E517" i="1"/>
  <c r="P516" i="1"/>
  <c r="E516" i="1"/>
  <c r="P515" i="1"/>
  <c r="E515" i="1"/>
  <c r="P514" i="1"/>
  <c r="E514" i="1"/>
  <c r="P513" i="1"/>
  <c r="E513" i="1"/>
  <c r="P512" i="1"/>
  <c r="E512" i="1"/>
  <c r="P511" i="1"/>
  <c r="E511" i="1"/>
  <c r="P510" i="1"/>
  <c r="E510" i="1"/>
  <c r="P509" i="1"/>
  <c r="E509" i="1"/>
  <c r="P508" i="1"/>
  <c r="E508" i="1"/>
  <c r="P507" i="1"/>
  <c r="E507" i="1"/>
  <c r="P506" i="1"/>
  <c r="E506" i="1"/>
  <c r="P505" i="1"/>
  <c r="E505" i="1"/>
  <c r="P504" i="1"/>
  <c r="E504" i="1"/>
  <c r="P503" i="1"/>
  <c r="E503" i="1"/>
  <c r="P502" i="1"/>
  <c r="E502" i="1"/>
  <c r="P501" i="1"/>
  <c r="E501" i="1"/>
  <c r="P500" i="1"/>
  <c r="E500" i="1"/>
  <c r="P499" i="1"/>
  <c r="E499" i="1"/>
  <c r="P498" i="1"/>
  <c r="E498" i="1"/>
  <c r="P497" i="1"/>
  <c r="E497" i="1"/>
  <c r="P496" i="1"/>
  <c r="E496" i="1"/>
  <c r="P495" i="1"/>
  <c r="E495" i="1"/>
  <c r="P494" i="1"/>
  <c r="E494" i="1"/>
  <c r="P493" i="1"/>
  <c r="E493" i="1"/>
  <c r="P492" i="1"/>
  <c r="E492" i="1"/>
  <c r="P491" i="1"/>
  <c r="E491" i="1"/>
  <c r="P490" i="1"/>
  <c r="E490" i="1"/>
  <c r="P489" i="1"/>
  <c r="E489" i="1"/>
  <c r="P488" i="1"/>
  <c r="E488" i="1"/>
  <c r="P487" i="1"/>
  <c r="E487" i="1"/>
  <c r="P486" i="1"/>
  <c r="E486" i="1"/>
  <c r="P485" i="1"/>
  <c r="E485" i="1"/>
  <c r="P484" i="1"/>
  <c r="E484" i="1"/>
  <c r="P483" i="1"/>
  <c r="E483" i="1"/>
  <c r="P482" i="1"/>
  <c r="E482" i="1"/>
  <c r="P481" i="1"/>
  <c r="E481" i="1"/>
  <c r="P480" i="1"/>
  <c r="E480" i="1"/>
  <c r="P479" i="1"/>
  <c r="E479" i="1"/>
  <c r="P478" i="1"/>
  <c r="E478" i="1"/>
  <c r="P477" i="1"/>
  <c r="E477" i="1"/>
  <c r="P476" i="1"/>
  <c r="E476" i="1"/>
  <c r="P475" i="1"/>
  <c r="E475" i="1"/>
  <c r="P474" i="1"/>
  <c r="E474" i="1"/>
  <c r="P473" i="1"/>
  <c r="E473" i="1"/>
  <c r="P472" i="1"/>
  <c r="E472" i="1"/>
  <c r="P471" i="1"/>
  <c r="E471" i="1"/>
  <c r="P470" i="1"/>
  <c r="E470" i="1"/>
  <c r="P469" i="1"/>
  <c r="E469" i="1"/>
  <c r="P468" i="1"/>
  <c r="E468" i="1"/>
  <c r="P467" i="1"/>
  <c r="E467" i="1"/>
  <c r="P466" i="1"/>
  <c r="E466" i="1"/>
  <c r="P465" i="1"/>
  <c r="E465" i="1"/>
  <c r="P464" i="1"/>
  <c r="E464" i="1"/>
  <c r="P463" i="1"/>
  <c r="E463" i="1"/>
  <c r="P462" i="1"/>
  <c r="E462" i="1"/>
  <c r="P461" i="1"/>
  <c r="E461" i="1"/>
  <c r="P460" i="1"/>
  <c r="E460" i="1"/>
  <c r="P459" i="1"/>
  <c r="E459" i="1"/>
  <c r="P458" i="1"/>
  <c r="E458" i="1"/>
  <c r="P457" i="1"/>
  <c r="E457" i="1"/>
  <c r="P456" i="1"/>
  <c r="E456" i="1"/>
  <c r="P455" i="1"/>
  <c r="E455" i="1"/>
  <c r="P454" i="1"/>
  <c r="E454" i="1"/>
  <c r="P453" i="1"/>
  <c r="E453" i="1"/>
  <c r="P452" i="1"/>
  <c r="E452" i="1"/>
  <c r="P451" i="1"/>
  <c r="E451" i="1"/>
  <c r="P450" i="1"/>
  <c r="E450" i="1"/>
  <c r="P449" i="1"/>
  <c r="E449" i="1"/>
  <c r="P448" i="1"/>
  <c r="E448" i="1"/>
  <c r="P447" i="1"/>
  <c r="E447" i="1"/>
  <c r="P446" i="1"/>
  <c r="E446" i="1"/>
  <c r="P445" i="1"/>
  <c r="E445" i="1"/>
  <c r="P444" i="1"/>
  <c r="E444" i="1"/>
  <c r="P443" i="1"/>
  <c r="E443" i="1"/>
  <c r="P442" i="1"/>
  <c r="E442" i="1"/>
  <c r="P441" i="1"/>
  <c r="E441" i="1"/>
  <c r="P440" i="1"/>
  <c r="E440" i="1"/>
  <c r="P439" i="1"/>
  <c r="E439" i="1"/>
  <c r="P438" i="1"/>
  <c r="E438" i="1"/>
  <c r="P437" i="1"/>
  <c r="E437" i="1"/>
  <c r="P436" i="1"/>
  <c r="E436" i="1"/>
  <c r="P435" i="1"/>
  <c r="E435" i="1"/>
  <c r="P434" i="1"/>
  <c r="E434" i="1"/>
  <c r="P433" i="1"/>
  <c r="E433" i="1"/>
  <c r="P432" i="1"/>
  <c r="E432" i="1"/>
  <c r="P431" i="1"/>
  <c r="E431" i="1"/>
  <c r="P430" i="1"/>
  <c r="E430" i="1"/>
  <c r="P429" i="1"/>
  <c r="E429" i="1"/>
  <c r="P428" i="1"/>
  <c r="E428" i="1"/>
  <c r="P427" i="1"/>
  <c r="E427" i="1"/>
  <c r="P426" i="1"/>
  <c r="E426" i="1"/>
  <c r="P425" i="1"/>
  <c r="E425" i="1"/>
  <c r="P424" i="1"/>
  <c r="E424" i="1"/>
  <c r="P423" i="1"/>
  <c r="E423" i="1"/>
  <c r="P422" i="1"/>
  <c r="E422" i="1"/>
  <c r="P421" i="1"/>
  <c r="E421" i="1"/>
  <c r="P420" i="1"/>
  <c r="E420" i="1"/>
  <c r="P419" i="1"/>
  <c r="E419" i="1"/>
  <c r="P418" i="1"/>
  <c r="E418" i="1"/>
  <c r="P417" i="1"/>
  <c r="E417" i="1"/>
  <c r="P416" i="1"/>
  <c r="E416" i="1"/>
  <c r="P415" i="1"/>
  <c r="E415" i="1"/>
  <c r="P414" i="1"/>
  <c r="E414" i="1"/>
  <c r="P413" i="1"/>
  <c r="E413" i="1"/>
  <c r="P412" i="1"/>
  <c r="E412" i="1"/>
  <c r="P411" i="1"/>
  <c r="E411" i="1"/>
  <c r="P410" i="1"/>
  <c r="E410" i="1"/>
  <c r="P409" i="1"/>
  <c r="E409" i="1"/>
  <c r="P408" i="1"/>
  <c r="E408" i="1"/>
  <c r="P407" i="1"/>
  <c r="E407" i="1"/>
  <c r="P406" i="1"/>
  <c r="E406" i="1"/>
  <c r="P405" i="1"/>
  <c r="E405" i="1"/>
  <c r="P404" i="1"/>
  <c r="E404" i="1"/>
  <c r="P403" i="1"/>
  <c r="E403" i="1"/>
  <c r="P402" i="1"/>
  <c r="E402" i="1"/>
  <c r="P401" i="1"/>
  <c r="E401" i="1"/>
  <c r="P400" i="1"/>
  <c r="E400" i="1"/>
  <c r="P399" i="1"/>
  <c r="E399" i="1"/>
  <c r="P398" i="1"/>
  <c r="E398" i="1"/>
  <c r="P397" i="1"/>
  <c r="E397" i="1"/>
  <c r="P396" i="1"/>
  <c r="E396" i="1"/>
  <c r="P395" i="1"/>
  <c r="E395" i="1"/>
  <c r="P394" i="1"/>
  <c r="E394" i="1"/>
  <c r="P393" i="1"/>
  <c r="E393" i="1"/>
  <c r="P392" i="1"/>
  <c r="E392" i="1"/>
  <c r="P391" i="1"/>
  <c r="E391" i="1"/>
  <c r="P390" i="1"/>
  <c r="E390" i="1"/>
  <c r="P389" i="1"/>
  <c r="E389" i="1"/>
  <c r="P388" i="1"/>
  <c r="E388" i="1"/>
  <c r="P387" i="1"/>
  <c r="E387" i="1"/>
  <c r="P386" i="1"/>
  <c r="E386" i="1"/>
  <c r="P385" i="1"/>
  <c r="E385" i="1"/>
  <c r="P384" i="1"/>
  <c r="E384" i="1"/>
  <c r="P383" i="1"/>
  <c r="E383" i="1"/>
  <c r="P382" i="1"/>
  <c r="E382" i="1"/>
  <c r="P381" i="1"/>
  <c r="E381" i="1"/>
  <c r="P380" i="1"/>
  <c r="E380" i="1"/>
  <c r="P379" i="1"/>
  <c r="E379" i="1"/>
  <c r="P378" i="1"/>
  <c r="E378" i="1"/>
  <c r="P377" i="1"/>
  <c r="E377" i="1"/>
  <c r="P376" i="1"/>
  <c r="E376" i="1"/>
  <c r="P375" i="1"/>
  <c r="E375" i="1"/>
  <c r="P374" i="1"/>
  <c r="E374" i="1"/>
  <c r="P373" i="1"/>
  <c r="E373" i="1"/>
  <c r="P372" i="1"/>
  <c r="E372" i="1"/>
  <c r="P371" i="1"/>
  <c r="E371" i="1"/>
  <c r="P370" i="1"/>
  <c r="E370" i="1"/>
  <c r="P369" i="1"/>
  <c r="E369" i="1"/>
  <c r="P368" i="1"/>
  <c r="E368" i="1"/>
  <c r="P367" i="1"/>
  <c r="E367" i="1"/>
  <c r="P366" i="1"/>
  <c r="E366" i="1"/>
  <c r="P365" i="1"/>
  <c r="E365" i="1"/>
  <c r="P364" i="1"/>
  <c r="E364" i="1"/>
  <c r="P363" i="1"/>
  <c r="E363" i="1"/>
  <c r="P362" i="1"/>
  <c r="E362" i="1"/>
  <c r="P361" i="1"/>
  <c r="E361" i="1"/>
  <c r="P360" i="1"/>
  <c r="E360" i="1"/>
  <c r="P359" i="1"/>
  <c r="E359" i="1"/>
  <c r="P358" i="1"/>
  <c r="E358" i="1"/>
  <c r="P357" i="1"/>
  <c r="E357" i="1"/>
  <c r="P356" i="1"/>
  <c r="E356" i="1"/>
  <c r="P355" i="1"/>
  <c r="E355" i="1"/>
  <c r="P354" i="1"/>
  <c r="E354" i="1"/>
  <c r="P353" i="1"/>
  <c r="E353" i="1"/>
  <c r="P352" i="1"/>
  <c r="E352" i="1"/>
  <c r="P351" i="1"/>
  <c r="E351" i="1"/>
  <c r="P350" i="1"/>
  <c r="E350" i="1"/>
  <c r="P349" i="1"/>
  <c r="E349" i="1"/>
  <c r="P348" i="1"/>
  <c r="E348" i="1"/>
  <c r="P347" i="1"/>
  <c r="E347" i="1"/>
  <c r="P346" i="1"/>
  <c r="E346" i="1"/>
  <c r="P345" i="1"/>
  <c r="E345" i="1"/>
  <c r="P344" i="1"/>
  <c r="E344" i="1"/>
  <c r="P343" i="1"/>
  <c r="E343" i="1"/>
  <c r="P342" i="1"/>
  <c r="E342" i="1"/>
  <c r="P341" i="1"/>
  <c r="E341" i="1"/>
  <c r="P340" i="1"/>
  <c r="E340" i="1"/>
  <c r="P339" i="1"/>
  <c r="E339" i="1"/>
  <c r="P338" i="1"/>
  <c r="E338" i="1"/>
  <c r="P337" i="1"/>
  <c r="E337" i="1"/>
  <c r="P336" i="1"/>
  <c r="E336" i="1"/>
  <c r="P335" i="1"/>
  <c r="E335" i="1"/>
  <c r="P334" i="1"/>
  <c r="E334" i="1"/>
  <c r="P333" i="1"/>
  <c r="E333" i="1"/>
  <c r="P332" i="1"/>
  <c r="E332" i="1"/>
  <c r="P331" i="1"/>
  <c r="E331" i="1"/>
  <c r="P330" i="1"/>
  <c r="E330" i="1"/>
  <c r="P329" i="1"/>
  <c r="E329" i="1"/>
  <c r="P328" i="1"/>
  <c r="E328" i="1"/>
  <c r="P327" i="1"/>
  <c r="E327" i="1"/>
  <c r="P326" i="1"/>
  <c r="E326" i="1"/>
  <c r="P325" i="1"/>
  <c r="E325" i="1"/>
  <c r="P324" i="1"/>
  <c r="E324" i="1"/>
  <c r="P323" i="1"/>
  <c r="E323" i="1"/>
  <c r="P322" i="1"/>
  <c r="E322" i="1"/>
  <c r="P321" i="1"/>
  <c r="E321" i="1"/>
  <c r="P320" i="1"/>
  <c r="E320" i="1"/>
  <c r="P319" i="1"/>
  <c r="E319" i="1"/>
  <c r="P318" i="1"/>
  <c r="E318" i="1"/>
  <c r="P317" i="1"/>
  <c r="E317" i="1"/>
  <c r="P316" i="1"/>
  <c r="E316" i="1"/>
  <c r="P315" i="1"/>
  <c r="E315" i="1"/>
  <c r="P314" i="1"/>
  <c r="E314" i="1"/>
  <c r="P313" i="1"/>
  <c r="E313" i="1"/>
  <c r="P312" i="1"/>
  <c r="E312" i="1"/>
  <c r="P311" i="1"/>
  <c r="E311" i="1"/>
  <c r="P310" i="1"/>
  <c r="E310" i="1"/>
  <c r="P309" i="1"/>
  <c r="E309" i="1"/>
  <c r="P308" i="1"/>
  <c r="E308" i="1"/>
  <c r="P307" i="1"/>
  <c r="E307" i="1"/>
  <c r="P306" i="1"/>
  <c r="E306" i="1"/>
  <c r="P305" i="1"/>
  <c r="E305" i="1"/>
  <c r="P304" i="1"/>
  <c r="E304" i="1"/>
  <c r="P303" i="1"/>
  <c r="E303" i="1"/>
  <c r="P302" i="1"/>
  <c r="E302" i="1"/>
  <c r="P301" i="1"/>
  <c r="E301" i="1"/>
  <c r="P300" i="1"/>
  <c r="E300" i="1"/>
  <c r="P299" i="1"/>
  <c r="E299" i="1"/>
  <c r="P298" i="1"/>
  <c r="E298" i="1"/>
  <c r="P297" i="1"/>
  <c r="E297" i="1"/>
  <c r="P296" i="1"/>
  <c r="E296" i="1"/>
  <c r="P295" i="1"/>
  <c r="E295" i="1"/>
  <c r="P294" i="1"/>
  <c r="E294" i="1"/>
  <c r="P293" i="1"/>
  <c r="E293" i="1"/>
  <c r="P292" i="1"/>
  <c r="E292" i="1"/>
  <c r="P291" i="1"/>
  <c r="E291" i="1"/>
  <c r="P290" i="1"/>
  <c r="E290" i="1"/>
  <c r="P289" i="1"/>
  <c r="E289" i="1"/>
  <c r="P288" i="1"/>
  <c r="E288" i="1"/>
  <c r="P287" i="1"/>
  <c r="E287" i="1"/>
  <c r="P286" i="1"/>
  <c r="E286" i="1"/>
  <c r="P285" i="1"/>
  <c r="E285" i="1"/>
  <c r="P284" i="1"/>
  <c r="E284" i="1"/>
  <c r="P283" i="1"/>
  <c r="E283" i="1"/>
  <c r="P282" i="1"/>
  <c r="E282" i="1"/>
  <c r="P281" i="1"/>
  <c r="E281" i="1"/>
  <c r="P280" i="1"/>
  <c r="E280" i="1"/>
  <c r="P279" i="1"/>
  <c r="E279" i="1"/>
  <c r="P278" i="1"/>
  <c r="E278" i="1"/>
  <c r="P277" i="1"/>
  <c r="E277" i="1"/>
  <c r="P276" i="1"/>
  <c r="E276" i="1"/>
  <c r="P275" i="1"/>
  <c r="E275" i="1"/>
  <c r="P274" i="1"/>
  <c r="E274" i="1"/>
  <c r="P273" i="1"/>
  <c r="E273" i="1"/>
  <c r="P272" i="1"/>
  <c r="E272" i="1"/>
  <c r="P271" i="1"/>
  <c r="E271" i="1"/>
  <c r="P270" i="1"/>
  <c r="E270" i="1"/>
  <c r="P269" i="1"/>
  <c r="E269" i="1"/>
  <c r="P268" i="1"/>
  <c r="E268" i="1"/>
  <c r="P267" i="1"/>
  <c r="E267" i="1"/>
  <c r="P266" i="1"/>
  <c r="E266" i="1"/>
  <c r="P265" i="1"/>
  <c r="E265" i="1"/>
  <c r="P264" i="1"/>
  <c r="E264" i="1"/>
  <c r="P263" i="1"/>
  <c r="E263" i="1"/>
  <c r="P262" i="1"/>
  <c r="E262" i="1"/>
  <c r="P261" i="1"/>
  <c r="E261" i="1"/>
  <c r="P260" i="1"/>
  <c r="E260" i="1"/>
  <c r="P259" i="1"/>
  <c r="E259" i="1"/>
  <c r="P258" i="1"/>
  <c r="E258" i="1"/>
  <c r="P257" i="1"/>
  <c r="E257" i="1"/>
  <c r="P256" i="1"/>
  <c r="E256" i="1"/>
  <c r="P255" i="1"/>
  <c r="E255" i="1"/>
  <c r="P254" i="1"/>
  <c r="E254" i="1"/>
  <c r="P253" i="1"/>
  <c r="E253" i="1"/>
  <c r="P252" i="1"/>
  <c r="E252" i="1"/>
  <c r="P251" i="1"/>
  <c r="E251" i="1"/>
  <c r="P250" i="1"/>
  <c r="E250" i="1"/>
  <c r="P249" i="1"/>
  <c r="E249" i="1"/>
  <c r="P248" i="1"/>
  <c r="E248" i="1"/>
  <c r="P247" i="1"/>
  <c r="E247" i="1"/>
  <c r="P246" i="1"/>
  <c r="E246" i="1"/>
  <c r="P245" i="1"/>
  <c r="E245" i="1"/>
  <c r="P244" i="1"/>
  <c r="E244" i="1"/>
  <c r="P243" i="1"/>
  <c r="E243" i="1"/>
  <c r="P242" i="1"/>
  <c r="E242" i="1"/>
  <c r="P241" i="1"/>
  <c r="E241" i="1"/>
  <c r="P240" i="1"/>
  <c r="E240" i="1"/>
  <c r="P239" i="1"/>
  <c r="E239" i="1"/>
  <c r="P238" i="1"/>
  <c r="E238" i="1"/>
  <c r="P237" i="1"/>
  <c r="E237" i="1"/>
  <c r="P236" i="1"/>
  <c r="E236" i="1"/>
  <c r="P235" i="1"/>
  <c r="E235" i="1"/>
  <c r="P234" i="1"/>
  <c r="E234" i="1"/>
  <c r="P233" i="1"/>
  <c r="E233" i="1"/>
  <c r="P232" i="1"/>
  <c r="E232" i="1"/>
  <c r="P231" i="1"/>
  <c r="E231" i="1"/>
  <c r="P230" i="1"/>
  <c r="E230" i="1"/>
  <c r="P229" i="1"/>
  <c r="E229" i="1"/>
  <c r="P228" i="1"/>
  <c r="E228" i="1"/>
  <c r="P227" i="1"/>
  <c r="E227" i="1"/>
  <c r="P226" i="1"/>
  <c r="E226" i="1"/>
  <c r="P225" i="1"/>
  <c r="E225" i="1"/>
  <c r="P224" i="1"/>
  <c r="E224" i="1"/>
  <c r="E222" i="1"/>
  <c r="P222" i="1"/>
  <c r="E223" i="1"/>
  <c r="P223" i="1"/>
  <c r="E218" i="1"/>
  <c r="P218" i="1"/>
  <c r="E219" i="1"/>
  <c r="P219" i="1"/>
  <c r="E220" i="1"/>
  <c r="P220" i="1"/>
  <c r="E221" i="1"/>
  <c r="P221" i="1"/>
  <c r="E144" i="1"/>
  <c r="P144" i="1"/>
  <c r="E145" i="1"/>
  <c r="P145" i="1"/>
  <c r="E146" i="1"/>
  <c r="P146" i="1"/>
  <c r="E147" i="1"/>
  <c r="P147" i="1"/>
  <c r="E148" i="1"/>
  <c r="P148" i="1"/>
  <c r="E149" i="1"/>
  <c r="P149" i="1"/>
  <c r="E150" i="1"/>
  <c r="P150" i="1"/>
  <c r="E151" i="1"/>
  <c r="P151" i="1"/>
  <c r="E152" i="1"/>
  <c r="P152" i="1"/>
  <c r="E153" i="1"/>
  <c r="P153" i="1"/>
  <c r="E154" i="1"/>
  <c r="P154" i="1"/>
  <c r="E155" i="1"/>
  <c r="P155" i="1"/>
  <c r="E156" i="1"/>
  <c r="P156" i="1"/>
  <c r="E157" i="1"/>
  <c r="P157" i="1"/>
  <c r="E158" i="1"/>
  <c r="P158" i="1"/>
  <c r="E159" i="1"/>
  <c r="P159" i="1"/>
  <c r="E160" i="1"/>
  <c r="P160" i="1"/>
  <c r="E161" i="1"/>
  <c r="P161" i="1"/>
  <c r="E162" i="1"/>
  <c r="P162" i="1"/>
  <c r="E163" i="1"/>
  <c r="P163" i="1"/>
  <c r="E164" i="1"/>
  <c r="P164" i="1"/>
  <c r="E165" i="1"/>
  <c r="P165" i="1"/>
  <c r="E166" i="1"/>
  <c r="P166" i="1"/>
  <c r="E167" i="1"/>
  <c r="P167" i="1"/>
  <c r="E168" i="1"/>
  <c r="P168" i="1"/>
  <c r="E169" i="1"/>
  <c r="P169" i="1"/>
  <c r="E170" i="1"/>
  <c r="P170" i="1"/>
  <c r="E171" i="1"/>
  <c r="P171" i="1"/>
  <c r="E172" i="1"/>
  <c r="P172" i="1"/>
  <c r="E173" i="1"/>
  <c r="P173" i="1"/>
  <c r="E174" i="1"/>
  <c r="P174" i="1"/>
  <c r="E175" i="1"/>
  <c r="P175" i="1"/>
  <c r="E176" i="1"/>
  <c r="P176" i="1"/>
  <c r="E177" i="1"/>
  <c r="P177" i="1"/>
  <c r="E178" i="1"/>
  <c r="P178" i="1"/>
  <c r="E179" i="1"/>
  <c r="P179" i="1"/>
  <c r="E180" i="1"/>
  <c r="P180" i="1"/>
  <c r="E181" i="1"/>
  <c r="P181" i="1"/>
  <c r="E182" i="1"/>
  <c r="P182" i="1"/>
  <c r="E183" i="1"/>
  <c r="P183" i="1"/>
  <c r="E184" i="1"/>
  <c r="P184" i="1"/>
  <c r="E185" i="1"/>
  <c r="P185" i="1"/>
  <c r="E186" i="1"/>
  <c r="P186" i="1"/>
  <c r="E187" i="1"/>
  <c r="P187" i="1"/>
  <c r="E188" i="1"/>
  <c r="P188" i="1"/>
  <c r="E189" i="1"/>
  <c r="P189" i="1"/>
  <c r="E190" i="1"/>
  <c r="P190" i="1"/>
  <c r="E191" i="1"/>
  <c r="P191" i="1"/>
  <c r="E192" i="1"/>
  <c r="P192" i="1"/>
  <c r="E193" i="1"/>
  <c r="P193" i="1"/>
  <c r="E194" i="1"/>
  <c r="P194" i="1"/>
  <c r="E195" i="1"/>
  <c r="P195" i="1"/>
  <c r="E196" i="1"/>
  <c r="P196" i="1"/>
  <c r="E197" i="1"/>
  <c r="P197" i="1"/>
  <c r="E198" i="1"/>
  <c r="P198" i="1"/>
  <c r="E199" i="1"/>
  <c r="P199" i="1"/>
  <c r="E200" i="1"/>
  <c r="P200" i="1"/>
  <c r="E201" i="1"/>
  <c r="P201" i="1"/>
  <c r="E202" i="1"/>
  <c r="P202" i="1"/>
  <c r="E203" i="1"/>
  <c r="P203" i="1"/>
  <c r="E204" i="1"/>
  <c r="P204" i="1"/>
  <c r="E205" i="1"/>
  <c r="P205" i="1"/>
  <c r="E206" i="1"/>
  <c r="P206" i="1"/>
  <c r="E207" i="1"/>
  <c r="P207" i="1"/>
  <c r="E208" i="1"/>
  <c r="P208" i="1"/>
  <c r="E209" i="1"/>
  <c r="P209" i="1"/>
  <c r="E210" i="1"/>
  <c r="P210" i="1"/>
  <c r="E211" i="1"/>
  <c r="P211" i="1"/>
  <c r="E212" i="1"/>
  <c r="P212" i="1"/>
  <c r="E213" i="1"/>
  <c r="P213" i="1"/>
  <c r="E214" i="1"/>
  <c r="P214" i="1"/>
  <c r="E215" i="1"/>
  <c r="P215" i="1"/>
  <c r="E216" i="1"/>
  <c r="P216" i="1"/>
  <c r="E217" i="1"/>
  <c r="P217" i="1"/>
  <c r="E124" i="1"/>
  <c r="P124" i="1"/>
  <c r="E125" i="1"/>
  <c r="P125" i="1"/>
  <c r="E126" i="1"/>
  <c r="P126" i="1"/>
  <c r="E127" i="1"/>
  <c r="P127" i="1"/>
  <c r="E128" i="1"/>
  <c r="P128" i="1"/>
  <c r="E129" i="1"/>
  <c r="P129" i="1"/>
  <c r="E130" i="1"/>
  <c r="P130" i="1"/>
  <c r="E131" i="1"/>
  <c r="P131" i="1"/>
  <c r="E132" i="1"/>
  <c r="P132" i="1"/>
  <c r="E133" i="1"/>
  <c r="P133" i="1"/>
  <c r="E134" i="1"/>
  <c r="P134" i="1"/>
  <c r="E135" i="1"/>
  <c r="P135" i="1"/>
  <c r="E136" i="1"/>
  <c r="P136" i="1"/>
  <c r="E137" i="1"/>
  <c r="P137" i="1"/>
  <c r="E138" i="1"/>
  <c r="P138" i="1"/>
  <c r="E139" i="1"/>
  <c r="P139" i="1"/>
  <c r="E140" i="1"/>
  <c r="P140" i="1"/>
  <c r="E141" i="1"/>
  <c r="P141" i="1"/>
  <c r="E142" i="1"/>
  <c r="P142" i="1"/>
  <c r="E143" i="1"/>
  <c r="P143" i="1"/>
  <c r="AB33" i="6"/>
  <c r="AB69" i="6"/>
  <c r="AB68" i="6"/>
  <c r="R6" i="5" a="1"/>
  <c r="R6" i="5" s="1"/>
  <c r="B24" i="1" s="1" a="1"/>
  <c r="B24" i="1" s="1"/>
  <c r="B32" i="6" l="1" a="1"/>
  <c r="B32" i="6" s="1"/>
  <c r="F32" i="6" a="1"/>
  <c r="F32" i="6" s="1"/>
  <c r="L32" i="6" a="1"/>
  <c r="L32" i="6" s="1"/>
  <c r="C12" i="1" a="1"/>
  <c r="C12" i="1" s="1"/>
  <c r="C11" i="1" a="1"/>
  <c r="C11" i="1" s="1"/>
  <c r="C9" i="1" a="1"/>
  <c r="C9" i="1" s="1"/>
  <c r="C10" i="1" a="1"/>
  <c r="C10" i="1" s="1"/>
  <c r="C8" i="1" a="1"/>
  <c r="C8" i="1" s="1"/>
  <c r="C13" i="1" a="1"/>
  <c r="C13" i="1" s="1"/>
  <c r="D35" i="5" a="1"/>
  <c r="D35" i="5" s="1"/>
  <c r="B40" i="6" a="1"/>
  <c r="B40" i="6" s="1"/>
  <c r="L31" i="6" a="1"/>
  <c r="L31" i="6" s="1"/>
  <c r="P21" i="1" a="1"/>
  <c r="P21" i="1" s="1"/>
  <c r="F20" i="1" a="1"/>
  <c r="F20" i="1" s="1"/>
  <c r="B2" i="1" a="1"/>
  <c r="B2" i="1" s="1"/>
  <c r="D23" i="5" a="1"/>
  <c r="D23" i="5" s="1"/>
  <c r="J18" i="1" a="1"/>
  <c r="J18" i="1" s="1"/>
  <c r="D30" i="5" a="1"/>
  <c r="D30" i="5" s="1"/>
  <c r="B34" i="6" a="1"/>
  <c r="B34" i="6" s="1"/>
  <c r="F31" i="6" a="1"/>
  <c r="F31" i="6" s="1"/>
  <c r="O21" i="1" a="1"/>
  <c r="O21" i="1" s="1"/>
  <c r="H21" i="1" a="1"/>
  <c r="H21" i="1" s="1"/>
  <c r="B18" i="1" a="1"/>
  <c r="B18" i="1" s="1"/>
  <c r="B4" i="1" a="1"/>
  <c r="B4" i="1" s="1"/>
  <c r="D24" i="5" a="1"/>
  <c r="D24" i="5" s="1"/>
  <c r="D31" i="5" a="1"/>
  <c r="D31" i="5" s="1"/>
  <c r="B33" i="6" a="1"/>
  <c r="B33" i="6" s="1"/>
  <c r="B23" i="6" a="1"/>
  <c r="B23" i="6" s="1"/>
  <c r="M20" i="1" a="1"/>
  <c r="M20" i="1" s="1"/>
  <c r="G21" i="1" a="1"/>
  <c r="G21" i="1" s="1"/>
  <c r="B17" i="1" a="1"/>
  <c r="B17" i="1" s="1"/>
  <c r="I9" i="5" a="1"/>
  <c r="I9" i="5" s="1"/>
  <c r="Q21" i="1" a="1"/>
  <c r="Q21" i="1" s="1"/>
  <c r="D32" i="5" a="1"/>
  <c r="D32" i="5" s="1"/>
  <c r="B31" i="6" a="1"/>
  <c r="B31" i="6" s="1"/>
  <c r="B20" i="6" a="1"/>
  <c r="B20" i="6" s="1"/>
  <c r="N21" i="1" a="1"/>
  <c r="N21" i="1" s="1"/>
  <c r="E21" i="1" a="1"/>
  <c r="E21" i="1" s="1"/>
  <c r="B16" i="1" a="1"/>
  <c r="B16" i="1" s="1"/>
  <c r="I8" i="5" a="1"/>
  <c r="I8" i="5" s="1"/>
  <c r="B5" i="1" a="1"/>
  <c r="B5" i="1" s="1"/>
  <c r="D33" i="5" a="1"/>
  <c r="D33" i="5" s="1"/>
  <c r="L34" i="6" a="1"/>
  <c r="L34" i="6" s="1"/>
  <c r="B9" i="6" a="1"/>
  <c r="B9" i="6" s="1"/>
  <c r="L21" i="1" a="1"/>
  <c r="L21" i="1" s="1"/>
  <c r="D21" i="1" a="1"/>
  <c r="D21" i="1" s="1"/>
  <c r="B15" i="1" a="1"/>
  <c r="B15" i="1" s="1"/>
  <c r="D27" i="5" a="1"/>
  <c r="D27" i="5" s="1"/>
  <c r="F33" i="6" a="1"/>
  <c r="F33" i="6" s="1"/>
  <c r="D34" i="5" a="1"/>
  <c r="D34" i="5" s="1"/>
  <c r="F34" i="6" a="1"/>
  <c r="F34" i="6" s="1"/>
  <c r="Q20" i="1" a="1"/>
  <c r="Q20" i="1" s="1"/>
  <c r="K21" i="1" a="1"/>
  <c r="K21" i="1" s="1"/>
  <c r="C21" i="1" a="1"/>
  <c r="C21" i="1" s="1"/>
  <c r="B7" i="1" a="1"/>
  <c r="B7" i="1" s="1"/>
  <c r="D26" i="5" a="1"/>
  <c r="D26" i="5" s="1"/>
  <c r="J20" i="1" a="1"/>
  <c r="J20" i="1" s="1"/>
  <c r="D29" i="5" a="1"/>
  <c r="D29" i="5" s="1"/>
  <c r="L33" i="6" a="1"/>
  <c r="L33" i="6" s="1"/>
  <c r="R21" i="1" a="1"/>
  <c r="R21" i="1" s="1"/>
  <c r="J21" i="1" a="1"/>
  <c r="J21" i="1" s="1"/>
  <c r="C20" i="1" a="1"/>
  <c r="C20" i="1" s="1"/>
  <c r="B6" i="1" a="1"/>
  <c r="B6" i="1" s="1"/>
  <c r="D25" i="5" a="1"/>
  <c r="D25" i="5" s="1"/>
  <c r="C55" i="6" a="1"/>
  <c r="C55" i="6" s="1"/>
  <c r="T20" i="1" a="1"/>
  <c r="T20" i="1" s="1"/>
  <c r="B24" i="6" a="1"/>
  <c r="B24" i="6" s="1"/>
  <c r="C52" i="6" a="1"/>
  <c r="C52" i="6" s="1"/>
  <c r="C49" i="6" a="1"/>
  <c r="C49" i="6" s="1"/>
  <c r="B69" i="6" a="1"/>
  <c r="B69" i="6" s="1"/>
  <c r="D22" i="5" a="1"/>
  <c r="D22" i="5" s="1"/>
  <c r="B2" i="6" a="1"/>
  <c r="B2" i="6" s="1"/>
  <c r="B13" i="5" a="1"/>
  <c r="B13" i="5" s="1"/>
  <c r="B79" i="6" a="1"/>
  <c r="B79" i="6" s="1"/>
  <c r="B81" i="6" a="1"/>
  <c r="B81" i="6" s="1"/>
  <c r="B80" i="6" a="1"/>
  <c r="B80" i="6" s="1"/>
  <c r="F16" i="5" a="1"/>
  <c r="F16" i="5" s="1"/>
  <c r="F15" i="5" a="1"/>
  <c r="F15" i="5" s="1"/>
  <c r="B77" i="6" a="1"/>
  <c r="B77" i="6" s="1"/>
  <c r="C21" i="5" a="1"/>
  <c r="C21" i="5" s="1"/>
  <c r="D21" i="5" a="1"/>
  <c r="D21" i="5" s="1"/>
  <c r="C58" i="6" a="1"/>
  <c r="C58" i="6" s="1"/>
  <c r="F35" i="6" a="1"/>
  <c r="F35"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F37" i="6" l="1" a="1"/>
  <c r="F37" i="6" s="1"/>
  <c r="F36" i="6" a="1"/>
  <c r="F36" i="6" s="1"/>
  <c r="B36" i="6" a="1"/>
  <c r="B36" i="6" s="1"/>
  <c r="B38" i="6" a="1"/>
  <c r="B38" i="6" s="1"/>
  <c r="B39" i="6" a="1"/>
  <c r="B39" i="6" s="1"/>
  <c r="B37" i="6" a="1"/>
  <c r="B37" i="6" s="1"/>
  <c r="F39" i="6" a="1"/>
  <c r="F39" i="6" s="1"/>
  <c r="F38" i="6" a="1"/>
  <c r="F38" i="6" s="1"/>
  <c r="Q22" i="5"/>
  <c r="C22" i="5" s="1"/>
  <c r="N13" i="6"/>
  <c r="AB23" i="6"/>
  <c r="R9" i="5" l="1"/>
  <c r="P12" i="6" s="1"/>
  <c r="B49" i="6"/>
  <c r="B52" i="6"/>
  <c r="B55" i="6"/>
  <c r="AB31" i="6"/>
  <c r="AB37" i="6"/>
  <c r="AB38" i="6"/>
  <c r="AB39" i="6"/>
  <c r="AB36" i="6"/>
  <c r="AB41" i="6"/>
  <c r="AB40" i="6"/>
  <c r="AB77" i="6"/>
  <c r="AB15" i="6"/>
  <c r="AB12" i="6"/>
  <c r="AB13" i="6"/>
  <c r="AB11" i="6"/>
  <c r="AB72" i="6"/>
  <c r="AB64" i="6"/>
  <c r="AB49" i="6"/>
  <c r="AB52" i="6"/>
  <c r="AB55" i="6"/>
  <c r="AB58" i="6"/>
  <c r="AB61" i="6"/>
  <c r="AB45" i="6"/>
  <c r="AB27" i="6"/>
  <c r="AB24" i="6"/>
  <c r="AB20" i="6"/>
  <c r="AB19" i="6"/>
  <c r="L9" i="5" l="1"/>
  <c r="D6" i="1"/>
  <c r="B47" i="6" a="1"/>
  <c r="B47" i="6" s="1"/>
  <c r="L30" i="6" a="1"/>
  <c r="L30" i="6" s="1"/>
  <c r="B74" i="6" a="1"/>
  <c r="B74" i="6" s="1"/>
  <c r="B26" i="6" a="1"/>
  <c r="B26" i="6" s="1"/>
  <c r="B18" i="6" a="1"/>
  <c r="B18" i="6" s="1"/>
  <c r="B44" i="6" a="1"/>
  <c r="B44" i="6" s="1"/>
  <c r="B71" i="6" a="1"/>
  <c r="B71" i="6" s="1"/>
  <c r="B72" i="6" a="1"/>
  <c r="B72" i="6" s="1"/>
  <c r="L6" i="6" a="1"/>
  <c r="L6" i="6" s="1"/>
  <c r="L4" i="6" a="1"/>
  <c r="L4" i="6" s="1"/>
  <c r="L5" i="6" a="1"/>
  <c r="L5" i="6" s="1"/>
  <c r="B76" i="6" a="1"/>
  <c r="B76" i="6" s="1"/>
  <c r="F41" i="6" a="1"/>
  <c r="F41" i="6" s="1"/>
  <c r="F40" i="6" a="1"/>
  <c r="F40" i="6" s="1"/>
  <c r="B41" i="6" a="1"/>
  <c r="B41" i="6" s="1"/>
  <c r="B45" i="6" a="1"/>
  <c r="B45" i="6" s="1"/>
  <c r="B29" i="6" a="1"/>
  <c r="B29" i="6" s="1"/>
  <c r="F30" i="6" a="1"/>
  <c r="F30" i="6" s="1"/>
  <c r="B27" i="6" a="1"/>
  <c r="B27" i="6" s="1"/>
  <c r="D24" i="6" a="1"/>
  <c r="D24" i="6" s="1"/>
  <c r="B19" i="6" a="1"/>
  <c r="B19" i="6" s="1"/>
  <c r="B15" i="6" a="1"/>
  <c r="B15" i="6" s="1"/>
  <c r="B13" i="6" a="1"/>
  <c r="B13" i="6" s="1"/>
  <c r="B12" i="6" a="1"/>
  <c r="B12" i="6" s="1"/>
  <c r="B8" i="6" a="1"/>
  <c r="B8" i="6" s="1"/>
  <c r="B11" i="6" a="1"/>
  <c r="B11" i="6" s="1"/>
  <c r="B22" i="6" a="1"/>
  <c r="B22" i="6" s="1"/>
  <c r="B7" i="5" l="1"/>
  <c r="P25" i="1"/>
  <c r="P26"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24" i="1"/>
  <c r="E25" i="1"/>
  <c r="E26"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24" i="1"/>
  <c r="E2" i="3" l="1" a="1"/>
  <c r="E2" i="3" s="1"/>
  <c r="J76" i="6"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<sst xmlns="http://schemas.openxmlformats.org/spreadsheetml/2006/main" count="16282" uniqueCount="5055">
  <si>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</si>
  <si>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</si>
  <si>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</si>
  <si>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</si>
  <si>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</si>
  <si>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</si>
  <si>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</si>
  <si>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</si>
  <si>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</si>
  <si>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</si>
  <si>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</si>
  <si>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</si>
  <si>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</si>
  <si>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</si>
  <si>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</si>
  <si>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</si>
  <si>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</si>
  <si>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</si>
  <si>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</si>
  <si>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</si>
  <si>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</si>
  <si>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</si>
  <si>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</si>
  <si>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</si>
  <si>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</si>
  <si>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</si>
  <si>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</si>
  <si>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</si>
  <si>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</si>
  <si>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</si>
  <si>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</si>
  <si>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</si>
  <si>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</si>
  <si>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</si>
  <si>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</si>
  <si>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</si>
  <si>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</si>
  <si>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</si>
  <si>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</si>
  <si>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</si>
  <si>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</si>
  <si>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</si>
  <si>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</si>
  <si>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</si>
  <si>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</si>
  <si>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</si>
  <si>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</si>
  <si>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</si>
  <si>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</si>
  <si>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</si>
  <si>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</si>
  <si>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</si>
  <si>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</si>
  <si>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</si>
  <si>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</si>
  <si>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</si>
  <si>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</si>
  <si>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</si>
  <si>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</si>
  <si>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</si>
  <si>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</si>
  <si>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</si>
  <si>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</si>
  <si>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</si>
  <si>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</si>
  <si>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</si>
  <si>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</si>
  <si>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</si>
  <si>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</si>
  <si>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</si>
  <si>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</si>
  <si>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</si>
  <si>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</si>
  <si>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</si>
  <si>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</si>
  <si>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</si>
  <si>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</si>
  <si>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</si>
  <si>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</si>
  <si>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</si>
  <si>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</si>
  <si>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</si>
  <si>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</si>
  <si>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</si>
  <si>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</si>
  <si>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</si>
  <si>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</si>
  <si>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</si>
  <si>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</si>
  <si>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</si>
  <si>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</si>
  <si>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</si>
  <si>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</si>
  <si>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</si>
  <si>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</si>
  <si>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</si>
  <si>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</si>
  <si>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</si>
  <si>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</si>
  <si>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</si>
  <si>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</si>
  <si>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</si>
  <si>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</si>
  <si>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</si>
  <si>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</si>
  <si>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</si>
  <si>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</si>
  <si>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</si>
  <si>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</si>
  <si>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</si>
  <si>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</si>
  <si>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</si>
  <si>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</si>
  <si>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</si>
  <si>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</si>
  <si>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</si>
  <si>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</si>
  <si>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</si>
  <si>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</si>
  <si>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</si>
  <si>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</si>
  <si>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</si>
  <si>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</si>
  <si>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</si>
  <si>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</si>
  <si>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</si>
  <si>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</si>
  <si>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</si>
  <si>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</si>
  <si>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</si>
  <si>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</si>
  <si>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</si>
  <si>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</si>
  <si>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</si>
  <si>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</si>
  <si>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</si>
  <si>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</si>
  <si>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</si>
  <si>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</si>
  <si>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</si>
  <si>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</si>
  <si>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</si>
  <si>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</si>
  <si>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</si>
  <si>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</si>
  <si>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</si>
  <si>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</si>
  <si>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</si>
  <si>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</si>
  <si>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</si>
  <si>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</si>
  <si>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</si>
  <si>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</si>
  <si>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</si>
  <si>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</si>
  <si>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</si>
  <si>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</si>
  <si>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</si>
  <si>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</si>
  <si>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</si>
  <si>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</si>
  <si>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</si>
  <si>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</si>
  <si>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</si>
  <si>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</si>
  <si>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</si>
  <si>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</si>
  <si>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</si>
  <si>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</si>
  <si>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</si>
  <si>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</si>
  <si>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</si>
  <si>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</si>
  <si>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</si>
  <si>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</si>
  <si>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</si>
  <si>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</si>
  <si>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</si>
  <si>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</si>
  <si>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</si>
  <si>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</si>
  <si>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</si>
  <si>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</si>
  <si>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</si>
  <si>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</si>
  <si>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</si>
  <si>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</si>
  <si>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</si>
  <si>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</si>
  <si>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</si>
  <si>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</si>
  <si>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</si>
  <si>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</si>
  <si>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</si>
  <si>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</si>
  <si>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</si>
  <si>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</si>
  <si>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</si>
  <si>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</si>
  <si>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</si>
  <si>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</si>
  <si>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</si>
  <si>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</si>
  <si>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</si>
  <si>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</si>
  <si>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</si>
  <si>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</si>
  <si>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</si>
  <si>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</si>
  <si>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</si>
  <si>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</si>
  <si>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</si>
  <si>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</si>
  <si>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</si>
  <si>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</si>
  <si>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</si>
  <si>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</si>
  <si>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</si>
  <si>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</si>
  <si>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</si>
  <si>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</si>
  <si>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</si>
  <si>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</si>
  <si>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</si>
  <si>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</si>
  <si>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</si>
  <si>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</si>
  <si>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</si>
  <si>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</si>
  <si>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</si>
  <si>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</si>
  <si>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</si>
  <si>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</si>
  <si>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</si>
  <si>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</si>
  <si>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</si>
  <si>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</si>
  <si>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</si>
  <si>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</si>
  <si>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</si>
  <si>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</si>
  <si>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</si>
  <si>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</si>
  <si>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</si>
  <si>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</si>
  <si>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</si>
  <si>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</si>
  <si>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</si>
  <si>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</si>
  <si>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</si>
  <si>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</si>
  <si>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</si>
  <si>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</si>
  <si>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</si>
  <si>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</si>
  <si>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</si>
  <si>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</si>
  <si>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</si>
  <si>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</si>
  <si>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</si>
  <si>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</si>
  <si>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</si>
  <si>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</si>
  <si>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</si>
  <si>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</si>
  <si>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</si>
  <si>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</si>
  <si>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</si>
  <si>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</si>
  <si>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</si>
  <si>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</si>
  <si>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</si>
  <si>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</si>
  <si>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</si>
  <si>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</si>
  <si>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</si>
  <si>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</si>
  <si>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</si>
  <si>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</si>
  <si>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</si>
  <si>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</si>
  <si>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</si>
  <si>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</si>
  <si>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</si>
  <si>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</si>
  <si>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</si>
  <si>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</si>
  <si>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</si>
  <si>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</si>
  <si>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</si>
  <si>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</si>
  <si>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</si>
  <si>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</si>
  <si>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</si>
  <si>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</si>
  <si>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</si>
  <si>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</si>
  <si>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</si>
  <si>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</si>
  <si>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</si>
  <si>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</si>
  <si>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</si>
  <si>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</si>
  <si>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</si>
  <si>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</si>
  <si>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</si>
  <si>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</si>
  <si>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</si>
  <si>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</si>
  <si>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</si>
  <si>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</si>
  <si>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</si>
  <si>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</si>
  <si>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</si>
  <si>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</si>
  <si>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</si>
  <si>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</si>
  <si>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</si>
  <si>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</si>
  <si>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</si>
  <si>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</si>
  <si>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</si>
  <si>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</si>
  <si>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</si>
  <si>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</si>
  <si>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</si>
  <si>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</si>
  <si>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</si>
  <si>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</si>
  <si>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</si>
  <si>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</si>
  <si>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</si>
  <si>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</si>
  <si>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</si>
  <si>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</si>
  <si>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</si>
  <si>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</si>
  <si>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</si>
  <si>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</si>
  <si>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</si>
  <si>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</si>
  <si>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</si>
  <si>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</si>
  <si>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</si>
  <si>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</si>
  <si>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</si>
  <si>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</si>
  <si>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</si>
  <si>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</si>
  <si>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</si>
  <si>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</si>
  <si>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</si>
  <si>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</si>
  <si>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</si>
  <si>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</si>
  <si>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</si>
  <si>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</si>
  <si>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</si>
  <si>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</si>
  <si>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</si>
  <si>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</si>
  <si>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</si>
  <si>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</si>
  <si>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</si>
  <si>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</si>
  <si>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</si>
  <si>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</si>
  <si>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</si>
  <si>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</si>
  <si>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</si>
  <si>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</si>
  <si>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</si>
  <si>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</si>
  <si>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</si>
  <si>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</si>
  <si>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</si>
  <si>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</si>
  <si>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</si>
  <si>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</si>
  <si>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</si>
  <si>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</si>
  <si>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</si>
  <si>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</si>
  <si>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</si>
  <si>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</si>
  <si>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</si>
  <si>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</si>
  <si>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</si>
  <si>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</si>
  <si>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</si>
  <si>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</si>
  <si>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</si>
  <si>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</si>
  <si>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</si>
  <si>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</si>
  <si>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</si>
  <si>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</si>
  <si>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</si>
  <si>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</si>
  <si>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</si>
  <si>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</si>
  <si>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</si>
  <si>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</si>
  <si>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</si>
  <si>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</si>
  <si>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</si>
  <si>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</si>
  <si>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</si>
  <si>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</si>
  <si>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</si>
  <si>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</si>
  <si>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</si>
  <si>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</si>
  <si>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</si>
  <si>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</si>
  <si>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</si>
  <si>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</si>
  <si>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</si>
  <si>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</si>
  <si>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</si>
  <si>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</si>
  <si>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</si>
  <si>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</si>
  <si>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</si>
  <si>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</si>
  <si>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</si>
  <si>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</si>
  <si>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</si>
  <si>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</si>
  <si>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</si>
  <si>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</si>
  <si>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</si>
  <si>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</si>
  <si>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</si>
  <si>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</si>
  <si>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</si>
  <si>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</si>
  <si>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</si>
  <si>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</si>
  <si>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</si>
  <si>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</si>
  <si>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</si>
  <si>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</si>
  <si>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</si>
  <si>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</si>
  <si>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</si>
  <si>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</si>
  <si>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</si>
  <si>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</si>
  <si>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</si>
  <si>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</si>
  <si>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</si>
  <si>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</si>
  <si>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</si>
  <si>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</si>
  <si>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</si>
  <si>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</si>
  <si>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</si>
  <si>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</si>
  <si>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</si>
  <si>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</si>
  <si>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</si>
  <si>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</si>
  <si>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</si>
  <si>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</si>
  <si>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</si>
  <si>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</si>
  <si>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</si>
  <si>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</si>
  <si>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</si>
  <si>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</si>
  <si>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</si>
  <si>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</si>
  <si>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</si>
  <si>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</si>
  <si>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</si>
  <si>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</si>
  <si>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</si>
  <si>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</si>
  <si>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</si>
  <si>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</si>
  <si>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</si>
  <si>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</si>
  <si>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</si>
  <si>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</si>
  <si>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</si>
  <si>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</si>
  <si>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</si>
  <si>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</si>
  <si>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</si>
  <si>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</si>
  <si>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</si>
  <si>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</si>
  <si>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</si>
  <si>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</si>
  <si>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</si>
  <si>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</si>
  <si>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</si>
  <si>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</si>
  <si>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</si>
  <si>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</si>
  <si>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</si>
  <si>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</si>
  <si>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</si>
  <si>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</si>
  <si>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</si>
  <si>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</si>
  <si>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</si>
  <si>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</si>
  <si>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</si>
  <si>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</si>
  <si>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</si>
  <si>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</si>
  <si>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</si>
  <si>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</si>
  <si>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</si>
  <si>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</si>
  <si>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</si>
  <si>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</si>
  <si>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</si>
  <si>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</si>
  <si>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</si>
  <si>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</si>
  <si>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</si>
  <si>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</si>
  <si>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</si>
  <si>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</si>
  <si>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</si>
  <si>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</si>
  <si>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</si>
  <si>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</si>
  <si>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</si>
  <si>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</si>
  <si>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</si>
  <si>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</si>
  <si>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</si>
  <si>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</si>
  <si>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</si>
  <si>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</si>
  <si>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</si>
  <si>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</si>
  <si>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</si>
  <si>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</si>
  <si>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</si>
  <si>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</si>
  <si>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</si>
  <si>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</si>
  <si>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</si>
  <si>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</si>
  <si>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</si>
  <si>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</si>
  <si>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</si>
  <si>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</si>
  <si>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</si>
  <si>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</si>
  <si>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</si>
  <si>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</si>
  <si>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</si>
  <si>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</si>
  <si>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</si>
  <si>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</si>
  <si>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</si>
  <si>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</si>
  <si>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</si>
  <si>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</si>
  <si>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</si>
  <si>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</si>
  <si>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</si>
  <si>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</si>
  <si>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</si>
  <si>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</si>
  <si>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</si>
  <si>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</si>
  <si>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</si>
  <si>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</si>
  <si>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</si>
  <si>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</si>
  <si>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</si>
  <si>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</si>
  <si>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</si>
  <si>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</si>
  <si>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</si>
  <si>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</si>
  <si>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</si>
  <si>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</si>
  <si>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</si>
  <si>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</si>
  <si>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</si>
  <si>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</si>
  <si>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</si>
  <si>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</si>
  <si>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</si>
  <si>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</si>
  <si>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</si>
  <si>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</si>
  <si>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</si>
  <si>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</si>
  <si>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</si>
  <si>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</si>
  <si>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</si>
  <si>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</si>
  <si>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</si>
  <si>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</si>
  <si>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</si>
  <si>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</si>
  <si>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</si>
  <si>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</si>
  <si>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</si>
  <si>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</si>
  <si>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</si>
  <si>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</si>
  <si>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</si>
  <si>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</si>
  <si>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</si>
  <si>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</si>
  <si>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</si>
  <si>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</si>
  <si>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</si>
  <si>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</si>
  <si>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</si>
  <si>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</si>
  <si>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</si>
  <si>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</si>
  <si>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</si>
  <si>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</si>
  <si>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</si>
  <si>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</si>
  <si>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</si>
  <si>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</si>
  <si>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</si>
  <si>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</si>
  <si>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</si>
  <si>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</si>
  <si>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</si>
  <si>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</si>
  <si>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</si>
  <si>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</si>
  <si>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</si>
  <si>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</si>
  <si>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</si>
  <si>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</si>
  <si>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</si>
  <si>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</si>
  <si>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</si>
  <si>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</si>
  <si>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</si>
  <si>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</si>
  <si>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</si>
  <si>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</si>
  <si>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</si>
  <si>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</si>
  <si>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</si>
  <si>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</si>
  <si>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</si>
  <si>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</si>
  <si>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</si>
  <si>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</si>
  <si>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</si>
  <si>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</si>
  <si>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</si>
  <si>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</si>
  <si>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</si>
  <si>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</si>
  <si>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</si>
  <si>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</si>
  <si>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</si>
  <si>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</si>
  <si>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</si>
  <si>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</si>
  <si>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</si>
  <si>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</si>
  <si>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</si>
  <si>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</si>
  <si>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</si>
  <si>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</si>
  <si>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</si>
  <si>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</si>
  <si>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</si>
  <si>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</si>
  <si>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</si>
  <si>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</si>
  <si>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</si>
  <si>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</si>
  <si>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</si>
  <si>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</si>
  <si>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</si>
  <si>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</si>
  <si>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</si>
  <si>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</si>
  <si>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</si>
  <si>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</si>
  <si>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</si>
  <si>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</si>
  <si>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</si>
  <si>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</si>
  <si>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</si>
  <si>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</si>
  <si>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</si>
  <si>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</si>
  <si>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</si>
  <si>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</si>
  <si>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</si>
  <si>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</si>
  <si>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</si>
  <si>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</si>
  <si>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</si>
  <si>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</si>
  <si>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</si>
  <si>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</si>
  <si>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</si>
  <si>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</si>
  <si>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</si>
  <si>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</si>
  <si>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</si>
  <si>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</si>
  <si>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</si>
  <si>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</si>
  <si>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</si>
  <si>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</si>
  <si>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</si>
  <si>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</si>
  <si>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</si>
  <si>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</si>
  <si>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</si>
  <si>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</si>
  <si>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</si>
  <si>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</si>
  <si>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</si>
  <si>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</si>
  <si>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</si>
  <si>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</si>
  <si>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</si>
  <si>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</si>
  <si>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</si>
  <si>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</si>
  <si>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</si>
  <si>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</si>
  <si>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</si>
  <si>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</si>
  <si>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</si>
  <si>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</si>
  <si>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</si>
  <si>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</si>
  <si>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</si>
  <si>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</si>
  <si>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</si>
  <si>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</si>
  <si>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</si>
  <si>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</si>
  <si>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</si>
  <si>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</si>
  <si>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</si>
  <si>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</si>
  <si>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</si>
  <si>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</si>
  <si>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</si>
  <si>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</si>
  <si>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</si>
  <si>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</si>
  <si>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</si>
  <si>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</si>
  <si>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</si>
  <si>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</si>
  <si>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</si>
  <si>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</si>
  <si>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</si>
  <si>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</si>
  <si>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</si>
  <si>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</si>
  <si>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</si>
  <si>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</si>
  <si>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</si>
  <si>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</si>
  <si>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</si>
  <si>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</si>
  <si>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</si>
  <si>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</si>
  <si>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</si>
  <si>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</si>
  <si>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</si>
  <si>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</si>
  <si>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</si>
  <si>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</si>
  <si>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</si>
  <si>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</si>
  <si>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</si>
  <si>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</si>
  <si>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</si>
  <si>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</si>
  <si>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</si>
  <si>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</si>
  <si>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</si>
  <si>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</si>
  <si>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</si>
  <si>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</si>
  <si>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</si>
  <si>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</si>
  <si>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</si>
  <si>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</si>
  <si>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</si>
  <si>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</si>
  <si>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</si>
  <si>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</si>
  <si>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</si>
  <si>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</si>
  <si>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</si>
  <si>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</si>
  <si>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</si>
  <si>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</si>
  <si>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</si>
  <si>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</si>
  <si>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</si>
  <si>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</si>
  <si>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</si>
  <si>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</si>
  <si>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</si>
  <si>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</si>
  <si>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</si>
  <si>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</si>
  <si>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</si>
  <si>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</si>
  <si>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</si>
  <si>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</si>
  <si>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</si>
  <si>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</si>
  <si>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</si>
  <si>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</si>
  <si>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</si>
  <si>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</si>
  <si>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</si>
  <si>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</si>
  <si>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</si>
  <si>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</si>
  <si>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</si>
  <si>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</si>
  <si>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</si>
  <si>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</si>
  <si>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</si>
  <si>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</si>
  <si>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</si>
  <si>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</si>
  <si>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</si>
  <si>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</si>
  <si>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</si>
  <si>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</si>
  <si>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</si>
  <si>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</si>
  <si>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</si>
  <si>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</si>
  <si>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</si>
  <si>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</si>
  <si>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</si>
  <si>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</si>
  <si>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</si>
  <si>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</si>
  <si>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</si>
  <si>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</si>
  <si>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</si>
  <si>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</si>
  <si>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</si>
  <si>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</si>
  <si>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</si>
  <si>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</si>
  <si>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</si>
  <si>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</si>
  <si>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</si>
  <si>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</si>
  <si>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</si>
  <si>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</si>
  <si>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</si>
  <si>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</si>
  <si>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</si>
  <si>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</si>
  <si>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</si>
  <si>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</si>
  <si>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</si>
  <si>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</si>
  <si>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</si>
  <si>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</si>
  <si>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</si>
  <si>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</si>
  <si>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</si>
  <si>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</si>
  <si>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</si>
  <si>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</si>
  <si>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</si>
  <si>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</si>
  <si>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</si>
  <si>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</si>
  <si>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</si>
  <si>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</si>
  <si>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</si>
  <si>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</si>
  <si>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</si>
  <si>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</si>
  <si>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</si>
  <si>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</si>
  <si>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</si>
  <si>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</si>
  <si>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</si>
  <si>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</si>
  <si>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</si>
  <si>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</si>
  <si>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</si>
  <si>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</si>
  <si>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</si>
  <si>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</si>
  <si>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</si>
  <si>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</si>
  <si>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</si>
  <si>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</si>
  <si>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</si>
  <si>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</si>
  <si>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</si>
  <si>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</si>
  <si>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</si>
  <si>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</si>
  <si>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</si>
  <si>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</si>
  <si>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</si>
  <si>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</si>
  <si>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</si>
  <si>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</si>
  <si>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</si>
  <si>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</si>
  <si>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</si>
  <si>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</si>
  <si>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</si>
  <si>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</si>
  <si>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</si>
  <si>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</si>
  <si>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</si>
  <si>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</si>
  <si>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</si>
  <si>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</si>
  <si>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</si>
  <si>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</si>
  <si>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</si>
  <si>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</si>
  <si>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</si>
  <si>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</si>
  <si>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</si>
  <si>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</si>
  <si>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</si>
  <si>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</si>
  <si>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</si>
  <si>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</si>
  <si>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</si>
  <si>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</si>
  <si>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</si>
  <si>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</si>
  <si>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</si>
  <si>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</si>
  <si>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</si>
  <si>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</si>
  <si>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</si>
  <si>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</si>
  <si>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</si>
  <si>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</si>
  <si>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</si>
  <si>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</si>
  <si>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</si>
  <si>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</si>
  <si>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</si>
  <si>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</si>
  <si>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</si>
  <si>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</si>
  <si>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</si>
  <si>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</si>
  <si>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</si>
  <si>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</si>
  <si>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</si>
  <si>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</si>
  <si>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</si>
  <si>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</si>
  <si>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</si>
  <si>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</si>
  <si>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</si>
  <si>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</si>
  <si>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</si>
  <si>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</si>
  <si>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</si>
  <si>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</si>
  <si>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</si>
  <si>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</si>
  <si>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</si>
  <si>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</si>
  <si>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</si>
  <si>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</si>
  <si>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</si>
  <si>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</si>
  <si>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</si>
  <si>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</si>
  <si>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</si>
  <si>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</si>
  <si>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</si>
  <si>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</si>
  <si>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</si>
  <si>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</si>
  <si>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</si>
  <si>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</si>
  <si>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</si>
  <si>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</si>
  <si>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</si>
  <si>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</si>
  <si>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</si>
  <si>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</si>
  <si>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</si>
  <si>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</si>
  <si>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</si>
  <si>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</si>
  <si>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</si>
  <si>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</si>
  <si>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</si>
  <si>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</si>
  <si>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</si>
  <si>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</si>
  <si>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</si>
  <si>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</si>
  <si>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</si>
  <si>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</si>
  <si>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</si>
  <si>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</si>
  <si>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</si>
  <si>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</si>
  <si>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</si>
  <si>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</si>
  <si>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</si>
  <si>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</si>
  <si>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</si>
  <si>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</si>
  <si>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</si>
  <si>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</si>
  <si>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</si>
  <si>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</si>
  <si>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</si>
  <si>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</si>
  <si>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</si>
  <si>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</si>
  <si>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</si>
  <si>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</si>
  <si>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</si>
  <si>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</si>
  <si>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</si>
  <si>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</si>
  <si>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</si>
  <si>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</si>
  <si>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</si>
  <si>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</si>
  <si>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</si>
  <si>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</si>
  <si>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</si>
  <si>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</si>
  <si>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</si>
  <si>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</si>
  <si>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</si>
  <si>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</si>
  <si>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</si>
  <si>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</si>
  <si>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</si>
  <si>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</si>
  <si>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</si>
  <si>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</si>
  <si>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</si>
  <si>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</si>
  <si>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</si>
  <si>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</si>
  <si>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</si>
  <si>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</si>
  <si>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</si>
  <si>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</si>
  <si>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</si>
  <si>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</si>
  <si>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</si>
  <si>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</si>
  <si>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</si>
  <si>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</si>
  <si>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</si>
  <si>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</si>
  <si>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</si>
  <si>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</si>
  <si>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</si>
  <si>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</si>
  <si>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</si>
  <si>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</si>
  <si>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</si>
  <si>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</si>
  <si>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</si>
  <si>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</si>
  <si>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</si>
  <si>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</si>
  <si>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</si>
  <si>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</si>
  <si>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</si>
  <si>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</si>
  <si>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</si>
  <si>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</si>
  <si>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</si>
  <si>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</si>
  <si>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</si>
  <si>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</si>
  <si>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</si>
  <si>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</si>
  <si>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</si>
  <si>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</si>
  <si>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</si>
  <si>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</si>
  <si>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</si>
  <si>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</si>
  <si>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</si>
  <si>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</si>
  <si>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</si>
  <si>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</si>
  <si>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</si>
  <si>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</si>
  <si>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</si>
  <si>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</si>
  <si>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</si>
  <si>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</si>
  <si>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</si>
  <si>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</si>
  <si>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</si>
  <si>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</si>
  <si>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</si>
  <si>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</si>
  <si>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</si>
  <si>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</si>
  <si>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</si>
  <si>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</si>
  <si>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</si>
  <si>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</si>
  <si>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</si>
  <si>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</si>
  <si>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</si>
  <si>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</si>
  <si>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</si>
  <si>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</si>
  <si>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</si>
  <si>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</si>
  <si>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</si>
  <si>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</si>
  <si>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</si>
  <si>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</si>
  <si>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</si>
  <si>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</si>
  <si>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</si>
  <si>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</si>
  <si>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</si>
  <si>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</si>
  <si>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</si>
  <si>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</si>
  <si>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</si>
  <si>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</si>
  <si>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</si>
  <si>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</si>
  <si>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</si>
  <si>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</si>
  <si>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</si>
  <si>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</si>
  <si>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</si>
  <si>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</si>
  <si>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</si>
  <si>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</si>
  <si>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</si>
  <si>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</si>
  <si>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</si>
  <si>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</si>
  <si>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</si>
  <si>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</si>
  <si>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</si>
  <si>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</si>
  <si>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</si>
  <si>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</si>
  <si>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</si>
  <si>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</si>
  <si>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</si>
  <si>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</si>
  <si>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</si>
  <si>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</si>
  <si>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</si>
  <si>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</si>
  <si>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</si>
  <si>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</si>
  <si>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</si>
  <si>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</si>
  <si>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</si>
  <si>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</si>
  <si>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</si>
  <si>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</si>
  <si>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</si>
  <si>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</si>
  <si>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</si>
  <si>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</si>
  <si>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</si>
  <si>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</si>
  <si>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</si>
  <si>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</si>
  <si>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</si>
  <si>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</si>
  <si>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</si>
  <si>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</si>
  <si>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</si>
  <si>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</si>
  <si>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</si>
  <si>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</si>
  <si>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</si>
  <si>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</si>
  <si>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</si>
  <si>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</si>
  <si>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</si>
  <si>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</si>
  <si>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</si>
  <si>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</si>
  <si>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</si>
  <si>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</si>
  <si>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</si>
  <si>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</si>
  <si>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</si>
  <si>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</si>
  <si>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</si>
  <si>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</si>
  <si>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</si>
  <si>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</si>
  <si>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</si>
  <si>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</si>
  <si>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</si>
  <si>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</si>
  <si>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</si>
  <si>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</si>
  <si>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</si>
  <si>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</si>
  <si>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</si>
  <si>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</si>
  <si>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</si>
  <si>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</si>
  <si>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</si>
  <si>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</si>
  <si>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</si>
  <si>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</si>
  <si>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</si>
  <si>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</si>
  <si>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</si>
  <si>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</si>
  <si>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</si>
  <si>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</si>
  <si>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</si>
  <si>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</si>
  <si>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</si>
  <si>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</si>
  <si>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</si>
  <si>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</si>
  <si>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</si>
  <si>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</si>
  <si>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</si>
  <si>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</si>
  <si>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</si>
  <si>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</si>
  <si>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</si>
  <si>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</si>
  <si>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</si>
  <si>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</si>
  <si>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</si>
  <si>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</si>
  <si>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</si>
  <si>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</si>
  <si>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</si>
  <si>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</si>
  <si>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</si>
  <si>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</si>
  <si>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</si>
  <si>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</si>
  <si>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</si>
  <si>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</si>
  <si>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</si>
  <si>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</si>
  <si>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</si>
  <si>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</si>
  <si>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</si>
  <si>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</si>
  <si>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</si>
  <si>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</si>
  <si>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</si>
  <si>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</si>
  <si>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</si>
  <si>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</si>
  <si>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</si>
  <si>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</si>
  <si>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</si>
  <si>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</si>
  <si>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</si>
  <si>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</si>
  <si>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</si>
  <si>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</si>
  <si>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</si>
  <si>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</si>
  <si>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</si>
  <si>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</si>
  <si>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</si>
  <si>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</si>
  <si>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</si>
  <si>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</si>
  <si>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</si>
  <si>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</si>
  <si>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</si>
  <si>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</si>
  <si>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</si>
  <si>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</si>
  <si>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</si>
  <si>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</si>
  <si>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</si>
  <si>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</si>
  <si>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</si>
  <si>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</si>
  <si>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</si>
  <si>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</si>
  <si>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</si>
  <si>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</si>
  <si>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</si>
  <si>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</si>
  <si>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</si>
  <si>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</si>
  <si>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</si>
  <si>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</si>
  <si>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</si>
  <si>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</si>
  <si>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</si>
  <si>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</si>
  <si>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</si>
  <si>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</si>
  <si>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</si>
  <si>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</si>
  <si>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</si>
  <si>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</si>
  <si>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</si>
  <si>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</si>
  <si>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</si>
  <si>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</si>
  <si>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</si>
  <si>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</si>
  <si>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</si>
  <si>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</si>
  <si>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</si>
  <si>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</si>
  <si>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</si>
  <si>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</si>
  <si>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</si>
  <si>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</si>
  <si>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</si>
  <si>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</si>
  <si>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</si>
  <si>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</si>
  <si>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</si>
  <si>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</si>
  <si>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</si>
  <si>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</si>
  <si>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</si>
  <si>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</si>
  <si>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</si>
  <si>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</si>
  <si>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</si>
  <si>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</si>
  <si>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</si>
  <si>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</si>
  <si>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</si>
  <si>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</si>
  <si>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</si>
  <si>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</si>
  <si>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</si>
  <si>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</si>
  <si>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</si>
  <si>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</si>
  <si>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</si>
  <si>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</si>
  <si>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</si>
  <si>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</si>
  <si>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</si>
  <si>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</si>
  <si>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</si>
  <si>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</si>
  <si>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</si>
  <si>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</si>
  <si>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</si>
  <si>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</si>
  <si>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</si>
  <si>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</si>
  <si>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</si>
  <si>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</si>
  <si>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</si>
  <si>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</si>
  <si>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</si>
  <si>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</si>
  <si>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</si>
  <si>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</si>
  <si>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</si>
  <si>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</si>
  <si>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</si>
  <si>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</si>
  <si>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</si>
  <si>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</si>
  <si>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</si>
  <si>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</si>
  <si>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</si>
  <si>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</si>
  <si>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</si>
  <si>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</si>
  <si>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</si>
  <si>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</si>
  <si>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</si>
  <si>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</si>
  <si>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</si>
  <si>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</si>
  <si>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</si>
  <si>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</si>
  <si>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</si>
  <si>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</si>
  <si>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</si>
  <si>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</si>
  <si>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</si>
  <si>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</si>
  <si>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</si>
  <si>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</si>
  <si>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</si>
  <si>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</si>
  <si>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</si>
  <si>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</si>
  <si>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</si>
  <si>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</si>
  <si>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</si>
  <si>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</si>
  <si>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</si>
  <si>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</si>
  <si>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</si>
  <si>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</si>
  <si>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</si>
  <si>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</si>
  <si>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</si>
  <si>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</si>
  <si>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</si>
  <si>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</si>
  <si>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</si>
  <si>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</si>
  <si>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</si>
  <si>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</si>
  <si>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</si>
  <si>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</si>
  <si>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</si>
  <si>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</si>
  <si>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</si>
  <si>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</si>
  <si>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</si>
  <si>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</si>
  <si>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</si>
  <si>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</si>
  <si>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</si>
  <si>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</si>
  <si>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</si>
  <si>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</si>
  <si>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</si>
  <si>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</si>
  <si>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</si>
  <si>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</si>
  <si>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</si>
  <si>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</si>
  <si>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</si>
  <si>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</si>
  <si>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</si>
  <si>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</si>
  <si>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</si>
  <si>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</si>
  <si>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</si>
  <si>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</si>
  <si>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</si>
  <si>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</si>
  <si>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</si>
  <si>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</si>
  <si>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</si>
  <si>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</si>
  <si>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</si>
  <si>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</si>
  <si>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</si>
  <si>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</si>
  <si>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</si>
  <si>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</si>
  <si>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</si>
  <si>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</si>
  <si>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</si>
  <si>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</si>
  <si>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</si>
  <si>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</si>
  <si>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</si>
  <si>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</si>
  <si>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</si>
  <si>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</si>
  <si>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</si>
  <si>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</si>
  <si>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</si>
  <si>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</si>
  <si>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</si>
  <si>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</si>
  <si>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</si>
  <si>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</si>
  <si>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</si>
  <si>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</si>
  <si>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</si>
  <si>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</si>
  <si>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</si>
  <si>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</si>
  <si>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</si>
  <si>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</si>
  <si>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</si>
  <si>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</si>
  <si>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</si>
  <si>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</si>
  <si>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</si>
  <si>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</si>
  <si>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</si>
  <si>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</si>
  <si>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</si>
  <si>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</si>
  <si>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</si>
  <si>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</si>
  <si>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</si>
  <si>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</si>
  <si>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</si>
  <si>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</si>
  <si>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</si>
  <si>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</si>
  <si>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</si>
  <si>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</si>
  <si>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</si>
  <si>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</si>
  <si>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</si>
  <si>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</si>
  <si>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</si>
  <si>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</si>
  <si>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</si>
  <si>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</si>
  <si>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</si>
  <si>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</si>
  <si>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</si>
  <si>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</si>
  <si>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</si>
  <si>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</si>
  <si>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</si>
  <si>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</si>
  <si>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</si>
  <si>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</si>
  <si>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</si>
  <si>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</si>
  <si>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</si>
  <si>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</si>
  <si>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</si>
  <si>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</si>
  <si>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</si>
  <si>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</si>
  <si>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</si>
  <si>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</si>
  <si>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</si>
  <si>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</si>
  <si>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</si>
  <si>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</si>
  <si>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</si>
  <si>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</si>
  <si>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</si>
  <si>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</si>
  <si>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</si>
  <si>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</si>
  <si>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</si>
  <si>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</si>
  <si>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</si>
  <si>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</si>
  <si>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</si>
  <si>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</si>
  <si>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</si>
  <si>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</si>
  <si>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</si>
  <si>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</si>
  <si>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</si>
  <si>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</si>
  <si>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</si>
  <si>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</si>
  <si>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</si>
  <si>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</si>
  <si>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</si>
  <si>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</si>
  <si>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</si>
  <si>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</si>
  <si>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</si>
  <si>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</si>
  <si>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</si>
  <si>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</si>
  <si>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</si>
  <si>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</si>
  <si>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</si>
  <si>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</si>
  <si>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</si>
  <si>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</si>
  <si>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</si>
  <si>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</si>
  <si>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</si>
  <si>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</si>
  <si>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</si>
  <si>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</si>
  <si>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</si>
  <si>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</si>
  <si>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</si>
  <si>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</si>
  <si>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</si>
  <si>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</si>
  <si>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</si>
  <si>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</si>
  <si>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</si>
  <si>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</si>
  <si>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</si>
  <si>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</si>
  <si>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</si>
  <si>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</si>
  <si>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</si>
  <si>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</si>
  <si>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</si>
  <si>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</si>
  <si>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</si>
  <si>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</si>
  <si>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</si>
  <si>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</si>
  <si>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</si>
  <si>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</si>
  <si>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</si>
  <si>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</si>
  <si>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</si>
  <si>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</si>
  <si>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</si>
  <si>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</si>
  <si>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</si>
  <si>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</si>
  <si>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</si>
  <si>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</si>
  <si>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</si>
  <si>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</si>
  <si>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</si>
  <si>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</si>
  <si>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</si>
  <si>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</si>
  <si>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</si>
  <si>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</si>
  <si>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</si>
  <si>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</si>
  <si>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</si>
  <si>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</si>
  <si>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</si>
  <si>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</si>
  <si>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</si>
  <si>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</si>
  <si>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</si>
  <si>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</si>
  <si>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</si>
  <si>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</si>
  <si>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</si>
  <si>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</si>
  <si>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</si>
  <si>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</si>
  <si>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</si>
  <si>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</si>
  <si>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</si>
  <si>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</si>
  <si>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</si>
  <si>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</si>
  <si>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</si>
  <si>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</si>
  <si>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</si>
  <si>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</si>
  <si>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</si>
  <si>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</si>
  <si>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</si>
  <si>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</si>
  <si>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</si>
  <si>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</si>
  <si>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</si>
  <si>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</si>
  <si>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</si>
  <si>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</si>
  <si>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</si>
  <si>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</si>
  <si>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</si>
  <si>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</si>
  <si>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</si>
  <si>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</si>
  <si>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</si>
  <si>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</si>
  <si>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</si>
  <si>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</si>
  <si>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</si>
  <si>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</si>
  <si>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</si>
  <si>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</si>
  <si>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</si>
  <si>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</si>
  <si>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</si>
  <si>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</si>
  <si>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</si>
  <si>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</si>
  <si>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</si>
  <si>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</si>
  <si>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</si>
  <si>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</si>
  <si>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</si>
  <si>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</si>
  <si>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</si>
  <si>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</si>
  <si>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</si>
  <si>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</si>
  <si>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</si>
  <si>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</si>
  <si>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</si>
  <si>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</si>
  <si>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</si>
  <si>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</si>
  <si>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</si>
  <si>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</si>
  <si>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</si>
  <si>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</si>
  <si>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</si>
  <si>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</si>
  <si>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</si>
  <si>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</si>
  <si>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</si>
  <si>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</si>
  <si>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</si>
  <si>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</si>
  <si>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</si>
  <si>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</si>
  <si>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</si>
  <si>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</si>
  <si>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</si>
  <si>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</si>
  <si>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</si>
  <si>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</si>
  <si>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</si>
  <si>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</si>
  <si>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</si>
  <si>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</si>
  <si>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</si>
  <si>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</si>
  <si>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</si>
  <si>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</si>
  <si>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</si>
  <si>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</si>
  <si>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</si>
  <si>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</si>
  <si>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</si>
  <si>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</si>
  <si>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</si>
  <si>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</si>
  <si>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</si>
  <si>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</si>
  <si>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</si>
  <si>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</si>
  <si>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</si>
  <si>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</si>
  <si>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</si>
  <si>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</si>
  <si>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</si>
  <si>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</si>
  <si>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</si>
  <si>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</si>
  <si>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</si>
  <si>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</si>
  <si>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</si>
  <si>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</si>
  <si>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</si>
  <si>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</si>
  <si>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</si>
  <si>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</si>
  <si>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</si>
  <si>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</si>
  <si>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</si>
  <si>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</si>
  <si>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</si>
  <si>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</si>
  <si>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</si>
  <si>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</si>
  <si>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</si>
  <si>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</si>
  <si>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</si>
  <si>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</si>
  <si>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</si>
  <si>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</si>
  <si>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</si>
  <si>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</si>
  <si>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</si>
  <si>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</si>
  <si>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</si>
  <si>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</si>
  <si>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</si>
  <si>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</si>
  <si>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</si>
  <si>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</si>
  <si>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</si>
  <si>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</si>
  <si>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</si>
  <si>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</si>
  <si>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</si>
  <si>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</si>
  <si>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</si>
  <si>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</si>
  <si>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</si>
  <si>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</si>
  <si>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</si>
  <si>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</si>
  <si>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</si>
  <si>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</si>
  <si>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</si>
  <si>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</si>
  <si>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</si>
  <si>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</si>
  <si>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</si>
  <si>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</si>
  <si>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</si>
  <si>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</si>
  <si>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</si>
  <si>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</si>
  <si>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</si>
  <si>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</si>
  <si>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</si>
  <si>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</si>
  <si>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</si>
  <si>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</si>
  <si>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</si>
  <si>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</si>
  <si>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</si>
  <si>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</si>
  <si>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</si>
  <si>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</si>
  <si>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</si>
  <si>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</si>
  <si>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</si>
  <si>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</si>
  <si>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</si>
  <si>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</si>
  <si>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</si>
  <si>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</si>
  <si>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</si>
  <si>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</si>
  <si>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</si>
  <si>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</si>
  <si>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</si>
  <si>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</si>
  <si>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</si>
  <si>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</si>
  <si>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</si>
  <si>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</si>
  <si>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</si>
  <si>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</si>
  <si>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</si>
  <si>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</si>
  <si>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</si>
  <si>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</si>
  <si>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</si>
  <si>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</si>
  <si>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</si>
  <si>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</si>
  <si>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</si>
  <si>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</si>
  <si>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</si>
  <si>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</si>
  <si>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</si>
  <si>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</si>
  <si>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</si>
  <si>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</si>
  <si>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</si>
  <si>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</si>
  <si>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</si>
  <si>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</si>
  <si>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</si>
  <si>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</si>
  <si>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</si>
  <si>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</si>
  <si>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</si>
  <si>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</si>
  <si>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</si>
  <si>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</si>
  <si>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</si>
  <si>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</si>
  <si>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</si>
  <si>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</si>
  <si>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</si>
  <si>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</si>
  <si>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</si>
  <si>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</si>
  <si>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</si>
  <si>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</si>
  <si>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</si>
  <si>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</si>
  <si>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</si>
  <si>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</si>
  <si>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</si>
  <si>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</si>
  <si>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</si>
  <si>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</si>
  <si>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</si>
  <si>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</si>
  <si>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</si>
  <si>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</si>
  <si>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</si>
  <si>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</si>
  <si>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</si>
  <si>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</si>
  <si>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</si>
  <si>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</si>
  <si>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</si>
  <si>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</si>
  <si>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</si>
  <si>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</si>
  <si>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</si>
  <si>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</si>
  <si>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</si>
  <si>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</si>
  <si>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</si>
  <si>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</si>
  <si>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</si>
  <si>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</si>
  <si>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</si>
  <si>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</si>
  <si>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</si>
  <si>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</si>
  <si>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</si>
  <si>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</si>
  <si>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</si>
  <si>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</si>
  <si>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</si>
  <si>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</si>
  <si>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</si>
  <si>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</si>
  <si>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</si>
  <si>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</si>
  <si>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</si>
  <si>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</si>
  <si>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</si>
  <si>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</si>
  <si>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</si>
  <si>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</si>
  <si>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</si>
  <si>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</si>
  <si>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</si>
  <si>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</si>
  <si>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</si>
  <si>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</si>
  <si>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</si>
  <si>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</si>
  <si>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</si>
  <si>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</si>
  <si>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</si>
  <si>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</si>
  <si>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</si>
  <si>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</si>
  <si>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</si>
  <si>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</si>
  <si>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</si>
  <si>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</si>
  <si>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</si>
  <si>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</si>
  <si>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</si>
  <si>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</si>
  <si>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</si>
  <si>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</si>
  <si>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</si>
  <si>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</si>
  <si>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</si>
  <si>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</si>
  <si>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</si>
  <si>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</si>
  <si>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</si>
  <si>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</si>
  <si>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</si>
  <si>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</si>
  <si>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</si>
  <si>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</si>
  <si>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</si>
  <si>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</si>
  <si>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</si>
  <si>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</si>
  <si>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</si>
  <si>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</si>
  <si>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</si>
  <si>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</si>
  <si>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</si>
  <si>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</si>
  <si>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</si>
  <si>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</si>
  <si>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</si>
  <si>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</si>
  <si>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</si>
  <si>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</si>
  <si>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</si>
  <si>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</si>
  <si>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</si>
  <si>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</si>
  <si>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</si>
  <si>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</si>
  <si>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</si>
  <si>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</si>
  <si>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</si>
  <si>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</si>
  <si>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</si>
  <si>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</si>
  <si>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</si>
  <si>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</si>
  <si>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</si>
  <si>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</si>
  <si>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</si>
  <si>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</si>
  <si>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</si>
  <si>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</si>
  <si>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</si>
  <si>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</si>
  <si>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</si>
  <si>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</si>
  <si>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</si>
  <si>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</si>
  <si>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</si>
  <si>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</si>
  <si>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</si>
  <si>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</si>
  <si>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</si>
  <si>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</si>
  <si>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</si>
  <si>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</si>
  <si>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</si>
  <si>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</si>
  <si>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</si>
  <si>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</si>
  <si>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</si>
  <si>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</si>
  <si>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</si>
  <si>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</si>
  <si>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</si>
  <si>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</si>
  <si>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</si>
  <si>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</si>
  <si>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</si>
  <si>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</si>
  <si>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</si>
  <si>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</si>
  <si>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</si>
  <si>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</si>
  <si>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</si>
  <si>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</si>
  <si>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</si>
  <si>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</si>
  <si>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</si>
  <si>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</si>
  <si>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</si>
  <si>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</si>
  <si>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</si>
  <si>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</si>
  <si>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</si>
  <si>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</si>
  <si>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</si>
  <si>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</si>
  <si>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</si>
  <si>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</si>
  <si>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</si>
  <si>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</si>
  <si>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</si>
  <si>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</si>
  <si>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</si>
  <si>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</si>
  <si>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</si>
  <si>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</si>
  <si>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</si>
  <si>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</si>
  <si>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</si>
  <si>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</si>
  <si>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</si>
  <si>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</si>
  <si>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</si>
  <si>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</si>
  <si>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</si>
  <si>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</si>
  <si>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</si>
  <si>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</si>
  <si>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</si>
  <si>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</si>
  <si>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</si>
  <si>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</si>
  <si>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</si>
  <si>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</si>
  <si>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</si>
  <si>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</si>
  <si>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</si>
  <si>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</si>
  <si>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</si>
  <si>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</si>
  <si>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</si>
  <si>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</si>
  <si>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</si>
  <si>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</si>
  <si>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</si>
  <si>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</si>
  <si>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</si>
  <si>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</si>
  <si>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</si>
  <si>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</si>
  <si>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</si>
  <si>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</si>
  <si>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</si>
  <si>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</si>
  <si>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</si>
  <si>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</si>
  <si>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</si>
  <si>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</si>
  <si>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</si>
  <si>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</si>
  <si>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</si>
  <si>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</si>
  <si>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</si>
  <si>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</si>
  <si>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</si>
  <si>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</si>
  <si>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</si>
  <si>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</si>
  <si>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</si>
  <si>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</si>
  <si>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</si>
  <si>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</si>
  <si>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</si>
  <si>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</si>
  <si>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</si>
  <si>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</si>
  <si>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</si>
  <si>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</si>
  <si>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</si>
  <si>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</si>
  <si>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</si>
  <si>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</si>
  <si>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</si>
  <si>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</si>
  <si>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</si>
  <si>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</si>
  <si>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</si>
  <si>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</si>
  <si>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</si>
  <si>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</si>
  <si>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</si>
  <si>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</si>
  <si>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</si>
  <si>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</si>
  <si>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</si>
  <si>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</si>
  <si>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</si>
  <si>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</si>
  <si>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</si>
  <si>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</si>
  <si>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</si>
  <si>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</si>
  <si>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</si>
  <si>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</si>
  <si>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</si>
  <si>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</si>
  <si>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</si>
  <si>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</si>
  <si>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</si>
  <si>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</si>
  <si>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</si>
  <si>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</si>
  <si>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</si>
  <si>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</si>
  <si>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</si>
  <si>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</si>
  <si>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</si>
  <si>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</si>
  <si>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</si>
  <si>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</si>
  <si>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</si>
  <si>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</si>
  <si>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</si>
  <si>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</si>
  <si>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</si>
  <si>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</si>
  <si>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</si>
  <si>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</si>
  <si>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</si>
  <si>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</si>
  <si>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</si>
  <si>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</si>
  <si>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</si>
  <si>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</si>
  <si>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</si>
  <si>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</si>
  <si>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</si>
  <si>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</si>
  <si>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</si>
  <si>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</si>
  <si>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</si>
  <si>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</si>
  <si>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</si>
  <si>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</si>
  <si>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</si>
  <si>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</si>
  <si>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</si>
  <si>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</si>
  <si>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</si>
  <si>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</si>
  <si>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</si>
  <si>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</si>
  <si>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</si>
  <si>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</si>
  <si>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</si>
  <si>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</si>
  <si>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</si>
  <si>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</si>
  <si>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</si>
  <si>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</si>
  <si>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</si>
  <si>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</si>
  <si>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</si>
  <si>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</si>
  <si>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</si>
  <si>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</si>
  <si>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</si>
  <si>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</si>
  <si>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</si>
  <si>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</si>
  <si>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</si>
  <si>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</si>
  <si>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</si>
  <si>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</si>
  <si>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</si>
  <si>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</si>
  <si>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</si>
  <si>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</si>
  <si>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</si>
  <si>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</si>
  <si>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</si>
  <si>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</si>
  <si>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</si>
  <si>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</si>
  <si>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</si>
  <si>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</si>
  <si>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</si>
  <si>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</si>
  <si>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</si>
  <si>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</si>
  <si>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</si>
  <si>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</si>
  <si>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</si>
  <si>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</si>
  <si>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</si>
  <si>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</si>
  <si>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</si>
  <si>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</si>
  <si>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</si>
  <si>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</si>
  <si>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</si>
  <si>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</si>
  <si>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</si>
  <si>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</si>
  <si>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</si>
  <si>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</si>
  <si>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</si>
  <si>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</si>
  <si>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</si>
  <si>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</si>
  <si>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</si>
  <si>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</si>
  <si>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</si>
  <si>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</si>
  <si>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</si>
  <si>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</si>
  <si>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</si>
  <si>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</si>
  <si>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</si>
  <si>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</si>
  <si>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</si>
  <si>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</si>
  <si>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</si>
  <si>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</si>
  <si>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</si>
  <si>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</si>
  <si>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</si>
  <si>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</si>
  <si>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</si>
  <si>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</si>
  <si>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</si>
  <si>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</si>
  <si>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</si>
  <si>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</si>
  <si>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</si>
  <si>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</si>
  <si>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</si>
  <si>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</si>
  <si>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</si>
  <si>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</si>
  <si>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</si>
  <si>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</si>
  <si>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</si>
  <si>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</si>
  <si>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</si>
  <si>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</si>
  <si>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</si>
  <si>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</si>
  <si>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</si>
  <si>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</si>
  <si>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</si>
  <si>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</si>
  <si>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</si>
  <si>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</si>
  <si>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</si>
  <si>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</si>
  <si>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</si>
  <si>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</si>
  <si>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</si>
  <si>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</si>
  <si>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</si>
  <si>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</si>
  <si>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</si>
  <si>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</si>
  <si>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</si>
  <si>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</si>
  <si>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</si>
  <si>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</si>
  <si>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</si>
  <si>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</si>
  <si>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</si>
  <si>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</si>
  <si>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</si>
  <si>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</si>
  <si>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</si>
  <si>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</si>
  <si>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</si>
  <si>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</si>
  <si>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</si>
  <si>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</si>
  <si>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</si>
  <si>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</si>
  <si>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</si>
  <si>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</si>
  <si>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</si>
  <si>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</si>
  <si>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</si>
  <si>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</si>
  <si>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</si>
  <si>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</si>
  <si>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</si>
  <si>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</si>
  <si>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</si>
  <si>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</si>
  <si>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</si>
  <si>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</si>
  <si>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</si>
  <si>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</si>
  <si>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</si>
  <si>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</si>
  <si>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</si>
  <si>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</si>
  <si>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</si>
  <si>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</si>
  <si>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</si>
  <si>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</si>
  <si>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</si>
  <si>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</si>
  <si>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</si>
  <si>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</si>
  <si>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</si>
  <si>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</si>
  <si>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</si>
  <si>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</si>
  <si>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</si>
  <si>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</si>
  <si>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</si>
  <si>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</si>
  <si>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</si>
  <si>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</si>
  <si>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</si>
  <si>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</si>
  <si>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</si>
  <si>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</si>
  <si>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</si>
  <si>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</si>
  <si>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</si>
  <si>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</si>
  <si>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</si>
  <si>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</si>
  <si>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</si>
  <si>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</si>
  <si>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</si>
  <si>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</si>
  <si>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</si>
  <si>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</si>
  <si>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</si>
  <si>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</si>
  <si>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</si>
  <si>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</si>
  <si>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</si>
  <si>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</si>
  <si>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</si>
  <si>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</si>
  <si>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</si>
  <si>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</si>
  <si>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</si>
  <si>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</si>
  <si>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</si>
  <si>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</si>
  <si>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</si>
  <si>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</si>
  <si>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</si>
  <si>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</si>
  <si>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</si>
  <si>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</si>
  <si>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</si>
  <si>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</si>
  <si>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</si>
  <si>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</si>
  <si>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</si>
  <si>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</si>
  <si>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</si>
  <si>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</si>
  <si>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</si>
  <si>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</si>
  <si>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</si>
  <si>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</si>
  <si>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</si>
  <si>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</si>
  <si>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</si>
  <si>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</si>
  <si>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</si>
  <si>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</si>
  <si>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</si>
  <si>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</si>
  <si>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</si>
  <si>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</si>
  <si>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</si>
  <si>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</si>
  <si>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</si>
  <si>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</si>
  <si>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</si>
  <si>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</si>
  <si>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</si>
  <si>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</si>
  <si>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</si>
  <si>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</si>
  <si>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</si>
  <si>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</si>
  <si>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</si>
  <si>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</si>
  <si>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</si>
  <si>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</si>
  <si>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</si>
  <si>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</si>
  <si>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</si>
  <si>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</si>
  <si>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</si>
  <si>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</si>
  <si>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</si>
  <si>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</si>
  <si>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</si>
  <si>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</si>
  <si>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</si>
  <si>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</si>
  <si>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</si>
  <si>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</si>
  <si>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</si>
  <si>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</si>
  <si>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</si>
  <si>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</si>
  <si>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</si>
  <si>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</si>
  <si>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</si>
  <si>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</si>
  <si>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</si>
  <si>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</si>
  <si>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</si>
  <si>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</si>
  <si>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</si>
  <si>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</si>
  <si>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</si>
  <si>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</si>
  <si>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</si>
  <si>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</si>
  <si>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</si>
  <si>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</si>
  <si>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</si>
  <si>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</si>
  <si>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</si>
  <si>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</si>
  <si>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</si>
  <si>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</si>
  <si>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</si>
  <si>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</si>
  <si>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</si>
  <si>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</si>
  <si>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</si>
  <si>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</si>
  <si>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</si>
  <si>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</si>
  <si>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</si>
  <si>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</si>
  <si>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</si>
  <si>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</si>
  <si>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</si>
  <si>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</si>
  <si>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</si>
  <si>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</si>
  <si>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</si>
  <si>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</si>
  <si>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</si>
  <si>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</si>
  <si>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</si>
  <si>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</si>
  <si>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</si>
  <si>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</si>
  <si>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</si>
  <si>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</si>
  <si>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</si>
  <si>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</si>
  <si>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</si>
  <si>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</si>
  <si>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</si>
  <si>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</si>
  <si>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</si>
  <si>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</si>
  <si>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</si>
  <si>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</si>
  <si>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</si>
  <si>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</si>
  <si>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</si>
  <si>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</si>
  <si>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</si>
  <si>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</si>
  <si>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</si>
  <si>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</si>
  <si>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</si>
  <si>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</si>
  <si>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</si>
  <si>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</si>
  <si>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</si>
  <si>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</si>
  <si>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</si>
  <si>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</si>
  <si>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</si>
  <si>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</si>
  <si>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</si>
  <si>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</si>
  <si>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</si>
  <si>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</si>
  <si>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</si>
  <si>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</si>
  <si>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</si>
  <si>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</si>
  <si>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</si>
  <si>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</si>
  <si>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</si>
  <si>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</si>
  <si>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</si>
  <si>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</si>
  <si>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</si>
  <si>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</si>
  <si>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</si>
  <si>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</si>
  <si>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</si>
  <si>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</si>
  <si>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</si>
  <si>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</si>
  <si>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</si>
  <si>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</si>
  <si>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</si>
  <si>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</si>
  <si>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</si>
  <si>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</si>
  <si>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</si>
  <si>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</si>
  <si>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</si>
  <si>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</si>
  <si>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</si>
  <si>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</si>
  <si>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</si>
  <si>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</si>
  <si>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</si>
  <si>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</si>
  <si>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</si>
  <si>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</si>
  <si>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</si>
  <si>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</si>
  <si>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</si>
  <si>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</si>
  <si>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</si>
  <si>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</si>
  <si>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</si>
  <si>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</si>
  <si>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</si>
  <si>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</si>
  <si>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</si>
  <si>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</si>
  <si>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</si>
  <si>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</si>
  <si>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</si>
  <si>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</si>
  <si>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</si>
  <si>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</si>
  <si>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</si>
  <si>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</si>
  <si>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</si>
  <si>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</si>
  <si>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</si>
  <si>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</si>
  <si>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</si>
  <si>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</si>
  <si>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</si>
  <si>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</si>
  <si>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</si>
  <si>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</si>
  <si>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</si>
  <si>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</si>
  <si>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</si>
  <si>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</si>
  <si>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</si>
  <si>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</si>
  <si>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</si>
  <si>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</si>
  <si>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</si>
  <si>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</si>
  <si>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</si>
  <si>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</si>
  <si>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</si>
  <si>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</si>
  <si>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</si>
  <si>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</si>
  <si>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</si>
  <si>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</si>
  <si>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</si>
  <si>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</si>
  <si>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</si>
  <si>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</si>
  <si>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</si>
  <si>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</si>
  <si>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</si>
  <si>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</si>
  <si>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</si>
  <si>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</si>
  <si>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</si>
  <si>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</si>
  <si>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</si>
  <si>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</si>
  <si>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</si>
  <si>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</si>
  <si>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</si>
  <si>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</si>
  <si>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</si>
  <si>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</si>
  <si>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</si>
  <si>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</si>
  <si>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</si>
  <si>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</si>
  <si>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</si>
  <si>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</si>
  <si>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</si>
  <si>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</si>
  <si>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</si>
  <si>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</si>
  <si>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</si>
  <si>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</si>
  <si>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</si>
  <si>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</si>
  <si>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</si>
  <si>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</si>
  <si>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</si>
  <si>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</si>
  <si>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</si>
  <si>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</si>
  <si>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</si>
  <si>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</si>
  <si>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</si>
  <si>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</si>
  <si>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</si>
  <si>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</si>
  <si>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</si>
  <si>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</si>
  <si>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</si>
  <si>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</si>
  <si>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</si>
  <si>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</si>
  <si>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</si>
  <si>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</si>
  <si>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</si>
  <si>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</si>
  <si>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</si>
  <si>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</si>
  <si>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</si>
  <si>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</si>
  <si>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</si>
  <si>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</si>
  <si>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</si>
  <si>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</si>
  <si>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</si>
  <si>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</si>
  <si>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</si>
  <si>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</si>
  <si>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</si>
  <si>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</si>
  <si>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</si>
  <si>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</si>
  <si>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</si>
  <si>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</si>
  <si>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</si>
  <si>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</si>
  <si>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</si>
  <si>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</si>
  <si>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</si>
  <si>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</si>
  <si>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</si>
  <si>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</si>
  <si>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</si>
  <si>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</si>
  <si>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</si>
  <si>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</si>
  <si>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</si>
  <si>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</si>
  <si>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</si>
  <si>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</si>
  <si>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</si>
  <si>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</si>
  <si>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</si>
  <si>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</si>
  <si>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</si>
  <si>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</si>
  <si>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</si>
  <si>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</si>
  <si>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</si>
  <si>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</si>
  <si>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</si>
  <si>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</si>
  <si>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</si>
  <si>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</si>
  <si>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</si>
  <si>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</si>
  <si>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</si>
  <si>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</si>
  <si>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</si>
  <si>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</si>
  <si>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</si>
  <si>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</si>
  <si>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</si>
  <si>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</si>
  <si>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</si>
  <si>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</si>
  <si>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</si>
  <si>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</si>
  <si>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</si>
  <si>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</si>
  <si>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</si>
  <si>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</si>
  <si>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</si>
  <si>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</si>
  <si>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</si>
  <si>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</si>
  <si>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</si>
  <si>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</si>
  <si>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</si>
  <si>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</si>
  <si>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</si>
  <si>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</si>
  <si>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</si>
  <si>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</si>
  <si>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</si>
  <si>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</si>
  <si>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</si>
  <si>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</si>
  <si>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</si>
  <si>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</si>
  <si>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</si>
  <si>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</si>
  <si>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</si>
  <si>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</si>
  <si>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</si>
  <si>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</si>
  <si>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</si>
  <si>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</si>
  <si>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</si>
  <si>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</si>
  <si>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</si>
  <si>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</si>
  <si>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</si>
  <si>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</si>
  <si>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</si>
  <si>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</si>
  <si>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</si>
  <si>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</si>
  <si>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</si>
  <si>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</si>
  <si>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</si>
  <si>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</si>
  <si>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</si>
  <si>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</si>
  <si>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</si>
  <si>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</si>
  <si>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</si>
  <si>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</si>
  <si>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</si>
  <si>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</si>
  <si>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</si>
  <si>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</si>
  <si>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</si>
  <si>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</si>
  <si>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</si>
  <si>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</si>
  <si>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</si>
  <si>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</si>
  <si>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</si>
  <si>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</si>
  <si>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</si>
  <si>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</si>
  <si>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</si>
  <si>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</si>
  <si>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</si>
  <si>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</si>
  <si>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</si>
  <si>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</si>
  <si>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</si>
  <si>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</si>
  <si>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</si>
  <si>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</si>
  <si>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</si>
  <si>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</si>
  <si>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</si>
  <si>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</si>
  <si>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</si>
  <si>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</si>
  <si>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</si>
  <si>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</si>
  <si>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</si>
  <si>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</si>
  <si>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</si>
  <si>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</si>
  <si>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</si>
  <si>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</si>
  <si>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</si>
  <si>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</si>
  <si>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</si>
  <si>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</si>
  <si>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</si>
  <si>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</si>
  <si>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</si>
  <si>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</si>
  <si>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</si>
  <si>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</si>
  <si>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</si>
  <si>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</si>
  <si>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</si>
  <si>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</si>
  <si>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</si>
  <si>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</si>
  <si>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</si>
  <si>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</si>
  <si>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</si>
  <si>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</si>
  <si>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</si>
  <si>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</si>
  <si>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</si>
  <si>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</si>
  <si>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</si>
  <si>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</si>
  <si>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</si>
  <si>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</si>
  <si>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</si>
  <si>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</si>
  <si>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</si>
  <si>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</si>
  <si>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</si>
  <si>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</si>
  <si>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</si>
  <si>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</si>
  <si>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</si>
  <si>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</si>
  <si>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</si>
  <si>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</si>
  <si>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</si>
  <si>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</si>
  <si>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</si>
  <si>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</si>
  <si>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</si>
  <si>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</si>
  <si>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</si>
  <si>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</si>
  <si>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</si>
  <si>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</si>
  <si>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</si>
  <si>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</si>
  <si>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</si>
  <si>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</si>
  <si>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</si>
  <si>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</si>
  <si>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</si>
  <si>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</si>
  <si>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</si>
  <si>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</si>
  <si>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</si>
  <si>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</si>
  <si>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</si>
  <si>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</si>
  <si>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</si>
  <si>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</si>
  <si>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</si>
  <si>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</si>
  <si>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</si>
  <si>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</si>
  <si>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</si>
  <si>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</si>
  <si>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</si>
  <si>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</si>
  <si>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</si>
  <si>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</si>
  <si>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</si>
  <si>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</si>
  <si>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</si>
  <si>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</si>
  <si>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</si>
  <si>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</si>
  <si>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</si>
  <si>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</si>
  <si>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</si>
  <si>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</si>
  <si>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</si>
  <si>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</si>
  <si>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</si>
  <si>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</si>
  <si>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</si>
  <si>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</si>
  <si>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</si>
  <si>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</si>
  <si>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</si>
  <si>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</si>
  <si>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</si>
  <si>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</si>
  <si>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</si>
  <si>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</si>
  <si>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</si>
  <si>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</si>
  <si>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</si>
  <si>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</si>
  <si>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</si>
  <si>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</si>
  <si>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</si>
  <si>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</si>
  <si>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</si>
  <si>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</si>
  <si>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</si>
  <si>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</si>
  <si>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</si>
  <si>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</si>
  <si>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</si>
  <si>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</si>
  <si>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</si>
  <si>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</si>
  <si>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</si>
  <si>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</si>
  <si>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</si>
  <si>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</si>
  <si>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</si>
  <si>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</si>
  <si>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</si>
  <si>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</si>
  <si>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</si>
  <si>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</si>
  <si>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</si>
  <si>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</si>
  <si>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</si>
  <si>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</si>
  <si>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</si>
  <si>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</si>
  <si>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</si>
  <si>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</si>
  <si>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</si>
  <si>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</si>
  <si>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</si>
  <si>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</si>
  <si>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</si>
  <si>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</si>
  <si>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</si>
  <si>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</si>
  <si>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</si>
  <si>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</si>
  <si>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</si>
  <si>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</si>
  <si>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</si>
  <si>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</si>
  <si>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</si>
  <si>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</si>
  <si>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</si>
  <si>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</si>
  <si>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</si>
  <si>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</si>
  <si>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</si>
  <si>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</si>
  <si>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</si>
  <si>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</si>
  <si>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</si>
  <si>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</si>
  <si>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</si>
  <si>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</si>
  <si>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</si>
  <si>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</si>
  <si>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</si>
  <si>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</si>
  <si>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</si>
  <si>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</si>
  <si>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</si>
  <si>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</si>
  <si>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</si>
  <si>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</si>
  <si>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</si>
  <si>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</si>
  <si>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</si>
  <si>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</si>
  <si>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</si>
  <si>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</si>
  <si>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</si>
  <si>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</si>
  <si>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</si>
  <si>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</si>
  <si>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</si>
  <si>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</si>
  <si>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</si>
  <si>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</si>
  <si>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</si>
  <si>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</si>
  <si>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</si>
  <si>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</si>
  <si>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</si>
  <si>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</si>
  <si>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</si>
  <si>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</si>
  <si>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</si>
  <si>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</si>
  <si>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</si>
  <si>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</si>
  <si>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</si>
  <si>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</si>
  <si>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</si>
  <si>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</si>
  <si>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</si>
  <si>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</si>
  <si>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</si>
  <si>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</si>
  <si>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</si>
  <si>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</si>
  <si>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</si>
  <si>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</si>
  <si>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</si>
  <si>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</si>
  <si>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</si>
  <si>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</si>
  <si>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</si>
  <si>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</si>
  <si>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</si>
  <si>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</si>
  <si>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</si>
  <si>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</si>
  <si>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</si>
  <si>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</si>
  <si>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</si>
  <si>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</si>
  <si>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</si>
  <si>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</si>
  <si>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</si>
  <si>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</si>
  <si>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</si>
  <si>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</si>
  <si>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</si>
  <si>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</si>
  <si>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</si>
  <si>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</si>
  <si>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</si>
  <si>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</si>
  <si>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</si>
  <si>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</si>
  <si>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</si>
  <si>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</si>
  <si>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</si>
  <si>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</si>
  <si>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</si>
  <si>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</si>
  <si>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</si>
  <si>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</si>
  <si>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</si>
  <si>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</si>
  <si>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</si>
  <si>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</si>
  <si>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</si>
  <si>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</si>
  <si>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</si>
  <si>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</si>
  <si>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</si>
  <si>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</si>
  <si>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</si>
  <si>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</si>
  <si>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</si>
  <si>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</si>
  <si>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</si>
  <si>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</si>
  <si>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</si>
  <si>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</si>
  <si>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</si>
  <si>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</si>
  <si>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</si>
  <si>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</si>
  <si>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</si>
  <si>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</si>
  <si>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</si>
  <si>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</si>
  <si>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</si>
  <si>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</si>
  <si>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</si>
  <si>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</si>
  <si>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</si>
  <si>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</si>
  <si>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</si>
  <si>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</si>
  <si>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</si>
  <si>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</si>
  <si>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</si>
  <si>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</si>
  <si>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</si>
  <si>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</si>
  <si>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</si>
  <si>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</si>
  <si>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</si>
  <si>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</si>
  <si>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</si>
  <si>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</si>
  <si>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</si>
  <si>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</si>
  <si>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</si>
  <si>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</si>
  <si>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</si>
  <si>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</si>
  <si>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</si>
  <si>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</si>
  <si>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</si>
  <si>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</si>
  <si>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</si>
  <si>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</si>
  <si>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</si>
  <si>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</si>
  <si>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</si>
  <si>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</si>
  <si>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</si>
  <si>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</si>
  <si>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</si>
  <si>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</si>
  <si>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</si>
  <si>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</si>
  <si>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</si>
  <si>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</si>
  <si>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</si>
  <si>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</si>
  <si>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</si>
  <si>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</si>
  <si>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</si>
  <si>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</si>
  <si>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</si>
  <si>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</si>
  <si>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</si>
  <si>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</si>
  <si>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</si>
  <si>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</si>
  <si>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</si>
  <si>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</si>
  <si>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</si>
  <si>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</si>
  <si>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</si>
  <si>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</si>
  <si>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</si>
  <si>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</si>
  <si>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</si>
  <si>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</si>
  <si>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</si>
  <si>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</si>
  <si>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</si>
  <si>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</si>
  <si>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</si>
  <si>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</si>
  <si>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</si>
  <si>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</si>
  <si>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</si>
  <si>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</si>
  <si>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</si>
  <si>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</si>
  <si>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</si>
  <si>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</si>
  <si>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</si>
  <si>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</si>
  <si>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</si>
  <si>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</si>
  <si>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</si>
  <si>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</si>
  <si>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</si>
  <si>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</si>
  <si>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</si>
  <si>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</si>
  <si>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</si>
  <si>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</si>
  <si>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</si>
  <si>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</si>
  <si>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</si>
  <si>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</si>
  <si>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</si>
  <si>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</si>
  <si>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</si>
  <si>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</si>
  <si>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</si>
  <si>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</si>
  <si>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</si>
  <si>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</si>
  <si>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</si>
  <si>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</si>
  <si>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</si>
  <si>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</si>
  <si>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</si>
  <si>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</si>
  <si>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</si>
  <si>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</si>
  <si>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</si>
  <si>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</si>
  <si>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</si>
  <si>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</si>
  <si>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</si>
  <si>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</si>
  <si>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</si>
  <si>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</si>
  <si>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</si>
  <si>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</si>
  <si>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</si>
  <si>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</si>
  <si>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</si>
  <si>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</si>
  <si>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</si>
  <si>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</si>
  <si>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</si>
  <si>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</si>
  <si>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</si>
  <si>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</si>
  <si>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</si>
  <si>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</si>
  <si>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</si>
  <si>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</si>
  <si>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</si>
  <si>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</si>
  <si>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</si>
  <si>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</si>
  <si>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</si>
  <si>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</si>
  <si>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</si>
  <si>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</si>
  <si>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</si>
  <si>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</si>
  <si>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</si>
  <si>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</si>
  <si>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</si>
  <si>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</si>
  <si>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</si>
  <si>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</si>
  <si>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</si>
  <si>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</si>
  <si>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</si>
  <si>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</si>
  <si>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</si>
  <si>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</si>
  <si>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</si>
  <si>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</si>
  <si>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</si>
  <si>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</si>
  <si>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</si>
  <si>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</si>
  <si>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</si>
  <si>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</si>
  <si>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</si>
  <si>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</si>
  <si>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</si>
  <si>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</si>
  <si>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</si>
  <si>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</si>
  <si>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</si>
  <si>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</si>
  <si>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</si>
  <si>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</si>
  <si>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</si>
  <si>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</si>
  <si>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</si>
  <si>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</si>
  <si>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</si>
  <si>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</si>
  <si>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</si>
  <si>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</si>
  <si>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</si>
  <si>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</si>
  <si>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</si>
  <si>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</si>
  <si>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</si>
  <si>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</si>
  <si>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</si>
  <si>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</si>
  <si>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</si>
  <si>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</si>
  <si>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</si>
  <si>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</si>
  <si>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</si>
  <si>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</si>
  <si>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</si>
  <si>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</si>
  <si>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</si>
  <si>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</si>
  <si>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</si>
  <si>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</si>
  <si>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</si>
  <si>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</si>
  <si>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</si>
  <si>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</si>
  <si>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</si>
  <si>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</si>
  <si>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</si>
  <si>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</si>
  <si>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</si>
  <si>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</si>
  <si>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</si>
  <si>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</si>
  <si>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</si>
  <si>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</si>
  <si>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</si>
  <si>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</si>
  <si>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</si>
  <si>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</si>
  <si>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</si>
  <si>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</si>
  <si>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</si>
  <si>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</si>
  <si>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</si>
  <si>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</si>
  <si>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</si>
  <si>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</si>
  <si>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</si>
  <si>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</si>
  <si>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</si>
  <si>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</si>
  <si>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</si>
  <si>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</si>
  <si>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</si>
  <si>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</si>
  <si>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</si>
  <si>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</si>
  <si>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</si>
  <si>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</si>
  <si>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</si>
  <si>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</si>
  <si>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</si>
  <si>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</si>
  <si>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</si>
  <si>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</si>
  <si>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</si>
  <si>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</si>
  <si>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</si>
  <si>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</si>
  <si>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</si>
  <si>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</si>
  <si>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</si>
  <si>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</si>
  <si>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</si>
  <si>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</si>
  <si>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</si>
  <si>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</si>
  <si>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</si>
  <si>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</si>
  <si>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</si>
  <si>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</si>
  <si>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</si>
  <si>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</si>
  <si>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</si>
  <si>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</si>
  <si>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</si>
  <si>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</si>
  <si>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</si>
  <si>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</si>
  <si>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</si>
  <si>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</si>
  <si>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</si>
  <si>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</si>
  <si>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</si>
  <si>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</si>
  <si>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</si>
  <si>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</si>
  <si>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</si>
  <si>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</si>
  <si>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</si>
  <si>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</si>
  <si>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</si>
  <si>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</si>
  <si>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</si>
  <si>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</si>
  <si>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</si>
  <si>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</si>
  <si>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</si>
  <si>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</si>
  <si>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</si>
  <si>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</si>
  <si>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</si>
  <si>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</si>
  <si>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</si>
  <si>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</si>
  <si>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</si>
  <si>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</si>
  <si>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</si>
  <si>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</si>
  <si>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</si>
  <si>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</si>
  <si>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</si>
  <si>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</si>
  <si>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</si>
  <si>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</si>
  <si>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</si>
  <si>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</si>
  <si>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</si>
  <si>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</si>
  <si>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</si>
  <si>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</si>
  <si>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</si>
  <si>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</si>
  <si>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</si>
  <si>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</si>
  <si>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</si>
  <si>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</si>
  <si>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</si>
  <si>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</si>
  <si>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</si>
  <si>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</si>
  <si>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</si>
  <si>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</si>
  <si>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</si>
  <si>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</si>
  <si>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</si>
  <si>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</si>
  <si>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</si>
  <si>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</si>
  <si>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</si>
  <si>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</si>
  <si>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</si>
  <si>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</si>
  <si>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</si>
  <si>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</si>
  <si>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</si>
  <si>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</si>
  <si>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</si>
  <si>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</si>
  <si>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</si>
  <si>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</si>
  <si>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</si>
  <si>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</si>
  <si>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</si>
  <si>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</si>
  <si>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</si>
  <si>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</si>
  <si>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</si>
  <si>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</si>
  <si>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</si>
  <si>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</si>
  <si>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</si>
  <si>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</si>
  <si>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</si>
  <si>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</si>
  <si>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</si>
  <si>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</si>
  <si>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</si>
  <si>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</si>
  <si>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</si>
  <si>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</si>
  <si>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</si>
  <si>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</si>
  <si>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</si>
  <si>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</si>
  <si>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</si>
  <si>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</si>
  <si>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</si>
  <si>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</si>
  <si>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</si>
  <si>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</si>
  <si>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</si>
  <si>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</si>
  <si>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</si>
  <si>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</si>
  <si>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</si>
  <si>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</si>
  <si>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</si>
  <si>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</si>
  <si>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</si>
  <si>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</si>
  <si>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</si>
  <si>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</si>
  <si>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</si>
  <si>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</si>
  <si>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</si>
  <si>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</si>
  <si>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</si>
  <si>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</si>
  <si>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</si>
  <si>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</si>
  <si>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</si>
  <si>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</si>
  <si>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</si>
  <si>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</si>
  <si>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</si>
  <si>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</si>
  <si>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</si>
  <si>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</si>
  <si>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</si>
  <si>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</si>
  <si>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</si>
  <si>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</si>
  <si>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</si>
  <si>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</si>
  <si>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</si>
  <si>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</si>
  <si>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</si>
  <si>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</si>
  <si>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</si>
  <si>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</si>
  <si>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</si>
  <si>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</si>
  <si>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</si>
  <si>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</si>
  <si>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</si>
  <si>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</si>
  <si>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</si>
  <si>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</si>
  <si>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</si>
  <si>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</si>
  <si>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</si>
  <si>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</si>
  <si>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</si>
  <si>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</si>
  <si>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</si>
  <si>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</si>
  <si>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</si>
  <si>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</si>
  <si>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</si>
  <si>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</si>
  <si>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</si>
  <si>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</si>
  <si>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</si>
  <si>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</si>
  <si>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</si>
  <si>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</si>
  <si>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</si>
  <si>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</si>
  <si>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</si>
  <si>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</si>
  <si>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</si>
  <si>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</si>
  <si>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</si>
  <si>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</si>
  <si>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</si>
  <si>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</si>
  <si>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</si>
  <si>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</si>
  <si>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</si>
  <si>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</si>
  <si>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</si>
  <si>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</si>
  <si>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</si>
  <si>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</si>
  <si>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</si>
  <si>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</si>
  <si>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</si>
  <si>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</si>
  <si>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</si>
  <si>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</si>
  <si>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</si>
  <si>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</si>
  <si>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</si>
  <si>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</si>
  <si>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</si>
  <si>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</si>
  <si>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</si>
  <si>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</si>
  <si>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</si>
  <si>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</si>
  <si>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</si>
  <si>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</si>
  <si>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</si>
  <si>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</si>
  <si>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</si>
  <si>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</si>
  <si>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</si>
  <si>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</si>
  <si>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</si>
  <si>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</si>
  <si>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</si>
  <si>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</si>
  <si>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</si>
  <si>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</si>
  <si>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</si>
  <si>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</si>
  <si>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</si>
  <si>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</si>
  <si>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</si>
  <si>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</si>
  <si>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</si>
  <si>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</si>
  <si>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</si>
  <si>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</si>
  <si>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</si>
  <si>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</si>
  <si>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</si>
  <si>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</si>
  <si>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</si>
  <si>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</si>
  <si>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</si>
  <si>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</si>
  <si>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</si>
  <si>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</si>
  <si>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</si>
  <si>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</si>
  <si>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</si>
  <si>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</si>
  <si>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</si>
  <si>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</si>
  <si>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</si>
  <si>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</si>
  <si>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</si>
  <si>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</si>
  <si>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</si>
  <si>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</si>
  <si>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</si>
  <si>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</si>
  <si>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</si>
  <si>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</si>
  <si>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</si>
  <si>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</si>
  <si>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</si>
  <si>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</si>
  <si>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</si>
  <si>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</si>
  <si>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</si>
  <si>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</si>
  <si>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</si>
  <si>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</si>
  <si>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</si>
  <si>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</si>
  <si>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</si>
  <si>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</si>
  <si>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</si>
  <si>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</si>
  <si>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</si>
  <si>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</si>
  <si>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</si>
  <si>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</si>
  <si>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</si>
  <si>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</si>
  <si>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</si>
  <si>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</si>
  <si>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</si>
  <si>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</si>
  <si>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</si>
  <si>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</si>
  <si>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</si>
  <si>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</si>
  <si>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</si>
  <si>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</si>
  <si>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</si>
  <si>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</si>
  <si>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</si>
  <si>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</si>
  <si>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</si>
  <si>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</si>
  <si>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</si>
  <si>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</si>
  <si>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</si>
  <si>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</si>
  <si>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</si>
  <si>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</si>
  <si>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</si>
  <si>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</si>
  <si>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</si>
  <si>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</si>
  <si>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</si>
  <si>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</si>
  <si>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</si>
  <si>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</si>
  <si>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</si>
  <si>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</si>
  <si>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</si>
  <si>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</si>
  <si>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</si>
  <si>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</si>
  <si>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</si>
  <si>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</si>
  <si>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</si>
  <si>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</si>
  <si>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</si>
  <si>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</si>
  <si>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</si>
  <si>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</si>
  <si>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</si>
  <si>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</si>
  <si>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</si>
  <si>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</si>
  <si>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</si>
  <si>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</si>
  <si>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</si>
  <si>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</si>
  <si>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</si>
  <si>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</si>
  <si>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</si>
  <si>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</si>
  <si>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</si>
  <si>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</si>
  <si>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</si>
  <si>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</si>
  <si>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</si>
  <si>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</si>
  <si>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</si>
  <si>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</si>
  <si>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</si>
  <si>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</si>
  <si>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</si>
  <si>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</si>
  <si>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</si>
  <si>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</si>
  <si>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</si>
  <si>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</si>
  <si>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</si>
  <si>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</si>
  <si>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</si>
  <si>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</si>
  <si>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</si>
  <si>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</si>
  <si>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</si>
  <si>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</si>
  <si>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</si>
  <si>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</si>
  <si>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</si>
  <si>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</si>
  <si>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</si>
  <si>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</si>
  <si>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</si>
  <si>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</si>
  <si>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</si>
  <si>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</si>
  <si>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</si>
  <si>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</si>
  <si>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</si>
  <si>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</si>
  <si>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</si>
  <si>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</si>
  <si>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</si>
  <si>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</si>
  <si>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</si>
  <si>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</si>
  <si>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</si>
  <si>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</si>
  <si>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</si>
  <si>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</si>
  <si>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</si>
  <si>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</si>
  <si>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</si>
  <si>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</si>
  <si>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</si>
  <si>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</si>
  <si>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</si>
  <si>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</si>
  <si>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</si>
  <si>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</si>
  <si>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</si>
  <si>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</si>
  <si>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</si>
  <si>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</si>
  <si>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</si>
  <si>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</si>
  <si>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</si>
  <si>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</si>
  <si>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</si>
  <si>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</si>
  <si>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</si>
  <si>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</si>
  <si>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</si>
  <si>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</si>
  <si>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</si>
  <si>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</si>
  <si>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</si>
  <si>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</si>
  <si>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</si>
  <si>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</si>
  <si>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</si>
  <si>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</si>
  <si>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</si>
  <si>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</si>
  <si>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</si>
  <si>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</si>
  <si>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</si>
  <si>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</si>
  <si>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</si>
  <si>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</si>
  <si>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</si>
  <si>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</si>
  <si>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</si>
  <si>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</si>
  <si>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</si>
  <si>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</si>
  <si>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</si>
  <si>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</si>
  <si>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</si>
  <si>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</si>
  <si>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</si>
  <si>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</si>
  <si>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</si>
  <si>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</si>
  <si>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</si>
  <si>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</si>
  <si>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</si>
  <si>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</si>
  <si>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</si>
  <si>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</si>
  <si>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</si>
  <si>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</si>
  <si>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</si>
  <si>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</si>
  <si>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</si>
  <si>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</si>
  <si>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</si>
  <si>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</si>
  <si>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</si>
  <si>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</si>
  <si>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</si>
  <si>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</si>
  <si>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</si>
  <si>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</si>
  <si>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</si>
  <si>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</si>
  <si>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</si>
  <si>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</si>
  <si>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</si>
  <si>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</si>
  <si>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</si>
  <si>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</si>
  <si>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</si>
  <si>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</si>
  <si>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</si>
  <si>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</si>
  <si>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</si>
  <si>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</si>
  <si>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</si>
  <si>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</si>
  <si>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</si>
  <si>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</si>
  <si>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</si>
  <si>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</si>
  <si>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</si>
  <si>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</si>
  <si>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</si>
  <si>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</si>
  <si>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</si>
  <si>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</si>
  <si>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</si>
  <si>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</si>
  <si>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</si>
  <si>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</si>
  <si>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</si>
  <si>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</si>
  <si>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</si>
  <si>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</si>
  <si>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</si>
  <si>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</si>
  <si>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</si>
  <si>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</si>
  <si>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</si>
  <si>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</si>
  <si>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</si>
  <si>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</si>
  <si>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</si>
  <si>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</si>
  <si>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</si>
  <si>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</si>
  <si>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</si>
  <si>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</si>
  <si>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</si>
  <si>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</si>
  <si>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</si>
  <si>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</si>
  <si>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</si>
  <si>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</si>
  <si>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</si>
  <si>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</si>
  <si>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</si>
  <si>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</si>
  <si>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</si>
  <si>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</si>
  <si>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</si>
  <si>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</si>
  <si>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</si>
  <si>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</si>
  <si>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</si>
  <si>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</si>
  <si>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</si>
  <si>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</si>
  <si>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</si>
  <si>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</si>
  <si>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</si>
  <si>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</si>
  <si>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</si>
  <si>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</si>
  <si>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</si>
  <si>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</si>
  <si>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</si>
  <si>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</si>
  <si>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</si>
  <si>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</si>
  <si>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</si>
  <si>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</si>
  <si>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</si>
  <si>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</si>
  <si>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</si>
  <si>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</si>
  <si>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</si>
  <si>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</si>
  <si>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</si>
  <si>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</si>
  <si>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</si>
  <si>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</si>
  <si>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</si>
  <si>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</si>
  <si>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</si>
  <si>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</si>
  <si>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</si>
  <si>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</si>
  <si>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</si>
  <si>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</si>
  <si>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</si>
  <si>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</si>
  <si>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</si>
  <si>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</si>
  <si>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</si>
  <si>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</si>
  <si>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</si>
  <si>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</si>
  <si>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</si>
  <si>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</si>
  <si>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</si>
  <si>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</si>
  <si>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</si>
  <si>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</si>
  <si>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</si>
  <si>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</si>
  <si>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</si>
  <si>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</si>
  <si>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</si>
  <si>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</si>
  <si>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</si>
  <si>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</si>
  <si>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</si>
  <si>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</si>
  <si>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</si>
  <si>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</si>
  <si>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</si>
  <si>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</si>
  <si>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</si>
  <si>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</si>
  <si>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</si>
  <si>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</si>
  <si>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</si>
  <si>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</si>
  <si>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</si>
  <si>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</si>
  <si>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</si>
  <si>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</si>
  <si>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</si>
  <si>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</si>
  <si>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</si>
  <si>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</si>
  <si>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</si>
  <si>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</si>
  <si>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</si>
  <si>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</si>
  <si>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</si>
  <si>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</si>
  <si>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</si>
  <si>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</si>
  <si>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</si>
  <si>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</si>
  <si>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</si>
  <si>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</si>
  <si>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</si>
  <si>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</si>
  <si>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</si>
  <si>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</si>
  <si>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</si>
  <si>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</si>
  <si>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</si>
  <si>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</si>
  <si>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</si>
  <si>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</si>
  <si>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</si>
  <si>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</si>
  <si>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</si>
  <si>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</si>
  <si>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</si>
  <si>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</si>
  <si>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</si>
  <si>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</si>
  <si>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</si>
  <si>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</si>
  <si>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</si>
  <si>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</si>
  <si>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</si>
  <si>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</si>
  <si>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</si>
  <si>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</si>
  <si>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</si>
  <si>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</si>
  <si>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</si>
  <si>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</si>
  <si>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</si>
  <si>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</si>
  <si>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</si>
  <si>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</si>
  <si>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</si>
  <si>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</si>
  <si>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</si>
  <si>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</si>
  <si>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</si>
  <si>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</si>
  <si>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</si>
  <si>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</si>
  <si>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</si>
  <si>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</si>
  <si>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</si>
  <si>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</si>
  <si>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</si>
  <si>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</si>
  <si>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</si>
  <si>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</si>
  <si>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</si>
  <si>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</si>
  <si>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</si>
  <si>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</si>
  <si>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</si>
  <si>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</si>
  <si>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</si>
  <si>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</si>
  <si>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</si>
  <si>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</si>
  <si>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</si>
  <si>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</si>
  <si>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</si>
  <si>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</si>
  <si>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</si>
  <si>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</si>
  <si>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</si>
  <si>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</si>
  <si>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</si>
  <si>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</si>
  <si>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</si>
  <si>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</si>
  <si>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</si>
  <si>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</si>
  <si>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</si>
  <si>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</si>
  <si>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</si>
  <si>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</si>
  <si>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</si>
  <si>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</si>
  <si>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</si>
  <si>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</si>
  <si>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</si>
  <si>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</si>
  <si>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</si>
  <si>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</si>
  <si>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</si>
  <si>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</si>
  <si>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</si>
  <si>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</si>
  <si>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</si>
  <si>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</si>
  <si>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</si>
  <si>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</si>
  <si>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</si>
  <si>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</si>
  <si>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</si>
  <si>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</si>
  <si>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</si>
  <si>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</si>
  <si>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</si>
  <si>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</si>
  <si>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</si>
  <si>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</si>
  <si>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</si>
  <si>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</si>
  <si>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</si>
  <si>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</si>
  <si>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</si>
  <si>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</si>
  <si>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</si>
  <si>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</si>
  <si>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</si>
  <si>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</si>
  <si>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</si>
  <si>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</si>
  <si>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</si>
  <si>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</si>
  <si>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</si>
  <si>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</si>
  <si>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</si>
  <si>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</si>
  <si>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</si>
  <si>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</si>
  <si>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</si>
  <si>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</si>
  <si>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</si>
  <si>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</si>
  <si>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</si>
  <si>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</si>
  <si>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</si>
  <si>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</si>
  <si>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</si>
  <si>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</si>
  <si>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</si>
  <si>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</si>
  <si>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</si>
  <si>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</si>
  <si>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</si>
  <si>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</si>
  <si>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</si>
  <si>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</si>
  <si>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</si>
  <si>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</si>
  <si>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</si>
  <si>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</si>
  <si>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</si>
  <si>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</si>
  <si>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</si>
  <si>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</si>
  <si>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</si>
  <si>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</si>
  <si>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</si>
  <si>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</si>
  <si>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</si>
  <si>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</si>
  <si>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</si>
  <si>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</si>
  <si>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</si>
  <si>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</si>
  <si>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</si>
  <si>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</si>
  <si>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</si>
  <si>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</si>
  <si>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</si>
  <si>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</si>
  <si>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</si>
  <si>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</si>
  <si>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</si>
  <si>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</si>
  <si>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</si>
  <si>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</si>
  <si>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</si>
  <si>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</si>
  <si>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</si>
  <si>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</si>
  <si>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</si>
  <si>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</si>
  <si>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</si>
  <si>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</si>
  <si>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</si>
  <si>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</si>
  <si>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</si>
  <si>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</si>
  <si>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</si>
  <si>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</si>
  <si>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</si>
  <si>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</si>
  <si>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</si>
  <si>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</si>
  <si>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</si>
  <si>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</si>
  <si>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</si>
  <si>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</si>
  <si>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</si>
  <si>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</si>
  <si>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</si>
  <si>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</si>
  <si>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</si>
  <si>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</si>
  <si>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</si>
  <si>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</si>
  <si>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</si>
  <si>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</si>
  <si>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</si>
  <si>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</si>
  <si>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</si>
  <si>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</si>
  <si>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</si>
  <si>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</si>
  <si>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</si>
  <si>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</si>
  <si>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</si>
  <si>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</si>
  <si>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</si>
  <si>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</si>
  <si>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</si>
  <si>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</si>
  <si>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</si>
  <si>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</si>
  <si>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</si>
  <si>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</si>
  <si>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</si>
  <si>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</si>
  <si>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</si>
  <si>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</si>
  <si>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</si>
  <si>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</si>
  <si>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</si>
  <si>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</si>
  <si>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</si>
  <si>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</si>
  <si>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</si>
  <si>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</si>
  <si>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</si>
  <si>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</si>
  <si>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</si>
  <si>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</si>
  <si>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</si>
  <si>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</si>
  <si>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</si>
  <si>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</si>
  <si>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</si>
  <si>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</si>
  <si>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</si>
  <si>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</si>
  <si>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</si>
  <si>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</si>
  <si>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</si>
  <si>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</si>
  <si>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</si>
  <si>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</si>
  <si>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</si>
  <si>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</si>
  <si>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</si>
  <si>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</si>
  <si>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</si>
  <si>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</si>
  <si>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</si>
  <si>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</si>
  <si>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</si>
  <si>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</si>
  <si>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</si>
  <si>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</si>
  <si>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</si>
  <si>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</si>
  <si>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</si>
  <si>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</si>
  <si>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</si>
  <si>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</si>
  <si>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</si>
  <si>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</si>
  <si>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</si>
  <si>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</si>
  <si>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</si>
  <si>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</si>
  <si>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</si>
  <si>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</si>
  <si>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</si>
  <si>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</si>
  <si>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</si>
  <si>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</si>
  <si>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</si>
  <si>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</si>
  <si>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</si>
  <si>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</si>
  <si>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</si>
  <si>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</si>
  <si>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</si>
  <si>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</si>
  <si>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</si>
  <si>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</si>
  <si>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</si>
  <si>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</si>
  <si>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</si>
  <si>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</si>
  <si>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</si>
  <si>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</si>
  <si>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</si>
  <si>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</si>
  <si>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</si>
  <si>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</si>
  <si>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</si>
  <si>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</si>
  <si>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</si>
  <si>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</si>
  <si>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</si>
  <si>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</si>
  <si>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</si>
  <si>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</si>
  <si>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</si>
  <si>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</si>
  <si>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</si>
  <si>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</si>
  <si>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</si>
  <si>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</si>
  <si>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</si>
  <si>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</si>
  <si>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</si>
  <si>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</si>
  <si>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</si>
  <si>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</si>
  <si>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</si>
  <si>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</si>
  <si>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</si>
  <si>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</si>
  <si>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</si>
  <si>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</si>
  <si>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</si>
  <si>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</si>
  <si>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</si>
  <si>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</si>
  <si>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</si>
  <si>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</si>
  <si>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</si>
  <si>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</si>
  <si>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</si>
  <si>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</si>
  <si>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</si>
  <si>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</si>
  <si>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</si>
  <si>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</si>
  <si>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</si>
  <si>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</si>
  <si>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</si>
  <si>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</si>
  <si>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</si>
  <si>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</si>
  <si>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</si>
  <si>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</si>
  <si>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</si>
  <si>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</si>
  <si>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</si>
  <si>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</si>
  <si>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</si>
  <si>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</si>
  <si>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</si>
  <si>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</si>
  <si>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</si>
  <si>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</si>
  <si>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</si>
  <si>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</si>
  <si>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</si>
  <si>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</si>
  <si>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</si>
  <si>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</si>
  <si>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</si>
  <si>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</si>
  <si>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</si>
  <si>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</si>
  <si>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</si>
  <si>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</si>
  <si>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</si>
  <si>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</si>
  <si>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</si>
  <si>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</si>
  <si>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</si>
  <si>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</si>
  <si>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</si>
  <si>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</si>
  <si>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</si>
  <si>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</si>
  <si>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</si>
  <si>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</si>
  <si>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</si>
  <si>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</si>
  <si>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</si>
  <si>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</si>
  <si>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</si>
  <si>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</si>
  <si>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</si>
  <si>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</si>
  <si>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</si>
  <si>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</si>
  <si>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</si>
  <si>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</si>
  <si>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</si>
  <si>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</si>
  <si>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</si>
  <si>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</si>
  <si>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</si>
  <si>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</si>
  <si>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</si>
  <si>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</si>
  <si>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</si>
  <si>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</si>
  <si>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</si>
  <si>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</si>
  <si>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</si>
  <si>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</si>
  <si>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</si>
  <si>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</si>
  <si>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</si>
  <si>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</si>
  <si>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</si>
  <si>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</si>
  <si>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</si>
  <si>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</si>
  <si>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</si>
  <si>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</si>
  <si>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</si>
  <si>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</si>
  <si>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</si>
  <si>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</si>
  <si>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</si>
  <si>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</si>
  <si>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</si>
  <si>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</si>
  <si>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</si>
  <si>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</si>
  <si>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</si>
  <si>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</si>
  <si>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</si>
  <si>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</si>
  <si>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</si>
  <si>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</si>
  <si>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</si>
  <si>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</si>
  <si>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</si>
  <si>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</si>
  <si>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</si>
  <si>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</si>
  <si>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</si>
  <si>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</si>
  <si>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</si>
  <si>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</si>
  <si>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</si>
  <si>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</si>
  <si>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</si>
  <si>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</si>
  <si>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</si>
  <si>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</si>
  <si>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</si>
  <si>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</si>
  <si>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</si>
  <si>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</si>
  <si>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</si>
  <si>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</si>
  <si>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</si>
  <si>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</si>
  <si>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</si>
  <si>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</si>
  <si>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</si>
  <si>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</si>
  <si>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</si>
  <si>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</si>
  <si>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</si>
  <si>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</si>
  <si>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</si>
  <si>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</si>
  <si>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</si>
  <si>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</si>
  <si>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</si>
  <si>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</si>
  <si>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</si>
  <si>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</si>
  <si>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</si>
  <si>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</si>
  <si>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</si>
  <si>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</si>
  <si>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</si>
  <si>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</si>
  <si>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</si>
  <si>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</si>
  <si>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</si>
  <si>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</si>
  <si>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</si>
  <si>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</si>
  <si>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</si>
  <si>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</si>
  <si>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</si>
  <si>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</si>
  <si>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</si>
  <si>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</si>
  <si>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</si>
  <si>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</si>
  <si>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</si>
  <si>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</si>
  <si>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</si>
  <si>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</si>
  <si>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</si>
  <si>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</si>
  <si>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</si>
  <si>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</si>
  <si>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</si>
  <si>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</si>
  <si>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</si>
  <si>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</si>
  <si>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</si>
  <si>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</si>
  <si>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</si>
  <si>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</si>
  <si>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</si>
  <si>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</si>
  <si>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</si>
  <si>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</si>
  <si>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</si>
  <si>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</si>
  <si>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</si>
  <si>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</si>
  <si>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</si>
  <si>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</si>
  <si>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</si>
  <si>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</si>
  <si>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</si>
  <si>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</si>
  <si>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</si>
  <si>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</si>
  <si>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</si>
  <si>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</si>
  <si>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</si>
  <si>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</si>
  <si>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</si>
  <si>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</si>
  <si>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</si>
  <si>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</si>
  <si>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</si>
  <si>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</si>
  <si>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</si>
  <si>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</si>
  <si>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</si>
  <si>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</si>
  <si>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</si>
  <si>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</si>
  <si>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</si>
  <si>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</si>
  <si>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</si>
  <si>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</si>
  <si>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</si>
  <si>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</si>
  <si>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</si>
  <si>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</si>
  <si>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</si>
  <si>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</si>
  <si>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</si>
  <si>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</si>
  <si>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</si>
  <si>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</si>
  <si>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</si>
  <si>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</si>
  <si>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</si>
  <si>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</si>
  <si>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</si>
  <si>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</si>
  <si>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</si>
  <si>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</si>
  <si>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</si>
  <si>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</si>
  <si>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</si>
  <si>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</si>
  <si>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</si>
  <si>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</si>
  <si>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</si>
  <si>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</si>
  <si>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</si>
  <si>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</si>
  <si>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</si>
  <si>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</si>
  <si>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</si>
  <si>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</si>
  <si>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</si>
  <si>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</si>
  <si>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</si>
  <si>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</si>
  <si>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</si>
  <si>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</si>
  <si>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</si>
  <si>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</si>
  <si>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</si>
  <si>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</si>
  <si>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</si>
  <si>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</si>
  <si>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</si>
  <si>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</si>
  <si>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</si>
  <si>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</si>
  <si>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</si>
  <si>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</si>
  <si>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</si>
  <si>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</si>
  <si>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</si>
  <si>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</si>
  <si>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</si>
  <si>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</si>
  <si>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</si>
  <si>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</si>
  <si>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</si>
  <si>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</si>
  <si>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</si>
  <si>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</si>
  <si>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</si>
  <si>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</si>
  <si>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</si>
  <si>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</si>
  <si>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</si>
  <si>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</si>
  <si>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</si>
  <si>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</si>
  <si>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</si>
  <si>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</si>
  <si>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</si>
  <si>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</si>
  <si>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</si>
  <si>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</si>
  <si>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</si>
  <si>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</si>
  <si>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</si>
  <si>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</si>
  <si>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</si>
  <si>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</si>
  <si>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</si>
  <si>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</si>
  <si>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</si>
  <si>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</si>
  <si>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</si>
  <si>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</si>
  <si>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</si>
  <si>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</si>
  <si>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</si>
  <si>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</si>
  <si>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</si>
  <si>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</si>
  <si>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</si>
  <si>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</si>
  <si>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</si>
  <si>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</si>
  <si>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</si>
  <si>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</si>
  <si>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</si>
  <si>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</si>
  <si>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</si>
  <si>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</si>
  <si>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</si>
  <si>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</si>
  <si>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</si>
  <si>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</si>
  <si>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</si>
  <si>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</si>
  <si>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</si>
  <si>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</si>
  <si>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</si>
  <si>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</si>
  <si>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</si>
  <si>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</si>
  <si>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</si>
  <si>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</si>
  <si>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</si>
  <si>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</si>
  <si>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</si>
  <si>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</si>
  <si>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</si>
  <si>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</si>
  <si>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</si>
  <si>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</si>
  <si>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</si>
  <si>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</si>
  <si>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</si>
  <si>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</si>
  <si>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</si>
  <si>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</si>
  <si>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</si>
  <si>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</si>
  <si>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</si>
  <si>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</si>
  <si>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</si>
  <si>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</si>
  <si>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</si>
  <si>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</si>
  <si>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</si>
  <si>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</si>
  <si>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</si>
  <si>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</si>
  <si>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</si>
  <si>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</si>
  <si>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</si>
  <si>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</si>
  <si>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</si>
  <si>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</si>
  <si>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</si>
  <si>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</si>
  <si>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</si>
  <si>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</si>
  <si>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</si>
  <si>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</si>
  <si>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</si>
  <si>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</si>
  <si>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</si>
  <si>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</si>
  <si>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</si>
  <si>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</si>
  <si>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</si>
  <si>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</si>
  <si>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</si>
  <si>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</si>
  <si>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</si>
  <si>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</si>
  <si>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</si>
  <si>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</si>
  <si>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</si>
  <si>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</si>
  <si>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</si>
  <si>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</si>
  <si>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</si>
  <si>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</si>
  <si>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</si>
  <si>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</si>
  <si>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</si>
  <si>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</si>
  <si>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</si>
  <si>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</si>
  <si>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</si>
  <si>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</si>
  <si>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</si>
  <si>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</si>
  <si>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</si>
  <si>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</si>
  <si>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</si>
  <si>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</si>
  <si>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</si>
  <si>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</si>
  <si>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</si>
  <si>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</si>
  <si>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</si>
  <si>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</si>
  <si>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</si>
  <si>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</si>
  <si>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</si>
  <si>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Divers changements de mise en page</t>
  </si>
  <si>
    <t>Varie modifiche di layout</t>
  </si>
  <si>
    <t>Aggiunta di una tabella riassuntiva delle modifiche apportate nelle versioni precedenti</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</si>
  <si>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</si>
  <si>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</si>
  <si>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</si>
  <si>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</si>
  <si>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</si>
  <si>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</si>
  <si>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</si>
  <si>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</si>
  <si>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</si>
  <si>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</si>
  <si>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</si>
  <si>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</si>
  <si>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</si>
  <si>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</si>
  <si>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</si>
  <si>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</si>
  <si>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</si>
  <si>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</si>
  <si>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</si>
  <si>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</si>
  <si>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</si>
  <si>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</si>
  <si>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</si>
  <si>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</si>
  <si>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</si>
  <si>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</si>
  <si>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</si>
  <si>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</si>
  <si>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</si>
  <si>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</si>
  <si>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</si>
  <si>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</si>
  <si>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</si>
  <si>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</si>
  <si>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</si>
  <si>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</si>
  <si>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</si>
  <si>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</si>
  <si>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</si>
  <si>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</si>
  <si>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</si>
  <si>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</si>
  <si>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</si>
  <si>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</si>
  <si>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</si>
  <si>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</si>
  <si>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</si>
  <si>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</si>
  <si>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</si>
  <si>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</si>
  <si>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</si>
  <si>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</si>
  <si>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</si>
  <si>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</si>
  <si>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</si>
  <si>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</si>
  <si>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</si>
  <si>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</si>
  <si>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</si>
  <si>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</si>
  <si>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</si>
  <si>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</si>
  <si>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</si>
  <si>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</si>
  <si>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</si>
  <si>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</si>
  <si>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</si>
  <si>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</si>
  <si>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</si>
  <si>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</si>
  <si>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</si>
  <si>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HZ-01a</t>
  </si>
  <si>
    <t xml:space="preserve">Ersatz von elektrischen Wassererwärmern in Gebäuden </t>
  </si>
  <si>
    <t>Dezentrale elektrische (Joule-Effekt) Warmwasseraufbereitungssysteme in Gebäuden.</t>
  </si>
  <si>
    <t>Energieeffizienz</t>
  </si>
  <si>
    <t>Wohnen MFH, Zweitwohnung</t>
  </si>
  <si>
    <t>Beherbergung / Hotel</t>
  </si>
  <si>
    <t>Bürogebäude</t>
  </si>
  <si>
    <t>Kantine / Mensa</t>
  </si>
  <si>
    <t>Restaurant / Café</t>
  </si>
  <si>
    <t>Wohnen MFH, Erstwohnung</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</si>
  <si>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</si>
  <si>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</si>
  <si>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</si>
  <si>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</si>
  <si>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</si>
  <si>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</si>
  <si>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</si>
  <si>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</si>
  <si>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</si>
  <si>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</si>
  <si>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</si>
  <si>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</si>
  <si>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</si>
  <si>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</si>
  <si>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</si>
  <si>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</si>
  <si>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</si>
  <si>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</si>
  <si>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</si>
  <si>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</si>
  <si>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</si>
  <si>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</si>
  <si>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</si>
  <si>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</si>
  <si>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</si>
  <si>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</si>
  <si>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</si>
  <si>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</si>
  <si>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</si>
  <si>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</si>
  <si>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Installazione solare</t>
  </si>
  <si>
    <t>Bezugseinheit</t>
  </si>
  <si>
    <t>Unité de consommation</t>
  </si>
  <si>
    <t>Unità di consumo</t>
  </si>
  <si>
    <t>Einsparungen (gesamte) [kWh]</t>
  </si>
  <si>
    <t>Économies (totales) [kWh]</t>
  </si>
  <si>
    <t>Risparmi (totali) [kWh]</t>
  </si>
  <si>
    <t>eindeutige Identifikation, die es ermöglicht, auf einer frei zugänglichen Website die Anforderungen in Tabelle 1 zu prüfen</t>
  </si>
  <si>
    <t>Restaurant / Café (Sitzplätze)</t>
  </si>
  <si>
    <t>Kantine / Mensa (Personen)</t>
  </si>
  <si>
    <t>Bürogebäude (Personen)</t>
  </si>
  <si>
    <t>Beherbergung / Hotel (Betten)</t>
  </si>
  <si>
    <t>Wohnen MFH (Erstwohnungen)</t>
  </si>
  <si>
    <t>Wohnen MFH (Zweitwohnung)</t>
  </si>
  <si>
    <t>Hôtel (lits)</t>
  </si>
  <si>
    <t>Bâtiment administratif (personnes)</t>
  </si>
  <si>
    <t>Cantine / restaurant du personnel (personnes)</t>
  </si>
  <si>
    <t>Restaurant / Café (sièges)</t>
  </si>
  <si>
    <t>Habitat collectif (résidences secondaires)</t>
  </si>
  <si>
    <t>Habitat collectif (résidences principales)</t>
  </si>
  <si>
    <t>Albergo (letti)</t>
  </si>
  <si>
    <t>Edificio amministrativo (persone)</t>
  </si>
  <si>
    <t>Mensa / ristorante per il personale (persone)</t>
  </si>
  <si>
    <t>Ristorante / Caffè (sedie)</t>
  </si>
  <si>
    <t>Abitazioni plurifamiliari (residenze principale)</t>
  </si>
  <si>
    <t>Abitazioni plurifamiliari (residenze secondarie)</t>
  </si>
  <si>
    <t xml:space="preserve">Sostituzione di scaldaacqua elettrici in edifici </t>
  </si>
  <si>
    <t xml:space="preserve">Sistemi elettrici (effetto Joule) di produzione di acqua calda decentralizzati in edifici. </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</si>
  <si>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</si>
  <si>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</si>
  <si>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</si>
  <si>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 xml:space="preserve">Remplacement de chauffe-eau électriques dans les bâtiments </t>
  </si>
  <si>
    <t xml:space="preserve">Systèmes électriques (effet Joule) décentralisés de production d’eau chaude sanitaire dans des bâtiments. </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</si>
  <si>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</si>
  <si>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</si>
  <si>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</si>
  <si>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</si>
  <si>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</si>
  <si>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</si>
  <si>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</si>
  <si>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</si>
  <si>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</si>
  <si>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</si>
  <si>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</si>
  <si>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</si>
  <si>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</si>
  <si>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</si>
  <si>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</si>
  <si>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</si>
  <si>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</si>
  <si>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</si>
  <si>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</si>
  <si>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</si>
  <si>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</si>
  <si>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</si>
  <si>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</si>
  <si>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</si>
  <si>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</si>
  <si>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</si>
  <si>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Gesperrtes Feld</t>
  </si>
  <si>
    <t>Hier können Sie den unternehmensinternen Dateinamen einfügen</t>
  </si>
  <si>
    <t>Geleichung</t>
  </si>
  <si>
    <t>Équation</t>
  </si>
  <si>
    <t>Equazione</t>
  </si>
  <si>
    <t>Bemerekungen</t>
  </si>
  <si>
    <t>Commentaires</t>
  </si>
  <si>
    <t>Osservazioni</t>
  </si>
  <si>
    <t>MWh</t>
  </si>
  <si>
    <t>Cat.</t>
  </si>
  <si>
    <t>Helpers</t>
  </si>
  <si>
    <t>Nbr</t>
  </si>
  <si>
    <r>
      <t>E</t>
    </r>
    <r>
      <rPr>
        <b/>
        <vertAlign val="subscript"/>
        <sz val="9"/>
        <color theme="0" tint="-0.499984740745262"/>
        <rFont val="Arial"/>
        <family val="2"/>
      </rPr>
      <t>eco</t>
    </r>
  </si>
  <si>
    <t>Hébergement / Hotel</t>
  </si>
  <si>
    <t>Habitat collectif, résidence principale</t>
  </si>
  <si>
    <t>Habitat collectif, résidence secondaire</t>
  </si>
  <si>
    <t>Bâtiment administratif</t>
  </si>
  <si>
    <t>Cantine / Restaurant du personnel</t>
  </si>
  <si>
    <t>Abitazione collettiva, residenza secondaria</t>
  </si>
  <si>
    <t>Abitazione collettiva, residenza principale</t>
  </si>
  <si>
    <t>Alloggio / Hotel</t>
  </si>
  <si>
    <t>Edificio amministrativo</t>
  </si>
  <si>
    <t>Mensa / Ristorante per il personale</t>
  </si>
  <si>
    <t>Ristorante / Caffè</t>
  </si>
  <si>
    <t>Champ d'application</t>
  </si>
  <si>
    <t>Hôpitaux</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</si>
  <si>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</si>
  <si>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</si>
  <si>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</si>
  <si>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</si>
  <si>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</si>
  <si>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Die anrechenbaren Stromeinsparungen der Massnahme werden abhängig von den festgelegten Eingabevariablen durch die Monitoringliste in Kilowattstunden berechnet. Informationen zu den Annahmen und der Berechnungsmethode sind in der zugehörigen Dokumentation.</t>
  </si>
  <si>
    <t>Il risparmio di elettricità computabile della misura è calcolato in kilowattora sulla base dell'elenco di monitoraggio, in funzione delle variabili di input definite. Per informazioni sulle ipotesi e sul metodo di calcolo, consultare la relativa documentazione.</t>
  </si>
  <si>
    <t>Efficacité énergétique</t>
  </si>
  <si>
    <t>Ajout d'un tableau récapitulatif des modifications entre les versions antécédentes</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</si>
  <si>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</si>
  <si>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</si>
  <si>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Champ verrouillé</t>
  </si>
  <si>
    <t>Diverse Layout Anpassungen</t>
  </si>
  <si>
    <t>Energieträger</t>
  </si>
  <si>
    <t>Vettore di energia</t>
  </si>
  <si>
    <t>Elektrizität</t>
  </si>
  <si>
    <t>Électricité</t>
  </si>
  <si>
    <t>Elettricità</t>
  </si>
  <si>
    <t>Ersatz eines dezentralen elektrischen konventionellen Warmwasseraufbereiters (nachfolgend elektrische Wassererwärmer) gemäss Energieeffizienzverordnung (SR 730.02; EnEV) durch ein effizienteres Warmwasseraufbereitungssystem.</t>
  </si>
  <si>
    <t>Im Fall von Fernwärme : Nachweis (Format PDF, max. 2 A4-Seiten), dass das Fernwärmenetze die Anforderung an die Energieträger gemäss Tabelle 1 erfüllt.</t>
  </si>
  <si>
    <t>Nel caso del teleriscaldamento: documentazione (formato PDF, max. 2 pagine A4) che attesti che la rete di teleriscaldamento soddisfa i requisiti relativi ai vettori energetici seondo la tabella 1.</t>
  </si>
  <si>
    <t>Wichtig</t>
  </si>
  <si>
    <t>Important</t>
  </si>
  <si>
    <t>Importante</t>
  </si>
  <si>
    <t>Die Substitution durch einen anderen Sekundärenergieträger ausgeschlossen.</t>
  </si>
  <si>
    <t>È esclusa la sostituzione con un altro vettore di energia secondaria.</t>
  </si>
  <si>
    <t>Remplacement d’un chauffe-eau électrique conventionnel décentralisé (ci-après chauffe-eau électrique) conformément à l’ordonnance sur les exigences relatives à l’efficacité énergétique (RS 730.02, OEEE) par un système de production d'eau chaude plus efficace.</t>
  </si>
  <si>
    <t>Intégration du protocole d'économie (feuille A)</t>
  </si>
  <si>
    <t>Modification et ajout de champs dans la liste de monitoring (feuille B)</t>
  </si>
  <si>
    <t>Einfügen des Einsparprotokolls (Blatt A)</t>
  </si>
  <si>
    <t>Änderung und Aufnahme von Feldern in der Monitoringliste  (Blatt B)</t>
  </si>
  <si>
    <t>Integrazione del protocollo di risparmio nel documento (foglio  A)</t>
  </si>
  <si>
    <t>Modifica e aggiunta di campi nell'elenco di monitoraggio  (foglio  B)</t>
  </si>
  <si>
    <t>L’utilisation de résistances électriques comme complément de chauffage n’est pas autorisée.</t>
  </si>
  <si>
    <t>L’utilizzo di barre riscaldanti elettriche come riscaldamento integrativo non è ammesso.</t>
  </si>
  <si>
    <t>Die Nutzung von Elektroheizstäbe als Ergänzungsheizung ist nicht zulässig.</t>
  </si>
  <si>
    <t xml:space="preserve">La substitution par un autre agent énergétique secondaire est exclue. </t>
  </si>
  <si>
    <t>Agent énergétique</t>
  </si>
  <si>
    <t>Dans le cas du chauffage à distance : justificatif (format PDF, 2 pages A4 maximum) attestant que le réseau de chauffage à distance satisfait à l'exigence relative aux agents énergétiques selon le tableau 1.</t>
  </si>
  <si>
    <t>Installation solaire thermique (avec appoint électrique)</t>
  </si>
  <si>
    <t>Thermische Solaranlage (mit Elektroeinsatz)</t>
  </si>
  <si>
    <t xml:space="preserve">Solarkollektoren von solarbetriebenen Warmwasserbereitern müssen mit einem gültigen Solar Keymark Gütesiegel zertifiziert sein. </t>
  </si>
  <si>
    <t>Les collecteurs des chauffe-eau solaires doivent être certifiés par un label de qualité Solar Keymark valide.</t>
  </si>
  <si>
    <t>I collettori solari degli scaldacqua a energia solare devono essere certificati con un marchio di qualità Solar Keymark valido.</t>
  </si>
  <si>
    <t xml:space="preserve"> solare o </t>
  </si>
  <si>
    <t xml:space="preserve">solaire ou </t>
  </si>
  <si>
    <t xml:space="preserve"> Solar- oder</t>
  </si>
  <si>
    <t>Heizzentrale WP Grundwasser (Fernwärme)</t>
  </si>
  <si>
    <t>Heizzentrale WP Erdsonden (Fernwärme)</t>
  </si>
  <si>
    <t>WP Luft (zentrale Verteilung)</t>
  </si>
  <si>
    <t>WP Erdsonden (zentrale Verteilung)</t>
  </si>
  <si>
    <t>WP Grundwasser (zentrale Verteilung)</t>
  </si>
  <si>
    <t>Wärmepumpen-boiler (dezentraler Verteilung)</t>
  </si>
  <si>
    <t>Wärmepumpen-boiler (zentrale Verteilung)</t>
  </si>
  <si>
    <t>Chauffe-eau thermodynamique (distribution décentralisée)</t>
  </si>
  <si>
    <t>Chauffe-eau thermodynamique (distribution centralisée)</t>
  </si>
  <si>
    <t>PAC, air (distribution centralisée)</t>
  </si>
  <si>
    <t>PAC, sondes géothermiques (distribution centralisée)</t>
  </si>
  <si>
    <t>PAC, eaux souterraines (distribution centralisée)</t>
  </si>
  <si>
    <t>Boiler a pompa di calore (distribuzione decentralizzata)</t>
  </si>
  <si>
    <t>Boiler a pompa di calore (distribuzione centralizzata)</t>
  </si>
  <si>
    <t>PdC, aria (distribuzione centralizzata)</t>
  </si>
  <si>
    <t>PdC, sonde geotermiche (distribuzione centralizzata)</t>
  </si>
  <si>
    <t>PdC, acque sotterranee (distribuzione centralizzata)</t>
  </si>
  <si>
    <t>Impianto di riscaldamento con PdC, acque sotterranee (teleriscaldamento)</t>
  </si>
  <si>
    <t>Impianto di riscaldamento con PdC, sonde geotermiche (teleriscaldamento)</t>
  </si>
  <si>
    <t>Sostituzione di uno scaldaacqua elettrico convenzionale decentralizzato (di seguito scaldaacqua elettrico) conformemente all’ordinanza sull’efficienza energetica (RS 730.02; OEEne) con un sistema di produzione di acqua calda più efficiente.</t>
  </si>
  <si>
    <t>La sostituzione di uno scaldacqua elettrico convenzionale centralizzato non rientra nell'ambito di applicazione della presente misura.</t>
  </si>
  <si>
    <r>
      <t xml:space="preserve">Der Ersatz eines </t>
    </r>
    <r>
      <rPr>
        <b/>
        <sz val="10"/>
        <color theme="1"/>
        <rFont val="Arial Narrow"/>
        <family val="2"/>
      </rPr>
      <t>zentralen</t>
    </r>
    <r>
      <rPr>
        <sz val="10"/>
        <color theme="1"/>
        <rFont val="Arial Narrow"/>
        <family val="2"/>
      </rPr>
      <t xml:space="preserve"> elektrischen konventionellen Warmwasseraufbereiters fällt nicht in den Anwendungsbereich dieser Massnahme.</t>
    </r>
  </si>
  <si>
    <t>Centrale de chauffage PAC, eaux souterraines (chaleur à distance)</t>
  </si>
  <si>
    <t>Centrale de chauffage PAC, sonde géothermique (chaleur à distance)</t>
  </si>
  <si>
    <t>Elektrizität mit mindestens 60 % Umgebungswärme</t>
  </si>
  <si>
    <t>Électricité avec au moins 60 % chaleur ambiante</t>
  </si>
  <si>
    <t>Elettricità con almeno 60 % calore ambientale</t>
  </si>
  <si>
    <t>Dezentral</t>
  </si>
  <si>
    <t>Die Wärme kann ebenfalls extern erzeugt und über ein Fernwärmenetz bereitgestellt werden.</t>
  </si>
  <si>
    <t>Il calore può anche essere prodotto fuori sede e fornito tramite una rete di teleriscaldamento.</t>
  </si>
  <si>
    <t>Système de distribution d'eau chaude</t>
  </si>
  <si>
    <t>Décentralisé</t>
  </si>
  <si>
    <t>Dezentral (Einzelaustausch) oder zentral (Gesamtsanierung)</t>
  </si>
  <si>
    <t>Décentralisé (remplacement individuel) ou centralisé (assainissement global)</t>
  </si>
  <si>
    <t>Decentralizzato</t>
  </si>
  <si>
    <t>Decentralizzato (sostituzione individuale) o centralizzato (risanamento globale)</t>
  </si>
  <si>
    <t>La chaleur peut également être produite hors site et fournie via un réseau de chauffage à distance.</t>
  </si>
  <si>
    <t>Correction des exigences relatives aux technologies, agents énergétiques et labels de qualité (tableau 1)</t>
  </si>
  <si>
    <t>Modifica dei requisiti relativi alle tecnologie, alle fonti energetiche e ai marchi di qualità (tabella 1)</t>
  </si>
  <si>
    <t>Korrektur der Anforderungen an die Technologien, Energieträger und Gütesiegel (Tabelle 1)</t>
  </si>
  <si>
    <t>Beispiel AG</t>
  </si>
  <si>
    <t>Warmwasser-verteilsystem</t>
  </si>
  <si>
    <t xml:space="preserve">Le remplacement d’un chauffe-eau électrique conventionnel centralisé ne relève pas du champ d'application de la présente mesure. </t>
  </si>
  <si>
    <t xml:space="preserve">Les chauffe-eau à pompe à chaleur doivent être certifiés par un certificat de qualité EHPA valide. </t>
  </si>
  <si>
    <t>Gli scaldacqua con pompa di calore devono essere certificati con un marchio di qualità EHPA valido.</t>
  </si>
  <si>
    <t>Die Wärmepumpe müssen mit einem gültigen EHPA-Gütesiegel zertifiziert sein.</t>
  </si>
  <si>
    <t>Chauffe-eau thermodynamique ou dispositif de chauffage mixte par pompe à chaleur (PAC) selon les annexes 1.15 et 1.16 OEEE</t>
  </si>
  <si>
    <t>Scaldaacqua o apparecchio misto a pompa di calore (PdC) secondo gli allegati 1.15 e 1.16 OEEne</t>
  </si>
  <si>
    <t>Chauffe-eau électrique conventionnel intégrable selon l'annexe 1.15 OEEE</t>
  </si>
  <si>
    <t>Scaldaacqua elettrici convenzionali da incasso secondo l’allegato 1.15 OEEne</t>
  </si>
  <si>
    <t>Elektrischer konventioneller Einbau-Warmwasseraufbereiter*</t>
  </si>
  <si>
    <t>Warmwasseraufbereiter oder Kombiheizgerät mit Wärmepumpe (WP)*</t>
  </si>
  <si>
    <t>gemäss Energieeffizienzverordnung (SR 730.02; Anhang 1.15 / 1.16 EnEV)</t>
  </si>
  <si>
    <t xml:space="preserve">conformément à l’ordonnance sur les exigences relatives à l’efficacité énergétique (RS 730.02; annexe 1.15 / 1.16 OEEE) </t>
  </si>
  <si>
    <t>conformemente all’ordinanza sull’efficienza energetica (RS 730.02; allegato 1.15 / 1.16 OEEne)</t>
  </si>
  <si>
    <t>Kennzeichnung des Modells</t>
  </si>
  <si>
    <t>Marke/Hersteller</t>
  </si>
  <si>
    <t>Marque/fabricant</t>
  </si>
  <si>
    <t>Identification du modèle</t>
  </si>
  <si>
    <t>Etichettatura del modello</t>
  </si>
  <si>
    <t>Marchio/produttore</t>
  </si>
  <si>
    <t>Beispiele</t>
  </si>
  <si>
    <t>Exemples</t>
  </si>
  <si>
    <t>Esempi</t>
  </si>
  <si>
    <t>Rue du centre 8</t>
  </si>
  <si>
    <t>Via centrale 5a</t>
  </si>
  <si>
    <t>ALPHA</t>
  </si>
  <si>
    <t>123.456.789</t>
  </si>
  <si>
    <t>Test AG</t>
  </si>
  <si>
    <t>BETA</t>
  </si>
  <si>
    <t>GAMMMA</t>
  </si>
  <si>
    <t>123-ABC</t>
  </si>
  <si>
    <t>456-EDF</t>
  </si>
  <si>
    <t>789-GHI</t>
  </si>
  <si>
    <t>Zentrumstrasse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</si>
</sst>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65" x14ac:knownFonts="1">
    <font>
      <sz val="11"/>
      <color theme="1"/>
      <name val="Calibri"/>
      <family val="2"/>
      <scheme val="minor"/>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8"/>
      <color theme="0" tint="-0.499984740745262"/>
      <name val="Arial"/>
      <family val="2"/>
    </font>
    <font>
      <sz val="8"/>
      <color theme="0" tint="-0.499984740745262"/>
      <name val="Arial"/>
      <family val="2"/>
    </font>
    <font>
      <sz val="9"/>
      <color theme="0" tint="-0.499984740745262"/>
      <name val="Arial"/>
      <family val="2"/>
    </font>
    <font>
      <b/>
      <i/>
      <sz val="9"/>
      <color theme="0" tint="-0.499984740745262"/>
      <name val="Arial"/>
      <family val="2"/>
    </font>
    <font>
      <b/>
      <vertAlign val="subscript"/>
      <sz val="9"/>
      <color theme="0" tint="-0.499984740745262"/>
      <name val="Arial"/>
      <family val="2"/>
    </font>
    <font>
      <b/>
      <sz val="9"/>
      <color theme="0" tint="-0.499984740745262"/>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theme="9"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s>
  <cellStyleXfs count="4">
    <xf numFmtId="0" fontId="0" fillId="0" borderId="0"/>
    <xf numFmtId="0" fontId="4" fillId="0" borderId="0" applyNumberFormat="0" applyFill="0" applyBorder="0" applyAlignment="0" applyProtection="0"/>
    <xf numFmtId="0" fontId="16" fillId="0" borderId="0"/>
    <xf numFmtId="0" fontId="12" fillId="0" borderId="0"/>
  </cellStyleXfs>
  <cellXfs count="371">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2"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4" fillId="2" borderId="0" xfId="0" applyFont="1" applyFill="1" applyAlignment="1" applyProtection="1">
      <alignment vertical="center" wrapText="1"/>
      <protection hidden="1"/>
    </xf>
    <xf numFmtId="0" fontId="14" fillId="2" borderId="0" xfId="0" applyFont="1" applyFill="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12" fillId="2" borderId="5" xfId="0" applyFont="1" applyFill="1" applyBorder="1" applyAlignment="1" applyProtection="1">
      <alignment horizontal="center" vertical="center"/>
      <protection hidden="1"/>
    </xf>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1" fillId="0" borderId="0" xfId="0" applyFont="1" applyProtection="1">
      <protection hidden="1"/>
    </xf>
    <xf numFmtId="0" fontId="1"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1"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12" fillId="2" borderId="6" xfId="0" applyFont="1" applyFill="1" applyBorder="1" applyAlignment="1" applyProtection="1">
      <alignment vertical="center"/>
      <protection hidden="1"/>
    </xf>
    <xf numFmtId="0" fontId="12" fillId="2" borderId="8" xfId="0" applyFont="1" applyFill="1" applyBorder="1" applyAlignment="1" applyProtection="1">
      <alignment vertical="center"/>
      <protection hidden="1"/>
    </xf>
    <xf numFmtId="0" fontId="12" fillId="2" borderId="7" xfId="0" applyFont="1" applyFill="1" applyBorder="1" applyAlignment="1" applyProtection="1">
      <alignment horizontal="center" vertical="center"/>
      <protection hidden="1"/>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0" fontId="3" fillId="2" borderId="5" xfId="0" applyFont="1" applyFill="1" applyBorder="1" applyAlignment="1" applyProtection="1">
      <alignment horizontal="left" vertical="center" indent="1"/>
      <protection hidden="1"/>
    </xf>
    <xf numFmtId="0" fontId="3" fillId="2" borderId="9" xfId="0" applyFont="1" applyFill="1" applyBorder="1" applyAlignment="1" applyProtection="1">
      <alignment vertical="center" wrapText="1"/>
      <protection hidden="1"/>
    </xf>
    <xf numFmtId="0" fontId="3" fillId="2" borderId="10" xfId="0" applyFont="1" applyFill="1" applyBorder="1" applyAlignment="1" applyProtection="1">
      <alignment vertical="center" wrapText="1"/>
      <protection hidden="1"/>
    </xf>
    <xf numFmtId="0" fontId="3" fillId="2" borderId="3" xfId="0" applyFont="1" applyFill="1" applyBorder="1" applyAlignment="1" applyProtection="1">
      <alignment vertical="center" wrapText="1"/>
      <protection hidden="1"/>
    </xf>
    <xf numFmtId="0" fontId="3" fillId="2" borderId="4" xfId="0" applyFont="1" applyFill="1" applyBorder="1" applyAlignment="1" applyProtection="1">
      <alignment vertical="center" wrapText="1"/>
      <protection hidden="1"/>
    </xf>
    <xf numFmtId="0" fontId="3" fillId="2" borderId="2" xfId="0" applyFont="1" applyFill="1" applyBorder="1" applyAlignment="1" applyProtection="1">
      <alignment horizontal="left" vertical="center" indent="1"/>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12" fillId="2" borderId="5" xfId="0" applyFont="1" applyFill="1" applyBorder="1" applyAlignment="1" applyProtection="1">
      <alignment horizontal="center" vertical="center" wrapText="1"/>
      <protection hidden="1"/>
    </xf>
    <xf numFmtId="0" fontId="28" fillId="2" borderId="26" xfId="0" applyFont="1" applyFill="1" applyBorder="1" applyAlignment="1" applyProtection="1">
      <alignment horizontal="left" vertical="center" wrapText="1" indent="1"/>
      <protection hidden="1"/>
    </xf>
    <xf numFmtId="0" fontId="2" fillId="0" borderId="0" xfId="0" applyFont="1" applyProtection="1">
      <protection hidden="1"/>
    </xf>
    <xf numFmtId="0" fontId="2"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1"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7"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29"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6"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51" fillId="2" borderId="25" xfId="0" applyFont="1" applyFill="1" applyBorder="1" applyAlignment="1" applyProtection="1">
      <alignment horizontal="left" vertical="top" wrapText="1" indent="1"/>
      <protection hidden="1"/>
    </xf>
    <xf numFmtId="0" fontId="51" fillId="2" borderId="27" xfId="0" applyFont="1" applyFill="1" applyBorder="1" applyAlignment="1" applyProtection="1">
      <alignment horizontal="center" vertical="top" wrapText="1"/>
      <protection hidden="1"/>
    </xf>
    <xf numFmtId="0" fontId="51" fillId="2" borderId="29"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3" fillId="2" borderId="9" xfId="0" applyFont="1" applyFill="1" applyBorder="1" applyAlignment="1" applyProtection="1">
      <alignment horizontal="left" vertical="center" indent="1"/>
      <protection hidden="1"/>
    </xf>
    <xf numFmtId="0" fontId="12" fillId="4" borderId="5" xfId="0" applyFont="1" applyFill="1" applyBorder="1" applyAlignment="1" applyProtection="1">
      <alignment horizontal="left" vertical="center" indent="1"/>
      <protection locked="0"/>
    </xf>
    <xf numFmtId="0" fontId="5" fillId="12" borderId="1" xfId="0" applyFont="1" applyFill="1" applyBorder="1" applyAlignment="1">
      <alignment vertical="top" wrapText="1"/>
    </xf>
    <xf numFmtId="0" fontId="6" fillId="2" borderId="1" xfId="0" applyFont="1" applyFill="1" applyBorder="1" applyAlignment="1">
      <alignment vertical="top" wrapText="1"/>
    </xf>
    <xf numFmtId="1" fontId="14" fillId="2" borderId="0" xfId="0" applyNumberFormat="1" applyFont="1" applyFill="1" applyAlignment="1" applyProtection="1">
      <alignment horizontal="center" vertical="center"/>
      <protection hidden="1"/>
    </xf>
    <xf numFmtId="0" fontId="20" fillId="4" borderId="35" xfId="0" applyFont="1" applyFill="1" applyBorder="1" applyAlignment="1" applyProtection="1">
      <alignment horizontal="center" vertical="center"/>
      <protection hidden="1"/>
    </xf>
    <xf numFmtId="0" fontId="20" fillId="2" borderId="35" xfId="0" applyFont="1" applyFill="1" applyBorder="1" applyAlignment="1" applyProtection="1">
      <alignment horizontal="center" vertical="center"/>
      <protection hidden="1"/>
    </xf>
    <xf numFmtId="0" fontId="12" fillId="3" borderId="35" xfId="0" applyFont="1" applyFill="1" applyBorder="1" applyAlignment="1" applyProtection="1">
      <alignment horizontal="right" vertical="center" indent="1"/>
      <protection hidden="1"/>
    </xf>
    <xf numFmtId="0" fontId="20" fillId="7" borderId="36" xfId="0" applyFont="1" applyFill="1" applyBorder="1" applyAlignment="1" applyProtection="1">
      <alignment horizontal="center" vertical="center"/>
      <protection hidden="1"/>
    </xf>
    <xf numFmtId="0" fontId="12" fillId="0" borderId="0" xfId="0" applyFont="1" applyProtection="1">
      <protection hidden="1"/>
    </xf>
    <xf numFmtId="0" fontId="12" fillId="0" borderId="0" xfId="0" applyFont="1" applyAlignment="1" applyProtection="1">
      <alignment vertical="center"/>
      <protection hidden="1"/>
    </xf>
    <xf numFmtId="0" fontId="3" fillId="2" borderId="10" xfId="0" applyFont="1" applyFill="1" applyBorder="1" applyAlignment="1" applyProtection="1">
      <alignment horizontal="righ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3" fontId="12" fillId="0" borderId="1" xfId="0" applyNumberFormat="1" applyFont="1" applyBorder="1" applyAlignment="1" applyProtection="1">
      <alignment horizontal="right" vertical="center" indent="1"/>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52" fillId="2" borderId="0" xfId="0" applyFont="1" applyFill="1" applyAlignment="1" applyProtection="1">
      <alignment horizontal="center"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20" fillId="12" borderId="42" xfId="0" applyFont="1" applyFill="1" applyBorder="1" applyAlignment="1" applyProtection="1">
      <alignment horizontal="center" vertical="center"/>
      <protection hidden="1"/>
    </xf>
    <xf numFmtId="0" fontId="20" fillId="13" borderId="34" xfId="0" applyFont="1" applyFill="1" applyBorder="1" applyAlignment="1" applyProtection="1">
      <alignment horizontal="center" vertical="center"/>
      <protection hidden="1"/>
    </xf>
    <xf numFmtId="0" fontId="12" fillId="13" borderId="1" xfId="0" applyFont="1" applyFill="1" applyBorder="1" applyAlignment="1" applyProtection="1">
      <alignment horizontal="left" vertical="center" indent="1"/>
      <protection locked="0"/>
    </xf>
    <xf numFmtId="1" fontId="12" fillId="13" borderId="5" xfId="0" applyNumberFormat="1" applyFont="1" applyFill="1" applyBorder="1" applyAlignment="1" applyProtection="1">
      <alignment horizontal="left" vertical="center" indent="1"/>
      <protection locked="0"/>
    </xf>
    <xf numFmtId="1" fontId="12" fillId="13" borderId="1" xfId="0" applyNumberFormat="1"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0" fontId="54"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5" fillId="8" borderId="0" xfId="0" applyFont="1" applyFill="1" applyProtection="1">
      <protection hidden="1"/>
    </xf>
    <xf numFmtId="0" fontId="55" fillId="8" borderId="0" xfId="0" applyFont="1" applyFill="1" applyAlignment="1" applyProtection="1">
      <alignment vertical="center"/>
      <protection hidden="1"/>
    </xf>
    <xf numFmtId="0" fontId="56" fillId="8" borderId="0" xfId="0" applyFont="1" applyFill="1" applyProtection="1">
      <protection hidden="1"/>
    </xf>
    <xf numFmtId="0" fontId="20" fillId="2" borderId="0" xfId="0" applyFont="1" applyFill="1" applyAlignment="1" applyProtection="1">
      <alignment horizontal="left" indent="2"/>
      <protection hidden="1"/>
    </xf>
    <xf numFmtId="0" fontId="2"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2" fillId="9" borderId="0" xfId="0" applyFont="1" applyFill="1" applyProtection="1">
      <protection hidden="1"/>
    </xf>
    <xf numFmtId="0" fontId="1" fillId="9" borderId="0" xfId="0" applyFont="1" applyFill="1" applyProtection="1">
      <protection hidden="1"/>
    </xf>
    <xf numFmtId="0" fontId="2"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3" fillId="2" borderId="9" xfId="0" applyFont="1" applyFill="1" applyBorder="1" applyAlignment="1" applyProtection="1">
      <alignment horizontal="center" vertical="center"/>
      <protection hidden="1"/>
    </xf>
    <xf numFmtId="0" fontId="12" fillId="13" borderId="5" xfId="0" applyFont="1" applyFill="1" applyBorder="1" applyAlignment="1" applyProtection="1">
      <alignment horizontal="center" vertical="center"/>
      <protection locked="0"/>
    </xf>
    <xf numFmtId="1" fontId="12" fillId="4" borderId="1" xfId="0" applyNumberFormat="1" applyFont="1" applyFill="1" applyBorder="1" applyAlignment="1" applyProtection="1">
      <alignment horizontal="left" vertical="center" indent="1"/>
      <protection locked="0"/>
    </xf>
    <xf numFmtId="0" fontId="28" fillId="2" borderId="0" xfId="0" applyFont="1" applyFill="1" applyAlignment="1" applyProtection="1">
      <alignment horizontal="left" vertical="top" indent="1"/>
      <protection hidden="1"/>
    </xf>
    <xf numFmtId="0" fontId="57" fillId="11" borderId="0" xfId="0" applyFont="1" applyFill="1" applyAlignment="1">
      <alignment horizontal="left" vertical="top" indent="1"/>
    </xf>
    <xf numFmtId="0" fontId="57" fillId="11" borderId="0" xfId="0" applyFont="1" applyFill="1" applyAlignment="1">
      <alignment horizontal="left" vertical="top" wrapText="1" indent="1"/>
    </xf>
    <xf numFmtId="0" fontId="5" fillId="11" borderId="0" xfId="0" applyFont="1" applyFill="1" applyAlignment="1">
      <alignment horizontal="center" vertical="top"/>
    </xf>
    <xf numFmtId="0" fontId="58" fillId="11" borderId="0" xfId="0" applyFont="1" applyFill="1" applyAlignment="1">
      <alignment horizontal="center" vertical="top"/>
    </xf>
    <xf numFmtId="0" fontId="57" fillId="9" borderId="0" xfId="0" applyFont="1" applyFill="1" applyAlignment="1">
      <alignment horizontal="left" wrapText="1" indent="1"/>
    </xf>
    <xf numFmtId="0" fontId="57"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7" fillId="5" borderId="0" xfId="0" applyFont="1" applyFill="1" applyAlignment="1">
      <alignment horizontal="left" wrapText="1" indent="1"/>
    </xf>
    <xf numFmtId="0" fontId="12" fillId="2" borderId="0" xfId="0" applyFont="1" applyFill="1"/>
    <xf numFmtId="0" fontId="12" fillId="2" borderId="0" xfId="0" applyFont="1" applyFill="1" applyAlignment="1">
      <alignment vertical="center"/>
    </xf>
    <xf numFmtId="0" fontId="12" fillId="2" borderId="0" xfId="0" applyFont="1" applyFill="1" applyAlignment="1">
      <alignment horizontal="center"/>
    </xf>
    <xf numFmtId="0" fontId="59" fillId="2" borderId="1" xfId="0" applyFont="1" applyFill="1" applyBorder="1" applyAlignment="1">
      <alignment horizontal="center" vertical="center" wrapText="1"/>
    </xf>
    <xf numFmtId="0" fontId="60" fillId="2" borderId="1" xfId="0" applyFont="1" applyFill="1" applyBorder="1" applyAlignment="1">
      <alignment horizontal="center" vertical="center"/>
    </xf>
    <xf numFmtId="0" fontId="61" fillId="2" borderId="1" xfId="0" applyFont="1" applyFill="1" applyBorder="1" applyAlignment="1">
      <alignment horizontal="center" vertical="center"/>
    </xf>
    <xf numFmtId="1" fontId="61" fillId="2" borderId="1" xfId="0" applyNumberFormat="1" applyFont="1" applyFill="1" applyBorder="1" applyAlignment="1">
      <alignment horizontal="center" vertical="center"/>
    </xf>
    <xf numFmtId="0" fontId="22" fillId="2" borderId="0" xfId="0" applyFont="1" applyFill="1" applyProtection="1">
      <protection hidden="1"/>
    </xf>
    <xf numFmtId="0" fontId="17" fillId="2" borderId="0" xfId="0" applyFont="1" applyFill="1" applyAlignment="1" applyProtection="1">
      <alignment vertical="center" wrapText="1"/>
      <protection hidden="1"/>
    </xf>
    <xf numFmtId="0" fontId="17" fillId="2" borderId="0" xfId="0" applyFont="1" applyFill="1" applyAlignment="1" applyProtection="1">
      <alignment vertical="center"/>
      <protection hidden="1"/>
    </xf>
    <xf numFmtId="0" fontId="61" fillId="2" borderId="0" xfId="0" applyFont="1" applyFill="1" applyAlignment="1">
      <alignment horizontal="center" vertical="center"/>
    </xf>
    <xf numFmtId="0" fontId="12" fillId="2" borderId="10" xfId="0" applyFont="1" applyFill="1" applyBorder="1" applyProtection="1">
      <protection hidden="1"/>
    </xf>
    <xf numFmtId="164" fontId="64" fillId="2" borderId="5" xfId="0" applyNumberFormat="1" applyFont="1" applyFill="1" applyBorder="1" applyAlignment="1">
      <alignment horizontal="left" vertical="center" indent="1"/>
    </xf>
    <xf numFmtId="164" fontId="61" fillId="2" borderId="9" xfId="0" applyNumberFormat="1" applyFont="1" applyFill="1" applyBorder="1" applyAlignment="1">
      <alignment vertical="center"/>
    </xf>
    <xf numFmtId="0" fontId="12" fillId="2" borderId="9" xfId="0" applyFont="1" applyFill="1" applyBorder="1" applyProtection="1">
      <protection hidden="1"/>
    </xf>
    <xf numFmtId="0" fontId="12" fillId="6" borderId="9" xfId="0" applyFont="1" applyFill="1" applyBorder="1" applyAlignment="1" applyProtection="1">
      <alignment horizontal="left" vertical="center" indent="1"/>
      <protection hidden="1"/>
    </xf>
    <xf numFmtId="0" fontId="12" fillId="0" borderId="22" xfId="0" applyFont="1" applyBorder="1" applyAlignment="1" applyProtection="1">
      <alignment horizontal="left" vertical="center" wrapText="1" indent="1"/>
      <protection hidden="1"/>
    </xf>
    <xf numFmtId="0" fontId="12" fillId="0" borderId="43" xfId="0" applyFont="1" applyBorder="1" applyAlignment="1" applyProtection="1">
      <alignment horizontal="left" vertical="center" wrapText="1" indent="1"/>
      <protection hidden="1"/>
    </xf>
    <xf numFmtId="0" fontId="12" fillId="6" borderId="10" xfId="0" applyFont="1" applyFill="1" applyBorder="1" applyAlignment="1" applyProtection="1">
      <alignment vertical="center"/>
      <protection hidden="1"/>
    </xf>
    <xf numFmtId="0" fontId="12" fillId="2" borderId="3" xfId="0" applyFont="1" applyFill="1" applyBorder="1" applyAlignment="1" applyProtection="1">
      <alignment horizontal="left" vertical="center" wrapText="1" indent="1"/>
      <protection hidden="1"/>
    </xf>
    <xf numFmtId="0" fontId="12" fillId="2" borderId="4" xfId="0" applyFont="1" applyFill="1" applyBorder="1" applyAlignment="1" applyProtection="1">
      <alignment vertical="center" wrapText="1"/>
      <protection hidden="1"/>
    </xf>
    <xf numFmtId="0" fontId="12" fillId="2" borderId="22" xfId="0" applyFont="1" applyFill="1" applyBorder="1" applyAlignment="1" applyProtection="1">
      <alignment horizontal="left" vertical="center" wrapText="1" indent="1"/>
      <protection hidden="1"/>
    </xf>
    <xf numFmtId="0" fontId="12" fillId="2" borderId="23" xfId="0" applyFont="1" applyFill="1" applyBorder="1" applyAlignment="1" applyProtection="1">
      <alignment vertical="center" wrapText="1"/>
      <protection hidden="1"/>
    </xf>
    <xf numFmtId="0" fontId="12" fillId="2" borderId="27" xfId="0" applyFont="1" applyFill="1" applyBorder="1" applyAlignment="1" applyProtection="1">
      <alignment horizontal="left" vertical="center" wrapText="1" indent="1"/>
      <protection hidden="1"/>
    </xf>
    <xf numFmtId="0" fontId="12" fillId="2" borderId="26" xfId="0" applyFont="1" applyFill="1" applyBorder="1" applyAlignment="1" applyProtection="1">
      <alignment horizontal="left" vertical="center" wrapText="1" indent="1"/>
      <protection hidden="1"/>
    </xf>
    <xf numFmtId="0" fontId="12" fillId="2" borderId="31" xfId="0" applyFont="1" applyFill="1" applyBorder="1" applyAlignment="1" applyProtection="1">
      <alignment vertical="center" wrapText="1"/>
      <protection hidden="1"/>
    </xf>
    <xf numFmtId="0" fontId="12" fillId="2" borderId="4" xfId="0" applyFont="1" applyFill="1" applyBorder="1" applyAlignment="1" applyProtection="1">
      <alignment horizontal="left" vertical="center" wrapText="1"/>
      <protection hidden="1"/>
    </xf>
    <xf numFmtId="0" fontId="12" fillId="2" borderId="23" xfId="0" applyFont="1" applyFill="1" applyBorder="1" applyAlignment="1" applyProtection="1">
      <alignment horizontal="left" vertical="center" wrapText="1"/>
      <protection hidden="1"/>
    </xf>
    <xf numFmtId="0" fontId="12" fillId="2" borderId="41" xfId="0" applyFont="1" applyFill="1" applyBorder="1" applyAlignment="1" applyProtection="1">
      <alignment horizontal="left" vertical="center" wrapText="1"/>
      <protection hidden="1"/>
    </xf>
    <xf numFmtId="0" fontId="12" fillId="2" borderId="40" xfId="0" applyFont="1" applyFill="1" applyBorder="1" applyAlignment="1" applyProtection="1">
      <alignment horizontal="left" vertical="center" wrapText="1" indent="1"/>
      <protection hidden="1"/>
    </xf>
    <xf numFmtId="0" fontId="12" fillId="2" borderId="41" xfId="0" applyFont="1" applyFill="1" applyBorder="1" applyAlignment="1" applyProtection="1">
      <alignment vertical="center" wrapText="1"/>
      <protection hidden="1"/>
    </xf>
    <xf numFmtId="0" fontId="31" fillId="2" borderId="0" xfId="0" applyFont="1" applyFill="1" applyAlignment="1" applyProtection="1">
      <alignment vertical="top" wrapText="1"/>
      <protection hidden="1"/>
    </xf>
    <xf numFmtId="0" fontId="31" fillId="2" borderId="30" xfId="0" applyFont="1" applyFill="1" applyBorder="1" applyAlignment="1" applyProtection="1">
      <alignment vertical="top" wrapText="1"/>
      <protection hidden="1"/>
    </xf>
    <xf numFmtId="0" fontId="35" fillId="2" borderId="0" xfId="0" applyFont="1" applyFill="1" applyAlignment="1" applyProtection="1">
      <alignment horizontal="center" vertical="center"/>
      <protection hidden="1"/>
    </xf>
    <xf numFmtId="0" fontId="6" fillId="10" borderId="1" xfId="0" applyFont="1" applyFill="1" applyBorder="1" applyAlignment="1">
      <alignment vertical="top" wrapText="1"/>
    </xf>
    <xf numFmtId="2" fontId="12" fillId="2" borderId="13" xfId="0" applyNumberFormat="1" applyFont="1" applyFill="1" applyBorder="1" applyAlignment="1" applyProtection="1">
      <alignment horizontal="center" vertical="center" wrapText="1"/>
      <protection hidden="1"/>
    </xf>
    <xf numFmtId="2" fontId="12" fillId="2" borderId="15" xfId="0" applyNumberFormat="1" applyFont="1" applyFill="1" applyBorder="1" applyAlignment="1" applyProtection="1">
      <alignment horizontal="center" vertical="center" wrapText="1"/>
      <protection hidden="1"/>
    </xf>
    <xf numFmtId="2" fontId="12" fillId="2" borderId="18" xfId="0" applyNumberFormat="1" applyFont="1" applyFill="1" applyBorder="1" applyAlignment="1" applyProtection="1">
      <alignment horizontal="center" vertical="center" wrapText="1"/>
      <protection hidden="1"/>
    </xf>
    <xf numFmtId="0" fontId="6" fillId="14" borderId="1" xfId="0" applyFont="1" applyFill="1" applyBorder="1" applyAlignment="1">
      <alignment vertical="top" wrapText="1"/>
    </xf>
    <xf numFmtId="0" fontId="6" fillId="14" borderId="1" xfId="0" applyFont="1" applyFill="1" applyBorder="1" applyAlignment="1">
      <alignment vertical="top"/>
    </xf>
    <xf numFmtId="0" fontId="6" fillId="10" borderId="1" xfId="0" applyFont="1" applyFill="1" applyBorder="1" applyAlignment="1">
      <alignment vertical="top"/>
    </xf>
    <xf numFmtId="3" fontId="61" fillId="2" borderId="1" xfId="0" applyNumberFormat="1" applyFont="1" applyFill="1" applyBorder="1" applyAlignment="1">
      <alignment horizontal="left" vertical="center" indent="1"/>
    </xf>
    <xf numFmtId="3" fontId="12" fillId="2" borderId="0" xfId="0" applyNumberFormat="1" applyFont="1" applyFill="1" applyAlignment="1" applyProtection="1">
      <alignment horizontal="left" indent="1"/>
      <protection hidden="1"/>
    </xf>
    <xf numFmtId="0" fontId="6" fillId="7" borderId="1" xfId="0" applyFont="1" applyFill="1" applyBorder="1" applyAlignment="1">
      <alignment vertical="top" wrapText="1"/>
    </xf>
    <xf numFmtId="0" fontId="5" fillId="7" borderId="1" xfId="0" applyFont="1" applyFill="1" applyBorder="1" applyAlignment="1">
      <alignment vertical="top" wrapText="1"/>
    </xf>
    <xf numFmtId="0" fontId="35" fillId="2" borderId="0" xfId="0" applyFont="1" applyFill="1" applyAlignment="1" applyProtection="1">
      <alignment horizontal="left" vertical="center" indent="1"/>
      <protection hidden="1"/>
    </xf>
    <xf numFmtId="0" fontId="61" fillId="2" borderId="1" xfId="0" applyFont="1" applyFill="1" applyBorder="1" applyAlignment="1" applyProtection="1">
      <alignment horizontal="left" vertical="center" indent="1"/>
      <protection hidden="1"/>
    </xf>
    <xf numFmtId="3" fontId="61" fillId="0" borderId="1" xfId="0" applyNumberFormat="1" applyFont="1" applyBorder="1" applyAlignment="1" applyProtection="1">
      <alignment horizontal="righ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7" xfId="0" applyFont="1" applyFill="1" applyBorder="1" applyAlignment="1" applyProtection="1">
      <alignment horizontal="left" vertical="center" wrapText="1" inden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32" xfId="0" applyFont="1" applyFill="1" applyBorder="1" applyAlignment="1" applyProtection="1">
      <alignment horizontal="left" vertical="center" wrapText="1"/>
      <protection hidden="1"/>
    </xf>
    <xf numFmtId="0" fontId="19" fillId="2" borderId="33" xfId="0" applyFont="1" applyFill="1" applyBorder="1" applyAlignment="1" applyProtection="1">
      <alignment horizontal="left" vertical="center" wrapText="1"/>
      <protection hidden="1"/>
    </xf>
    <xf numFmtId="0" fontId="19" fillId="12" borderId="40"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42" fillId="2" borderId="38" xfId="1" applyFont="1" applyFill="1" applyBorder="1" applyAlignment="1" applyProtection="1">
      <alignment horizontal="left" vertical="center" indent="1"/>
      <protection hidden="1"/>
    </xf>
    <xf numFmtId="0" fontId="42" fillId="2" borderId="32" xfId="1" applyFont="1" applyFill="1" applyBorder="1" applyAlignment="1" applyProtection="1">
      <alignment horizontal="left" vertical="center" indent="1"/>
      <protection hidden="1"/>
    </xf>
    <xf numFmtId="0" fontId="42" fillId="12" borderId="39" xfId="1" applyFont="1" applyFill="1" applyBorder="1" applyAlignment="1" applyProtection="1">
      <alignment horizontal="left" vertical="center" indent="1"/>
      <protection hidden="1"/>
    </xf>
    <xf numFmtId="0" fontId="42" fillId="12" borderId="40"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44" xfId="0" applyFont="1" applyFill="1" applyBorder="1" applyAlignment="1" applyProtection="1">
      <alignment horizontal="left" vertical="center" wrapText="1" indent="1"/>
      <protection hidden="1"/>
    </xf>
    <xf numFmtId="0" fontId="12" fillId="2" borderId="27" xfId="0" applyFont="1" applyFill="1" applyBorder="1" applyAlignment="1" applyProtection="1">
      <alignment horizontal="left" vertical="center" wrapText="1" indent="1"/>
      <protection hidden="1"/>
    </xf>
    <xf numFmtId="0" fontId="12" fillId="2" borderId="29" xfId="0" applyFont="1" applyFill="1" applyBorder="1" applyAlignment="1" applyProtection="1">
      <alignment horizontal="left" vertical="center" wrapText="1" indent="1"/>
      <protection hidden="1"/>
    </xf>
    <xf numFmtId="0" fontId="12" fillId="2" borderId="45" xfId="0" applyFont="1" applyFill="1" applyBorder="1" applyAlignment="1" applyProtection="1">
      <alignment horizontal="left" vertical="center" wrapText="1" indent="1"/>
      <protection hidden="1"/>
    </xf>
    <xf numFmtId="0" fontId="12" fillId="2" borderId="43" xfId="0" applyFont="1" applyFill="1" applyBorder="1" applyAlignment="1" applyProtection="1">
      <alignment horizontal="left" vertical="center" wrapText="1" indent="1"/>
      <protection hidden="1"/>
    </xf>
    <xf numFmtId="0" fontId="12" fillId="2" borderId="46" xfId="0" applyFont="1" applyFill="1" applyBorder="1" applyAlignment="1" applyProtection="1">
      <alignment horizontal="left" vertical="center" wrapText="1" indent="1"/>
      <protection hidden="1"/>
    </xf>
    <xf numFmtId="2" fontId="12" fillId="2" borderId="47" xfId="0" applyNumberFormat="1" applyFont="1" applyFill="1" applyBorder="1" applyAlignment="1" applyProtection="1">
      <alignment horizontal="center" vertical="center" wrapText="1"/>
      <protection hidden="1"/>
    </xf>
    <xf numFmtId="2" fontId="12" fillId="2" borderId="48" xfId="0" applyNumberFormat="1" applyFont="1" applyFill="1" applyBorder="1" applyAlignment="1" applyProtection="1">
      <alignment horizontal="center" vertical="center" wrapText="1"/>
      <protection hidden="1"/>
    </xf>
    <xf numFmtId="165" fontId="12" fillId="2" borderId="49" xfId="0" applyNumberFormat="1" applyFont="1" applyFill="1" applyBorder="1" applyAlignment="1" applyProtection="1">
      <alignment horizontal="center" vertical="center" wrapText="1"/>
      <protection hidden="1"/>
    </xf>
    <xf numFmtId="165" fontId="12" fillId="2" borderId="50" xfId="0" applyNumberFormat="1" applyFont="1" applyFill="1" applyBorder="1" applyAlignment="1" applyProtection="1">
      <alignment horizontal="center" vertical="center" wrapTex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2" fillId="2" borderId="22" xfId="0" applyFont="1" applyFill="1" applyBorder="1" applyAlignment="1" applyProtection="1">
      <alignment horizontal="left" vertical="center" wrapText="1"/>
      <protection hidden="1"/>
    </xf>
    <xf numFmtId="0" fontId="12" fillId="2" borderId="40" xfId="0" applyFont="1" applyFill="1" applyBorder="1" applyAlignment="1" applyProtection="1">
      <alignment horizontal="left" vertical="center" wrapText="1"/>
      <protection hidden="1"/>
    </xf>
    <xf numFmtId="0" fontId="31" fillId="2" borderId="0" xfId="0" applyFont="1" applyFill="1" applyAlignment="1" applyProtection="1">
      <alignment horizontal="left" vertical="top" wrapText="1"/>
      <protection hidden="1"/>
    </xf>
    <xf numFmtId="0" fontId="31" fillId="2" borderId="30" xfId="0" applyFont="1" applyFill="1" applyBorder="1" applyAlignment="1" applyProtection="1">
      <alignment horizontal="left" vertical="top" wrapText="1"/>
      <protection hidden="1"/>
    </xf>
    <xf numFmtId="0" fontId="26" fillId="2" borderId="0" xfId="0" applyFont="1" applyFill="1" applyAlignment="1" applyProtection="1">
      <alignment horizontal="center" vertical="top" wrapText="1"/>
      <protection hidden="1"/>
    </xf>
    <xf numFmtId="0" fontId="19" fillId="2" borderId="0" xfId="0" applyFont="1" applyFill="1" applyAlignment="1" applyProtection="1">
      <alignment horizontal="left" wrapText="1"/>
      <protection hidden="1"/>
    </xf>
    <xf numFmtId="0" fontId="12" fillId="2" borderId="18" xfId="0" applyFont="1" applyFill="1" applyBorder="1" applyAlignment="1" applyProtection="1">
      <alignment horizontal="left" vertical="center" wrapText="1" indent="1"/>
      <protection hidden="1"/>
    </xf>
    <xf numFmtId="0" fontId="12" fillId="2" borderId="28"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wrapText="1"/>
      <protection hidden="1"/>
    </xf>
    <xf numFmtId="0" fontId="12" fillId="6" borderId="9" xfId="0" applyFont="1" applyFill="1" applyBorder="1" applyAlignment="1" applyProtection="1">
      <alignment horizontal="center" vertical="center"/>
      <protection hidden="1"/>
    </xf>
    <xf numFmtId="0" fontId="12" fillId="2" borderId="51" xfId="0" applyFont="1" applyFill="1" applyBorder="1" applyAlignment="1" applyProtection="1">
      <alignment horizontal="left" vertical="center" wrapText="1" indent="1"/>
      <protection hidden="1"/>
    </xf>
    <xf numFmtId="0" fontId="12" fillId="2" borderId="52" xfId="0" applyFont="1" applyFill="1" applyBorder="1" applyAlignment="1" applyProtection="1">
      <alignment horizontal="left" vertical="center" wrapText="1" indent="1"/>
      <protection hidden="1"/>
    </xf>
    <xf numFmtId="0" fontId="12" fillId="2" borderId="53" xfId="0" applyFont="1" applyFill="1" applyBorder="1" applyAlignment="1" applyProtection="1">
      <alignment horizontal="left" vertical="center" wrapText="1" indent="1"/>
      <protection hidden="1"/>
    </xf>
    <xf numFmtId="0" fontId="53" fillId="2" borderId="0" xfId="1" applyFont="1" applyFill="1" applyAlignment="1" applyProtection="1">
      <alignment horizontal="left"/>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31" fillId="2" borderId="0" xfId="0" applyFont="1" applyFill="1" applyAlignment="1" applyProtection="1">
      <alignment horizontal="justify" vertical="top" wrapText="1"/>
      <protection hidden="1"/>
    </xf>
    <xf numFmtId="0" fontId="12" fillId="2" borderId="15" xfId="0" applyFont="1" applyFill="1" applyBorder="1" applyAlignment="1" applyProtection="1">
      <alignment horizontal="left" vertical="center" wrapText="1" indent="1"/>
      <protection hidden="1"/>
    </xf>
    <xf numFmtId="0" fontId="12" fillId="2" borderId="24"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12" fillId="6" borderId="10" xfId="0" applyFont="1" applyFill="1" applyBorder="1" applyAlignment="1" applyProtection="1">
      <alignment horizontal="center" vertical="center"/>
      <protection hidden="1"/>
    </xf>
    <xf numFmtId="0" fontId="12" fillId="0" borderId="16" xfId="0" applyFont="1" applyBorder="1" applyAlignment="1" applyProtection="1">
      <alignment horizontal="left" vertical="center" wrapText="1" indent="1"/>
      <protection hidden="1"/>
    </xf>
    <xf numFmtId="0" fontId="12" fillId="0" borderId="21" xfId="0" applyFont="1" applyBorder="1" applyAlignment="1" applyProtection="1">
      <alignment horizontal="left" vertical="center" wrapText="1" inden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35" fillId="2" borderId="0" xfId="0" applyFont="1" applyFill="1" applyAlignment="1" applyProtection="1">
      <alignment horizontal="left" vertical="top"/>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12" fillId="0" borderId="32" xfId="0" applyFont="1" applyBorder="1" applyAlignment="1" applyProtection="1">
      <alignment horizontal="left" vertical="center" indent="1"/>
      <protection hidden="1"/>
    </xf>
    <xf numFmtId="0" fontId="12" fillId="0" borderId="33" xfId="0" applyFont="1" applyBorder="1" applyAlignment="1" applyProtection="1">
      <alignment horizontal="left" vertical="center" indent="1"/>
      <protection hidden="1"/>
    </xf>
    <xf numFmtId="0" fontId="64" fillId="2" borderId="1" xfId="0" applyFont="1" applyFill="1" applyBorder="1" applyAlignment="1">
      <alignment horizontal="center" vertical="center"/>
    </xf>
    <xf numFmtId="0" fontId="62" fillId="2" borderId="5" xfId="0" applyFont="1" applyFill="1" applyBorder="1" applyAlignment="1">
      <alignment horizontal="center" vertical="center"/>
    </xf>
    <xf numFmtId="0" fontId="62" fillId="2" borderId="9" xfId="0" applyFont="1" applyFill="1" applyBorder="1" applyAlignment="1">
      <alignment horizontal="center" vertical="center"/>
    </xf>
    <xf numFmtId="0" fontId="62" fillId="2" borderId="10" xfId="0" applyFont="1" applyFill="1" applyBorder="1" applyAlignment="1">
      <alignment horizontal="center" vertical="center"/>
    </xf>
    <xf numFmtId="0" fontId="12" fillId="2" borderId="2" xfId="0" applyFont="1" applyFill="1" applyBorder="1" applyAlignment="1" applyProtection="1">
      <alignment horizontal="center" vertical="center" wrapText="1"/>
      <protection hidden="1"/>
    </xf>
    <xf numFmtId="0" fontId="12" fillId="2" borderId="4" xfId="0" applyFont="1" applyFill="1" applyBorder="1" applyAlignment="1" applyProtection="1">
      <alignment horizontal="center" vertical="center" wrapText="1"/>
      <protection hidden="1"/>
    </xf>
    <xf numFmtId="0" fontId="12" fillId="2" borderId="11" xfId="0" applyFont="1" applyFill="1" applyBorder="1" applyAlignment="1" applyProtection="1">
      <alignment horizontal="center" vertical="center" wrapText="1"/>
      <protection hidden="1"/>
    </xf>
    <xf numFmtId="0" fontId="12" fillId="2" borderId="3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wrapText="1"/>
      <protection hidden="1"/>
    </xf>
    <xf numFmtId="0" fontId="12" fillId="7" borderId="6" xfId="0" applyFont="1" applyFill="1" applyBorder="1" applyAlignment="1" applyProtection="1">
      <alignment horizontal="center" vertical="center" wrapText="1"/>
      <protection hidden="1"/>
    </xf>
    <xf numFmtId="0" fontId="12" fillId="7" borderId="7" xfId="0" applyFont="1" applyFill="1" applyBorder="1" applyAlignment="1" applyProtection="1">
      <alignment horizontal="center" vertical="center" wrapText="1"/>
      <protection hidden="1"/>
    </xf>
    <xf numFmtId="0" fontId="26" fillId="2" borderId="6" xfId="0" applyFont="1" applyFill="1" applyBorder="1" applyAlignment="1" applyProtection="1">
      <alignment horizontal="center" textRotation="90"/>
      <protection hidden="1"/>
    </xf>
    <xf numFmtId="0" fontId="26" fillId="2" borderId="8" xfId="0" applyFont="1" applyFill="1" applyBorder="1" applyAlignment="1" applyProtection="1">
      <alignment horizontal="center" textRotation="90"/>
      <protection hidden="1"/>
    </xf>
    <xf numFmtId="0" fontId="26" fillId="2" borderId="7" xfId="0" applyFont="1" applyFill="1" applyBorder="1" applyAlignment="1" applyProtection="1">
      <alignment horizontal="center" textRotation="90"/>
      <protection hidden="1"/>
    </xf>
    <xf numFmtId="0" fontId="12" fillId="2" borderId="6" xfId="0" applyFont="1" applyFill="1" applyBorder="1" applyAlignment="1" applyProtection="1">
      <alignment horizontal="center" vertical="center" wrapText="1"/>
      <protection hidden="1"/>
    </xf>
    <xf numFmtId="0" fontId="12" fillId="2" borderId="7" xfId="0" applyFont="1" applyFill="1" applyBorder="1" applyAlignment="1" applyProtection="1">
      <alignment horizontal="center" vertical="center" wrapText="1"/>
      <protection hidden="1"/>
    </xf>
    <xf numFmtId="0" fontId="12" fillId="13" borderId="14" xfId="0" applyFont="1" applyFill="1" applyBorder="1" applyAlignment="1" applyProtection="1">
      <alignment horizontal="left" vertical="center" indent="1"/>
      <protection locked="0"/>
    </xf>
    <xf numFmtId="0" fontId="12" fillId="13" borderId="37" xfId="0" applyFont="1" applyFill="1" applyBorder="1" applyAlignment="1" applyProtection="1">
      <alignment horizontal="left" vertical="center" indent="1"/>
      <protection locked="0"/>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42" fillId="2" borderId="6" xfId="1" applyFont="1" applyFill="1" applyBorder="1" applyAlignment="1" applyProtection="1">
      <alignment horizontal="center" vertical="center" wrapText="1"/>
      <protection hidden="1"/>
    </xf>
    <xf numFmtId="0" fontId="42" fillId="2" borderId="7" xfId="1" applyFont="1" applyFill="1" applyBorder="1" applyAlignment="1" applyProtection="1">
      <alignment horizontal="center" vertical="center" wrapText="1"/>
      <protection hidden="1"/>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xf numFmtId="0" fontId="61" fillId="13" borderId="1" xfId="0" applyFont="1" applyFill="1" applyBorder="1" applyAlignment="1" applyProtection="1">
      <alignment horizontal="left" vertical="center" indent="1"/>
    </xf>
    <xf numFmtId="0" fontId="61" fillId="4" borderId="1" xfId="0" applyFont="1" applyFill="1" applyBorder="1" applyAlignment="1" applyProtection="1">
      <alignment horizontal="center" vertical="center"/>
    </xf>
    <xf numFmtId="0" fontId="61" fillId="13" borderId="5" xfId="0" applyFont="1" applyFill="1" applyBorder="1" applyAlignment="1" applyProtection="1">
      <alignment horizontal="center" vertical="center"/>
    </xf>
    <xf numFmtId="0" fontId="61" fillId="4" borderId="5" xfId="0" applyFont="1" applyFill="1" applyBorder="1" applyAlignment="1" applyProtection="1">
      <alignment horizontal="left" vertical="center" indent="1"/>
    </xf>
    <xf numFmtId="1" fontId="61" fillId="13" borderId="5" xfId="0" applyNumberFormat="1" applyFont="1" applyFill="1" applyBorder="1" applyAlignment="1" applyProtection="1">
      <alignment horizontal="left" vertical="center" indent="1"/>
    </xf>
    <xf numFmtId="1" fontId="61" fillId="4" borderId="1" xfId="0" applyNumberFormat="1" applyFont="1" applyFill="1" applyBorder="1" applyAlignment="1" applyProtection="1">
      <alignment horizontal="left" vertical="center" indent="1"/>
    </xf>
    <xf numFmtId="0" fontId="61" fillId="13" borderId="1" xfId="0" applyFont="1" applyFill="1" applyBorder="1" applyAlignment="1" applyProtection="1">
      <alignment horizontal="center" vertical="center"/>
    </xf>
    <xf numFmtId="14" fontId="61" fillId="13" borderId="1" xfId="0" applyNumberFormat="1" applyFont="1" applyFill="1" applyBorder="1" applyAlignment="1" applyProtection="1">
      <alignment horizontal="center" vertical="center"/>
    </xf>
    <xf numFmtId="0" fontId="3" fillId="2" borderId="5" xfId="0" applyFont="1" applyFill="1" applyBorder="1" applyAlignment="1" applyProtection="1">
      <alignment horizontal="left" vertical="center"/>
      <protection hidden="1"/>
    </xf>
    <xf numFmtId="0" fontId="0" fillId="0" borderId="9" xfId="0" applyBorder="1" applyAlignment="1">
      <alignment vertical="center"/>
    </xf>
    <xf numFmtId="0" fontId="0" fillId="0" borderId="10" xfId="0" applyBorder="1" applyAlignment="1">
      <alignment vertical="center"/>
    </xf>
  </cellXfs>
  <cellStyles count="4">
    <cellStyle name="Lien hypertexte" xfId="1" builtinId="8"/>
    <cellStyle name="Normal" xfId="0" builtinId="0"/>
    <cellStyle name="Normal 2" xfId="2" xr:uid="{6916636B-A48F-4266-B14E-3866D83E7AAE}"/>
    <cellStyle name="Normal 3" xfId="3" xr:uid="{7F9BDA7E-A37D-48D0-852C-F05937FA7429}"/>
  </cellStyles>
  <dxfs count="1">
    <dxf>
      <fill>
        <patternFill>
          <bgColor rgb="FFF9F9F9"/>
        </patternFill>
      </fill>
    </dxf>
  </dxfs>
  <tableStyles count="0" defaultTableStyle="TableStyleMedium2" defaultPivotStyle="PivotStyleLight16"/>
  <colors>
    <mruColors>
      <color rgb="FFFFFFCC"/>
      <color rgb="FFCCFFFF"/>
      <color rgb="FFF9F9F9"/>
      <color rgb="FFEAEAEA"/>
      <color rgb="FFFFFF66"/>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Structure" Target="richData/rdrichvaluestructure.xml"/><Relationship Id="rId5" Type="http://schemas.openxmlformats.org/officeDocument/2006/relationships/worksheet" Target="worksheets/sheet5.xml"/><Relationship Id="rId10"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411481</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6</xdr:col>
      <xdr:colOff>38100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5</v>
    <v>8</v>
    <v>0</v>
    <v>6</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W83"/>
  <sheetViews>
    <sheetView tabSelected="1" zoomScaleNormal="100" workbookViewId="0">
      <selection activeCell="F9" sqref="F9"/>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91" hidden="1" customWidth="1"/>
    <col min="20" max="20" width="10.7109375" style="57" hidden="1" customWidth="1"/>
    <col min="21" max="21" width="100.7109375" style="7" hidden="1" customWidth="1"/>
    <col min="22" max="23" width="0" style="91" hidden="1" customWidth="1"/>
    <col min="24" max="16384" width="9.140625" style="91" hidden="1"/>
  </cols>
  <sheetData>
    <row r="1" spans="1:23" s="50" customFormat="1" ht="30" customHeight="1" x14ac:dyDescent="0.2">
      <c r="A1" s="11"/>
      <c r="B1" s="11"/>
      <c r="C1" s="11"/>
      <c r="D1" s="11"/>
      <c r="E1" s="11"/>
      <c r="F1" s="11"/>
      <c r="G1" s="11"/>
      <c r="H1" s="11"/>
      <c r="I1" s="11"/>
      <c r="J1" s="11"/>
      <c r="K1" s="11"/>
      <c r="L1" s="11"/>
      <c r="M1" s="11"/>
      <c r="N1" s="48" t="s">
        <v>4622</v>
      </c>
      <c r="O1" s="48" t="s">
        <v>4622</v>
      </c>
      <c r="P1" s="199" t="s">
        <v>4804</v>
      </c>
      <c r="Q1" s="199" t="s">
        <v>4804</v>
      </c>
      <c r="R1" s="197" t="s">
        <v>4805</v>
      </c>
      <c r="S1" s="197" t="s">
        <v>4805</v>
      </c>
      <c r="T1" s="49" t="s">
        <v>4623</v>
      </c>
      <c r="U1" s="203" t="s">
        <v>4897</v>
      </c>
      <c r="V1" s="91"/>
      <c r="W1" s="91"/>
    </row>
    <row r="2" spans="1:23" s="58" customFormat="1" ht="9.9499999999999993" customHeight="1" x14ac:dyDescent="0.2">
      <c r="A2" s="31"/>
      <c r="B2" s="31"/>
      <c r="C2" s="31"/>
      <c r="D2" s="31"/>
      <c r="E2" s="31"/>
      <c r="F2" s="31"/>
      <c r="G2" s="31"/>
      <c r="H2" s="51"/>
      <c r="I2" s="52" t="str" cm="1">
        <f t="array" ref="I2">INDEX(Trad, N2, Lang)</f>
        <v>Eidgenössisches Departement für Umwelt, Verkehr,</v>
      </c>
      <c r="J2" s="52"/>
      <c r="K2" s="36"/>
      <c r="L2" s="31"/>
      <c r="M2" s="31"/>
      <c r="N2" s="54">
        <v>200</v>
      </c>
      <c r="O2" s="187"/>
      <c r="P2" s="193"/>
      <c r="Q2" s="193"/>
      <c r="R2" s="7"/>
      <c r="S2" s="7"/>
      <c r="T2" s="57"/>
      <c r="U2" s="7"/>
      <c r="V2" s="91"/>
      <c r="W2" s="91"/>
    </row>
    <row r="3" spans="1:23" s="58" customFormat="1" ht="9.9499999999999993" customHeight="1" x14ac:dyDescent="0.2">
      <c r="A3" s="31"/>
      <c r="B3" s="31"/>
      <c r="C3" s="31"/>
      <c r="D3" s="31"/>
      <c r="E3" s="31"/>
      <c r="F3" s="31"/>
      <c r="G3" s="31"/>
      <c r="H3" s="51"/>
      <c r="I3" s="52" t="str" cm="1">
        <f t="array" ref="I3">INDEX(Trad, N3, Lang)</f>
        <v>Energie und Kommunikation UVEK</v>
      </c>
      <c r="J3" s="52"/>
      <c r="K3" s="36"/>
      <c r="L3" s="31"/>
      <c r="M3" s="31"/>
      <c r="N3" s="54">
        <v>201</v>
      </c>
      <c r="O3" s="187"/>
      <c r="P3" s="193"/>
      <c r="Q3" s="193"/>
      <c r="R3" s="7"/>
      <c r="S3" s="7"/>
      <c r="T3" s="57"/>
      <c r="U3" s="7"/>
      <c r="V3" s="91"/>
      <c r="W3" s="91"/>
    </row>
    <row r="4" spans="1:23" s="50" customFormat="1" ht="18" customHeight="1" x14ac:dyDescent="0.2">
      <c r="A4" s="11"/>
      <c r="B4" s="11"/>
      <c r="C4" s="11"/>
      <c r="D4" s="11"/>
      <c r="E4" s="11"/>
      <c r="F4" s="11"/>
      <c r="G4" s="11"/>
      <c r="H4" s="53"/>
      <c r="I4" s="59" t="str" cm="1">
        <f t="array" ref="I4">INDEX(Trad, N4, Lang)</f>
        <v>Bundesamt für Energie BFE</v>
      </c>
      <c r="J4" s="60"/>
      <c r="K4" s="37"/>
      <c r="L4" s="11"/>
      <c r="M4" s="11"/>
      <c r="N4" s="54">
        <v>202</v>
      </c>
      <c r="O4" s="187"/>
      <c r="P4" s="193"/>
      <c r="Q4" s="193"/>
      <c r="R4" s="7"/>
      <c r="S4" s="7"/>
      <c r="T4" s="57"/>
      <c r="U4" s="7"/>
      <c r="V4" s="91"/>
      <c r="W4" s="91"/>
    </row>
    <row r="5" spans="1:23" s="50" customFormat="1" ht="30" customHeight="1" x14ac:dyDescent="0.2">
      <c r="A5" s="11"/>
      <c r="B5" s="11"/>
      <c r="C5" s="11"/>
      <c r="D5" s="11"/>
      <c r="E5" s="11"/>
      <c r="F5" s="11"/>
      <c r="G5" s="11"/>
      <c r="H5" s="11"/>
      <c r="I5" s="11"/>
      <c r="J5" s="11"/>
      <c r="K5" s="11"/>
      <c r="L5" s="11"/>
      <c r="M5" s="11"/>
      <c r="N5" s="54"/>
      <c r="O5" s="187"/>
      <c r="P5" s="193"/>
      <c r="Q5" s="193"/>
      <c r="R5" s="7"/>
      <c r="S5" s="7"/>
      <c r="T5" s="57"/>
      <c r="U5" s="7"/>
      <c r="V5" s="91"/>
      <c r="W5" s="91"/>
    </row>
    <row r="6" spans="1:23" s="50" customFormat="1" ht="12.6" customHeight="1" x14ac:dyDescent="0.2">
      <c r="A6" s="11"/>
      <c r="B6" s="53"/>
      <c r="C6" s="28"/>
      <c r="D6" s="53"/>
      <c r="E6" s="11"/>
      <c r="F6" s="11"/>
      <c r="G6" s="11"/>
      <c r="H6" s="11"/>
      <c r="I6" s="15" t="str" cm="1">
        <f t="array" ref="I6">INDEX(Trad, N6, Lang)</f>
        <v>Bitte wählen Sie die Sprache aus</v>
      </c>
      <c r="J6" s="11"/>
      <c r="L6" s="65" t="s">
        <v>4464</v>
      </c>
      <c r="M6" s="11"/>
      <c r="N6" s="54">
        <v>203</v>
      </c>
      <c r="O6" s="187"/>
      <c r="P6" s="194"/>
      <c r="Q6" s="193"/>
      <c r="R6" s="217" cm="1">
        <f t="array" ref="R6">_xlfn.SWITCH(L6, "D", 1, "F", 2, "I", 3)</f>
        <v>1</v>
      </c>
      <c r="S6" s="190" t="s">
        <v>4624</v>
      </c>
      <c r="T6" s="57"/>
      <c r="U6" s="7"/>
      <c r="V6" s="91"/>
      <c r="W6" s="91"/>
    </row>
    <row r="7" spans="1:23" ht="5.0999999999999996" customHeight="1" x14ac:dyDescent="0.2">
      <c r="A7" s="10"/>
      <c r="B7" s="6">
        <f>IF(B12="D", 1, IF(B12="F", 2, 3))</f>
        <v>3</v>
      </c>
      <c r="F7" s="10"/>
      <c r="G7" s="14"/>
      <c r="H7" s="14"/>
      <c r="I7" s="14"/>
      <c r="J7" s="14"/>
      <c r="M7" s="10"/>
      <c r="N7" s="54"/>
      <c r="O7" s="187"/>
      <c r="P7" s="193"/>
      <c r="Q7" s="193"/>
      <c r="R7" s="191"/>
      <c r="S7" s="191"/>
    </row>
    <row r="8" spans="1:23" s="92" customFormat="1" ht="12.75" customHeight="1" x14ac:dyDescent="0.2">
      <c r="A8" s="17"/>
      <c r="B8" s="18"/>
      <c r="C8" s="19"/>
      <c r="D8" s="20"/>
      <c r="E8" s="20"/>
      <c r="F8" s="17"/>
      <c r="G8" s="14"/>
      <c r="H8" s="14"/>
      <c r="I8" s="160" t="str" cm="1">
        <f t="array" ref="I8">INDEX(Trad, N8, Lang)</f>
        <v>Massnahme</v>
      </c>
      <c r="J8" s="14"/>
      <c r="K8" s="68"/>
      <c r="L8" s="161" t="str">
        <f>R8</f>
        <v>HZ-01a</v>
      </c>
      <c r="M8" s="17"/>
      <c r="N8" s="54">
        <v>23</v>
      </c>
      <c r="O8" s="188"/>
      <c r="P8" s="195"/>
      <c r="Q8" s="193"/>
      <c r="R8" s="198" t="s">
        <v>4808</v>
      </c>
      <c r="S8" s="190" t="s">
        <v>4802</v>
      </c>
      <c r="T8" s="57"/>
      <c r="U8" s="216" t="s">
        <v>4901</v>
      </c>
    </row>
    <row r="9" spans="1:23" ht="12.75" customHeight="1" x14ac:dyDescent="0.2">
      <c r="A9" s="10"/>
      <c r="B9" s="16"/>
      <c r="C9" s="15"/>
      <c r="E9" s="15"/>
      <c r="F9" s="10"/>
      <c r="G9" s="14"/>
      <c r="H9" s="14"/>
      <c r="I9" s="160" t="str" cm="1">
        <f t="array" ref="I9">INDEX(Trad, N9, Lang)</f>
        <v>Version</v>
      </c>
      <c r="J9" s="14"/>
      <c r="K9" s="68"/>
      <c r="L9" s="161" t="str">
        <f>R9</f>
        <v>2.10 (05.2026)</v>
      </c>
      <c r="M9" s="10"/>
      <c r="N9" s="54">
        <v>24</v>
      </c>
      <c r="O9" s="187"/>
      <c r="P9" s="193"/>
      <c r="Q9" s="193"/>
      <c r="R9" s="217" t="str">
        <f>$Q$21&amp;" ("&amp;$Q$22&amp;")"</f>
        <v>2.10 (05.2026)</v>
      </c>
      <c r="S9" s="190" t="s">
        <v>4803</v>
      </c>
    </row>
    <row r="10" spans="1:23" ht="12.75" customHeight="1" x14ac:dyDescent="0.2">
      <c r="A10" s="10"/>
      <c r="B10" s="16"/>
      <c r="C10" s="15"/>
      <c r="E10" s="15"/>
      <c r="F10" s="10"/>
      <c r="G10" s="14"/>
      <c r="H10" s="14"/>
      <c r="I10" s="14"/>
      <c r="J10" s="14"/>
      <c r="K10" s="68"/>
      <c r="L10" s="154"/>
      <c r="M10" s="10"/>
      <c r="N10" s="54"/>
      <c r="O10" s="187"/>
      <c r="P10" s="193"/>
      <c r="Q10" s="193"/>
      <c r="R10" s="7"/>
      <c r="S10" s="7"/>
    </row>
    <row r="11" spans="1:23" ht="12.75" customHeight="1" x14ac:dyDescent="0.2">
      <c r="A11" s="10"/>
      <c r="B11" s="16"/>
      <c r="C11" s="15"/>
      <c r="E11" s="15"/>
      <c r="F11" s="10"/>
      <c r="G11" s="14"/>
      <c r="H11" s="14"/>
      <c r="I11" s="14"/>
      <c r="J11" s="14"/>
      <c r="K11" s="68"/>
      <c r="L11" s="154"/>
      <c r="M11" s="10"/>
      <c r="N11" s="54"/>
      <c r="O11" s="187"/>
      <c r="P11" s="193"/>
      <c r="Q11" s="193"/>
      <c r="R11" s="7"/>
      <c r="S11" s="7"/>
    </row>
    <row r="12" spans="1:23" ht="12.75" customHeight="1" x14ac:dyDescent="0.2">
      <c r="A12" s="10"/>
      <c r="B12" s="6"/>
      <c r="F12" s="10"/>
      <c r="G12" s="14"/>
      <c r="H12" s="14"/>
      <c r="I12" s="14"/>
      <c r="J12" s="14"/>
      <c r="M12" s="10"/>
      <c r="N12" s="54"/>
      <c r="O12" s="187"/>
      <c r="P12" s="193"/>
      <c r="Q12" s="193"/>
      <c r="R12" s="217"/>
      <c r="S12" s="190"/>
    </row>
    <row r="13" spans="1:23" s="92" customFormat="1" ht="20.100000000000001" customHeight="1" x14ac:dyDescent="0.2">
      <c r="A13" s="17"/>
      <c r="B13" s="87" t="str" cm="1">
        <f t="array" ref="B13">INDEX(Trad, N13, Lang)</f>
        <v>Inhaltsverzeichnis</v>
      </c>
      <c r="C13" s="19"/>
      <c r="D13" s="20"/>
      <c r="E13" s="20"/>
      <c r="F13" s="17"/>
      <c r="G13" s="14"/>
      <c r="H13" s="14"/>
      <c r="I13" s="14"/>
      <c r="J13" s="14"/>
      <c r="K13" s="20"/>
      <c r="L13" s="20"/>
      <c r="M13" s="17"/>
      <c r="N13" s="54">
        <v>205</v>
      </c>
      <c r="O13" s="188"/>
      <c r="P13" s="195"/>
      <c r="Q13" s="193"/>
      <c r="R13" s="7"/>
      <c r="S13" s="7"/>
      <c r="T13" s="57"/>
      <c r="U13" s="7"/>
    </row>
    <row r="14" spans="1:23" ht="8.1" customHeight="1" x14ac:dyDescent="0.2">
      <c r="A14" s="10"/>
      <c r="B14" s="16"/>
      <c r="C14" s="15"/>
      <c r="E14" s="15"/>
      <c r="F14" s="10"/>
      <c r="G14" s="14"/>
      <c r="H14" s="14"/>
      <c r="I14" s="14"/>
      <c r="J14" s="14"/>
      <c r="M14" s="10"/>
      <c r="N14" s="54"/>
      <c r="O14" s="187"/>
      <c r="P14" s="193"/>
      <c r="Q14" s="193"/>
      <c r="R14" s="7"/>
      <c r="S14" s="7"/>
    </row>
    <row r="15" spans="1:23" ht="24.95" customHeight="1" x14ac:dyDescent="0.2">
      <c r="A15" s="11"/>
      <c r="B15" s="275" t="str" cm="1">
        <f t="array" ref="B15">INDEX(Trad, N15, Lang)</f>
        <v>A. Einsparprotokoll</v>
      </c>
      <c r="C15" s="276"/>
      <c r="D15" s="276"/>
      <c r="E15" s="276"/>
      <c r="F15" s="271" t="str" cm="1">
        <f t="array" ref="F15">INDEX(Trad, O15, $R$6)</f>
        <v>legt den Anwendungsbereich und die Anforderungen für die Umsetzung der Massnahme sowie an die Nachweise fest. Es ist keine Eingabe erforderlich.</v>
      </c>
      <c r="G15" s="271"/>
      <c r="H15" s="271"/>
      <c r="I15" s="271"/>
      <c r="J15" s="271"/>
      <c r="K15" s="271"/>
      <c r="L15" s="272"/>
      <c r="M15" s="10"/>
      <c r="N15" s="54">
        <v>206</v>
      </c>
      <c r="O15" s="54">
        <v>208</v>
      </c>
      <c r="P15" s="193"/>
      <c r="Q15" s="193"/>
      <c r="R15" s="7"/>
      <c r="S15" s="7"/>
    </row>
    <row r="16" spans="1:23" s="97" customFormat="1" ht="24.95" customHeight="1" x14ac:dyDescent="0.2">
      <c r="A16" s="11"/>
      <c r="B16" s="277" t="str" cm="1">
        <f t="array" ref="B16">INDEX(Trad, N16, Lang)</f>
        <v>B. Monitoringliste</v>
      </c>
      <c r="C16" s="278"/>
      <c r="D16" s="278"/>
      <c r="E16" s="278"/>
      <c r="F16" s="273" t="str" cm="1">
        <f t="array" ref="F16">INDEX(Trad, O16, $R$6)</f>
        <v>fasst die in diesem Protokoll gemeldeten Massnahmen zusammen. Alle Eingabefelder müssen für jede Massnahme ausgefüllt werden.</v>
      </c>
      <c r="G16" s="273"/>
      <c r="H16" s="273"/>
      <c r="I16" s="273"/>
      <c r="J16" s="273"/>
      <c r="K16" s="273"/>
      <c r="L16" s="274"/>
      <c r="M16" s="94"/>
      <c r="N16" s="54">
        <v>207</v>
      </c>
      <c r="O16" s="54">
        <v>209</v>
      </c>
      <c r="P16" s="196"/>
      <c r="Q16" s="193"/>
      <c r="R16" s="7"/>
      <c r="S16" s="7"/>
      <c r="T16" s="57"/>
      <c r="U16" s="7"/>
    </row>
    <row r="17" spans="1:21" s="97" customFormat="1" ht="20.100000000000001" customHeight="1" x14ac:dyDescent="0.2">
      <c r="A17" s="10"/>
      <c r="B17" s="93"/>
      <c r="C17" s="98"/>
      <c r="D17" s="7"/>
      <c r="E17" s="98"/>
      <c r="F17" s="94"/>
      <c r="G17" s="96"/>
      <c r="H17" s="96"/>
      <c r="I17" s="96"/>
      <c r="J17" s="96"/>
      <c r="K17" s="95"/>
      <c r="L17" s="95"/>
      <c r="M17" s="94"/>
      <c r="N17" s="54"/>
      <c r="O17" s="189"/>
      <c r="P17" s="196"/>
      <c r="Q17" s="193"/>
      <c r="R17" s="95"/>
      <c r="S17" s="95"/>
      <c r="T17" s="57"/>
      <c r="U17" s="7"/>
    </row>
    <row r="18" spans="1:21" ht="12.75" customHeight="1" x14ac:dyDescent="0.2">
      <c r="A18" s="10"/>
      <c r="B18" s="16"/>
      <c r="C18" s="15"/>
      <c r="E18" s="15"/>
      <c r="F18" s="10"/>
      <c r="G18" s="14"/>
      <c r="H18" s="14"/>
      <c r="I18" s="14"/>
      <c r="J18" s="14"/>
      <c r="M18" s="10"/>
      <c r="N18" s="54"/>
      <c r="O18" s="187"/>
      <c r="P18" s="193"/>
      <c r="Q18" s="193"/>
      <c r="R18" s="7"/>
      <c r="S18" s="7"/>
      <c r="T18" s="49"/>
    </row>
    <row r="19" spans="1:21" s="92" customFormat="1" ht="20.100000000000001" customHeight="1" x14ac:dyDescent="0.2">
      <c r="A19" s="17"/>
      <c r="B19" s="87" t="str" cm="1">
        <f t="array" ref="B19">INDEX(Trad, N19, Lang)</f>
        <v>Versionshistorie</v>
      </c>
      <c r="C19" s="19"/>
      <c r="D19" s="20"/>
      <c r="E19" s="20"/>
      <c r="F19" s="17"/>
      <c r="G19" s="14"/>
      <c r="H19" s="14"/>
      <c r="I19" s="14"/>
      <c r="J19" s="14"/>
      <c r="K19" s="20"/>
      <c r="L19" s="20"/>
      <c r="M19" s="17"/>
      <c r="N19" s="54">
        <v>210</v>
      </c>
      <c r="O19" s="188"/>
      <c r="P19" s="195"/>
      <c r="Q19" s="193"/>
      <c r="R19" s="20"/>
      <c r="S19" s="20"/>
      <c r="T19" s="57"/>
      <c r="U19" s="7"/>
    </row>
    <row r="20" spans="1:21" ht="8.1" customHeight="1" x14ac:dyDescent="0.2">
      <c r="A20" s="10"/>
      <c r="B20" s="16"/>
      <c r="C20" s="15"/>
      <c r="E20" s="15"/>
      <c r="F20" s="10"/>
      <c r="G20" s="14"/>
      <c r="H20" s="14"/>
      <c r="I20" s="14"/>
      <c r="J20" s="14"/>
      <c r="M20" s="10"/>
      <c r="N20" s="54"/>
      <c r="O20" s="187"/>
      <c r="P20" s="195"/>
      <c r="Q20" s="193"/>
      <c r="R20" s="7"/>
      <c r="S20" s="7"/>
    </row>
    <row r="21" spans="1:21" s="92" customFormat="1" ht="20.100000000000001" customHeight="1" x14ac:dyDescent="0.2">
      <c r="A21" s="20"/>
      <c r="B21" s="157" t="s">
        <v>4685</v>
      </c>
      <c r="C21" s="155" t="str" cm="1">
        <f t="array" ref="C21">INDEX(Trad, N21, Lang)</f>
        <v>Datum</v>
      </c>
      <c r="D21" s="279" t="str" cm="1">
        <f t="array" ref="D21">INDEX(Trad, O21, Lang)</f>
        <v>Änderung</v>
      </c>
      <c r="E21" s="280"/>
      <c r="F21" s="280"/>
      <c r="G21" s="280"/>
      <c r="H21" s="280"/>
      <c r="I21" s="280"/>
      <c r="J21" s="280"/>
      <c r="K21" s="280"/>
      <c r="L21" s="281"/>
      <c r="M21" s="20"/>
      <c r="N21" s="54">
        <v>211</v>
      </c>
      <c r="O21" s="54">
        <v>220</v>
      </c>
      <c r="P21" s="152" cm="1">
        <f t="array" ref="P21">_xlfn.XLOOKUP(TRUE, $R$22:$R$35&lt;&gt;"", $R$22:$R$35, , ,-1)</f>
        <v>2.1</v>
      </c>
      <c r="Q21" s="152" t="str">
        <f>TEXT(P21,"#.00")</f>
        <v>2.10</v>
      </c>
      <c r="R21" s="20"/>
      <c r="S21" s="20"/>
      <c r="T21" s="57"/>
      <c r="U21" s="7"/>
    </row>
    <row r="22" spans="1:21" ht="15" customHeight="1" x14ac:dyDescent="0.2">
      <c r="B22" s="254">
        <f>IF(OR(ISBLANK(R22), P22=R22),"",R22)</f>
        <v>1</v>
      </c>
      <c r="C22" s="172">
        <f>IF(OR(ISBLANK(S22), Q22=S22),"",S22)</f>
        <v>45597</v>
      </c>
      <c r="D22" s="267" t="str" cm="1">
        <f t="array" ref="D22">IF(ISBLANK(B22), "", INDEX(Trad, N22, Lang))</f>
        <v>Erste Fassung</v>
      </c>
      <c r="E22" s="267"/>
      <c r="F22" s="267"/>
      <c r="G22" s="267"/>
      <c r="H22" s="267"/>
      <c r="I22" s="267"/>
      <c r="J22" s="267"/>
      <c r="K22" s="267"/>
      <c r="L22" s="268"/>
      <c r="N22" s="54">
        <v>221</v>
      </c>
      <c r="O22" s="187"/>
      <c r="P22" s="169">
        <f>VLOOKUP(P21, $R$22:$S$35, 2, FALSE)</f>
        <v>46143</v>
      </c>
      <c r="Q22" s="169" t="str">
        <f>TEXT(Version!P22,"mm.aaaa")</f>
        <v>05.2026</v>
      </c>
      <c r="R22" s="202">
        <v>1</v>
      </c>
      <c r="S22" s="201">
        <v>45597</v>
      </c>
      <c r="T22" s="57">
        <f>1</f>
        <v>1</v>
      </c>
      <c r="U22" s="216" t="s">
        <v>4902</v>
      </c>
    </row>
    <row r="23" spans="1:21" ht="15" customHeight="1" x14ac:dyDescent="0.2">
      <c r="B23" s="255">
        <f t="shared" ref="B23:C35" si="0">IF(OR(ISBLANK(R23), R22=R23),"",R23)</f>
        <v>2</v>
      </c>
      <c r="C23" s="173">
        <f t="shared" si="0"/>
        <v>45962</v>
      </c>
      <c r="D23" s="269" t="str" cm="1">
        <f t="array" ref="D23">IF(ISBLANK(INDEX(Trad, N23, Lang)), "", INDEX(Trad, N23, Lang))</f>
        <v>Aufnahme einer Übersichtstabelle über die Änderungen zwischen den früheren Versionen</v>
      </c>
      <c r="E23" s="269"/>
      <c r="F23" s="269"/>
      <c r="G23" s="269"/>
      <c r="H23" s="269"/>
      <c r="I23" s="269"/>
      <c r="J23" s="269"/>
      <c r="K23" s="269"/>
      <c r="L23" s="270"/>
      <c r="N23" s="48">
        <v>222</v>
      </c>
      <c r="O23" s="187"/>
      <c r="P23" s="200"/>
      <c r="Q23" s="192"/>
      <c r="R23" s="202">
        <v>2</v>
      </c>
      <c r="S23" s="201">
        <v>45962</v>
      </c>
      <c r="T23" s="57">
        <f>IF(ISBLANK(R23), 1001, IF(R23&lt;&gt;R22, T22+1,T22))</f>
        <v>2</v>
      </c>
      <c r="U23" s="216"/>
    </row>
    <row r="24" spans="1:21" ht="15" customHeight="1" x14ac:dyDescent="0.2">
      <c r="B24" s="255" t="str">
        <f t="shared" si="0"/>
        <v/>
      </c>
      <c r="C24" s="173" t="str">
        <f t="shared" si="0"/>
        <v/>
      </c>
      <c r="D24" s="269" t="str" cm="1">
        <f t="array" ref="D24">IF(ISBLANK(INDEX(Trad, N24, Lang)), "", INDEX(Trad, N24, Lang))</f>
        <v>Einfügen des Einsparprotokolls (Blatt A)</v>
      </c>
      <c r="E24" s="269"/>
      <c r="F24" s="269"/>
      <c r="G24" s="269"/>
      <c r="H24" s="269"/>
      <c r="I24" s="269"/>
      <c r="J24" s="269"/>
      <c r="K24" s="269"/>
      <c r="L24" s="270"/>
      <c r="N24" s="48">
        <v>223</v>
      </c>
      <c r="O24" s="187"/>
      <c r="P24" s="200"/>
      <c r="Q24" s="192"/>
      <c r="R24" s="202">
        <v>2</v>
      </c>
      <c r="S24" s="201">
        <v>45962</v>
      </c>
      <c r="T24" s="57">
        <f t="shared" ref="T24:T35" si="1">IF(ISBLANK(R24), 1001, IF(R24&lt;&gt;R23, T23+1,T23))</f>
        <v>2</v>
      </c>
      <c r="U24" s="216"/>
    </row>
    <row r="25" spans="1:21" ht="15" customHeight="1" x14ac:dyDescent="0.2">
      <c r="B25" s="255" t="str">
        <f t="shared" si="0"/>
        <v/>
      </c>
      <c r="C25" s="173" t="str">
        <f t="shared" si="0"/>
        <v/>
      </c>
      <c r="D25" s="269" t="str" cm="1">
        <f t="array" ref="D25">IF(ISBLANK(INDEX(Trad, N25, Lang)), "", INDEX(Trad, N25, Lang))</f>
        <v>Änderung und Aufnahme von Feldern in der Monitoringliste  (Blatt B)</v>
      </c>
      <c r="E25" s="269"/>
      <c r="F25" s="269"/>
      <c r="G25" s="269"/>
      <c r="H25" s="269"/>
      <c r="I25" s="269"/>
      <c r="J25" s="269"/>
      <c r="K25" s="269"/>
      <c r="L25" s="270"/>
      <c r="N25" s="48">
        <v>224</v>
      </c>
      <c r="O25" s="187"/>
      <c r="P25" s="200"/>
      <c r="Q25" s="192"/>
      <c r="R25" s="202">
        <v>2</v>
      </c>
      <c r="S25" s="201">
        <v>45962</v>
      </c>
      <c r="T25" s="57">
        <f t="shared" si="1"/>
        <v>2</v>
      </c>
      <c r="U25" s="216"/>
    </row>
    <row r="26" spans="1:21" ht="15" customHeight="1" x14ac:dyDescent="0.2">
      <c r="B26" s="255" t="str">
        <f t="shared" si="0"/>
        <v/>
      </c>
      <c r="C26" s="173" t="str">
        <f t="shared" si="0"/>
        <v/>
      </c>
      <c r="D26" s="269" t="str" cm="1">
        <f t="array" ref="D26">IF(ISBLANK(INDEX(Trad, N26, Lang)), "", INDEX(Trad, N26, Lang))</f>
        <v>Diverse Layout Anpassungen</v>
      </c>
      <c r="E26" s="269"/>
      <c r="F26" s="269"/>
      <c r="G26" s="269"/>
      <c r="H26" s="269"/>
      <c r="I26" s="269"/>
      <c r="J26" s="269"/>
      <c r="K26" s="269"/>
      <c r="L26" s="270"/>
      <c r="N26" s="48">
        <v>225</v>
      </c>
      <c r="O26" s="187"/>
      <c r="P26" s="200"/>
      <c r="Q26" s="192"/>
      <c r="R26" s="202">
        <v>2</v>
      </c>
      <c r="S26" s="201">
        <v>45962</v>
      </c>
      <c r="T26" s="57">
        <f t="shared" si="1"/>
        <v>2</v>
      </c>
      <c r="U26" s="216"/>
    </row>
    <row r="27" spans="1:21" ht="15" customHeight="1" x14ac:dyDescent="0.2">
      <c r="B27" s="288">
        <f t="shared" si="0"/>
        <v>2.1</v>
      </c>
      <c r="C27" s="290">
        <f t="shared" si="0"/>
        <v>46143</v>
      </c>
      <c r="D27" s="282" t="str" cm="1">
        <f t="array" ref="D27">IF(ISBLANK(INDEX(Trad, N27, Lang)), "", INDEX(Trad, N27, Lang))</f>
        <v>Korrektur der Anforderungen an die Technologien, Energieträger und Gütesiegel (Tabelle 1)</v>
      </c>
      <c r="E27" s="283"/>
      <c r="F27" s="283"/>
      <c r="G27" s="283"/>
      <c r="H27" s="283"/>
      <c r="I27" s="283"/>
      <c r="J27" s="283"/>
      <c r="K27" s="283"/>
      <c r="L27" s="284"/>
      <c r="N27" s="48">
        <v>226</v>
      </c>
      <c r="O27" s="187"/>
      <c r="P27" s="200"/>
      <c r="Q27" s="192"/>
      <c r="R27" s="202">
        <v>2.1</v>
      </c>
      <c r="S27" s="201">
        <v>46143</v>
      </c>
      <c r="T27" s="57">
        <f t="shared" si="1"/>
        <v>3</v>
      </c>
      <c r="U27" s="216"/>
    </row>
    <row r="28" spans="1:21" ht="15" customHeight="1" x14ac:dyDescent="0.2">
      <c r="B28" s="289"/>
      <c r="C28" s="291"/>
      <c r="D28" s="285"/>
      <c r="E28" s="286"/>
      <c r="F28" s="286"/>
      <c r="G28" s="286"/>
      <c r="H28" s="286"/>
      <c r="I28" s="286"/>
      <c r="J28" s="286"/>
      <c r="K28" s="286"/>
      <c r="L28" s="287"/>
      <c r="N28" s="48">
        <v>227</v>
      </c>
      <c r="O28" s="187"/>
      <c r="P28" s="200"/>
      <c r="Q28" s="192"/>
      <c r="R28" s="202">
        <v>2.1</v>
      </c>
      <c r="S28" s="201">
        <v>46143</v>
      </c>
      <c r="T28" s="57">
        <f t="shared" si="1"/>
        <v>3</v>
      </c>
      <c r="U28" s="216"/>
    </row>
    <row r="29" spans="1:21" ht="15" customHeight="1" x14ac:dyDescent="0.2">
      <c r="B29" s="255" t="str">
        <f t="shared" si="0"/>
        <v/>
      </c>
      <c r="C29" s="173" t="str">
        <f t="shared" si="0"/>
        <v/>
      </c>
      <c r="D29" s="269" t="str" cm="1">
        <f t="array" ref="D29">IF(ISBLANK(INDEX(Trad, N29, Lang)), "", INDEX(Trad, N29, Lang))</f>
        <v/>
      </c>
      <c r="E29" s="269"/>
      <c r="F29" s="269"/>
      <c r="G29" s="269"/>
      <c r="H29" s="269"/>
      <c r="I29" s="269"/>
      <c r="J29" s="269"/>
      <c r="K29" s="269"/>
      <c r="L29" s="270"/>
      <c r="N29" s="48">
        <v>228</v>
      </c>
      <c r="O29" s="187"/>
      <c r="P29" s="200"/>
      <c r="Q29" s="192"/>
      <c r="R29" s="202"/>
      <c r="S29" s="201"/>
      <c r="T29" s="57">
        <f t="shared" si="1"/>
        <v>1001</v>
      </c>
      <c r="U29" s="216"/>
    </row>
    <row r="30" spans="1:21" ht="15" customHeight="1" x14ac:dyDescent="0.2">
      <c r="B30" s="255" t="str">
        <f t="shared" si="0"/>
        <v/>
      </c>
      <c r="C30" s="173" t="str">
        <f t="shared" si="0"/>
        <v/>
      </c>
      <c r="D30" s="269" t="str" cm="1">
        <f t="array" ref="D30">IF(ISBLANK(INDEX(Trad, N30, Lang)), "", INDEX(Trad, N30, Lang))</f>
        <v/>
      </c>
      <c r="E30" s="269"/>
      <c r="F30" s="269"/>
      <c r="G30" s="269"/>
      <c r="H30" s="269"/>
      <c r="I30" s="269"/>
      <c r="J30" s="269"/>
      <c r="K30" s="269"/>
      <c r="L30" s="270"/>
      <c r="N30" s="48">
        <v>229</v>
      </c>
      <c r="O30" s="187"/>
      <c r="P30" s="200"/>
      <c r="Q30" s="192"/>
      <c r="R30" s="202"/>
      <c r="S30" s="201"/>
      <c r="T30" s="57">
        <f t="shared" si="1"/>
        <v>1001</v>
      </c>
      <c r="U30" s="216"/>
    </row>
    <row r="31" spans="1:21" ht="15" customHeight="1" x14ac:dyDescent="0.2">
      <c r="B31" s="255" t="str">
        <f t="shared" si="0"/>
        <v/>
      </c>
      <c r="C31" s="173" t="str">
        <f t="shared" si="0"/>
        <v/>
      </c>
      <c r="D31" s="269" t="str" cm="1">
        <f t="array" ref="D31">IF(ISBLANK(INDEX(Trad, N31, Lang)), "", INDEX(Trad, N31, Lang))</f>
        <v/>
      </c>
      <c r="E31" s="269"/>
      <c r="F31" s="269"/>
      <c r="G31" s="269"/>
      <c r="H31" s="269"/>
      <c r="I31" s="269"/>
      <c r="J31" s="269"/>
      <c r="K31" s="269"/>
      <c r="L31" s="270"/>
      <c r="N31" s="48">
        <v>230</v>
      </c>
      <c r="O31" s="187"/>
      <c r="P31" s="200"/>
      <c r="Q31" s="192"/>
      <c r="R31" s="202"/>
      <c r="S31" s="201"/>
      <c r="T31" s="57">
        <f t="shared" si="1"/>
        <v>1001</v>
      </c>
      <c r="U31" s="216"/>
    </row>
    <row r="32" spans="1:21" ht="15" customHeight="1" x14ac:dyDescent="0.2">
      <c r="B32" s="255" t="str">
        <f t="shared" si="0"/>
        <v/>
      </c>
      <c r="C32" s="173" t="str">
        <f t="shared" si="0"/>
        <v/>
      </c>
      <c r="D32" s="269" t="str" cm="1">
        <f t="array" ref="D32">IF(ISBLANK(INDEX(Trad, N32, Lang)), "", INDEX(Trad, N32, Lang))</f>
        <v/>
      </c>
      <c r="E32" s="269"/>
      <c r="F32" s="269"/>
      <c r="G32" s="269"/>
      <c r="H32" s="269"/>
      <c r="I32" s="269"/>
      <c r="J32" s="269"/>
      <c r="K32" s="269"/>
      <c r="L32" s="270"/>
      <c r="N32" s="48">
        <v>227</v>
      </c>
      <c r="O32" s="187"/>
      <c r="P32" s="200"/>
      <c r="Q32" s="192"/>
      <c r="R32" s="202"/>
      <c r="S32" s="201"/>
      <c r="T32" s="57">
        <f t="shared" si="1"/>
        <v>1001</v>
      </c>
      <c r="U32" s="216"/>
    </row>
    <row r="33" spans="1:23" ht="15" customHeight="1" x14ac:dyDescent="0.2">
      <c r="B33" s="255" t="str">
        <f t="shared" si="0"/>
        <v/>
      </c>
      <c r="C33" s="173" t="str">
        <f t="shared" si="0"/>
        <v/>
      </c>
      <c r="D33" s="269" t="str" cm="1">
        <f t="array" ref="D33">IF(ISBLANK(INDEX(Trad, N33, Lang)), "", INDEX(Trad, N33, Lang))</f>
        <v/>
      </c>
      <c r="E33" s="269"/>
      <c r="F33" s="269"/>
      <c r="G33" s="269"/>
      <c r="H33" s="269"/>
      <c r="I33" s="269"/>
      <c r="J33" s="269"/>
      <c r="K33" s="269"/>
      <c r="L33" s="270"/>
      <c r="N33" s="48">
        <v>228</v>
      </c>
      <c r="O33" s="187"/>
      <c r="P33" s="200"/>
      <c r="Q33" s="192"/>
      <c r="R33" s="202"/>
      <c r="S33" s="201"/>
      <c r="T33" s="57">
        <f t="shared" si="1"/>
        <v>1001</v>
      </c>
      <c r="U33" s="216"/>
    </row>
    <row r="34" spans="1:23" ht="15" customHeight="1" x14ac:dyDescent="0.2">
      <c r="B34" s="255" t="str">
        <f t="shared" si="0"/>
        <v/>
      </c>
      <c r="C34" s="173" t="str">
        <f t="shared" si="0"/>
        <v/>
      </c>
      <c r="D34" s="269" t="str" cm="1">
        <f t="array" ref="D34">IF(ISBLANK(INDEX(Trad, N34, Lang)), "", INDEX(Trad, N34, Lang))</f>
        <v/>
      </c>
      <c r="E34" s="269"/>
      <c r="F34" s="269"/>
      <c r="G34" s="269"/>
      <c r="H34" s="269"/>
      <c r="I34" s="269"/>
      <c r="J34" s="269"/>
      <c r="K34" s="269"/>
      <c r="L34" s="270"/>
      <c r="N34" s="48">
        <v>229</v>
      </c>
      <c r="O34" s="187"/>
      <c r="P34" s="200"/>
      <c r="Q34" s="192"/>
      <c r="R34" s="202"/>
      <c r="S34" s="201"/>
      <c r="T34" s="57">
        <f t="shared" si="1"/>
        <v>1001</v>
      </c>
      <c r="U34" s="216"/>
    </row>
    <row r="35" spans="1:23" ht="15" customHeight="1" x14ac:dyDescent="0.2">
      <c r="B35" s="256" t="str">
        <f t="shared" si="0"/>
        <v/>
      </c>
      <c r="C35" s="174" t="str">
        <f t="shared" si="0"/>
        <v/>
      </c>
      <c r="D35" s="293" t="str" cm="1">
        <f t="array" ref="D35">IF(ISBLANK(INDEX(Trad, N35, Lang)), "", INDEX(Trad, N35, Lang))</f>
        <v/>
      </c>
      <c r="E35" s="293"/>
      <c r="F35" s="293"/>
      <c r="G35" s="293"/>
      <c r="H35" s="293"/>
      <c r="I35" s="293"/>
      <c r="J35" s="293"/>
      <c r="K35" s="293"/>
      <c r="L35" s="294"/>
      <c r="N35" s="48">
        <v>230</v>
      </c>
      <c r="O35" s="187"/>
      <c r="P35" s="200"/>
      <c r="Q35" s="192"/>
      <c r="R35" s="202"/>
      <c r="S35" s="201"/>
      <c r="T35" s="57">
        <f t="shared" si="1"/>
        <v>1001</v>
      </c>
      <c r="U35" s="216"/>
    </row>
    <row r="36" spans="1:23" ht="15" customHeight="1" x14ac:dyDescent="0.2">
      <c r="B36" s="150"/>
      <c r="C36" s="151"/>
      <c r="D36" s="151"/>
      <c r="E36" s="151"/>
      <c r="F36" s="151"/>
      <c r="G36" s="151"/>
      <c r="H36" s="151"/>
      <c r="I36" s="151"/>
      <c r="J36" s="151"/>
      <c r="K36" s="151"/>
      <c r="L36" s="151"/>
      <c r="N36" s="54"/>
      <c r="O36" s="187"/>
      <c r="P36" s="195"/>
      <c r="Q36" s="193"/>
      <c r="R36" s="7"/>
      <c r="S36" s="7"/>
    </row>
    <row r="37" spans="1:23" ht="15" customHeight="1" x14ac:dyDescent="0.2">
      <c r="N37" s="54"/>
      <c r="O37" s="187"/>
      <c r="P37" s="195"/>
      <c r="Q37" s="193"/>
      <c r="R37" s="7"/>
      <c r="S37" s="7"/>
    </row>
    <row r="38" spans="1:23" ht="15" customHeight="1" x14ac:dyDescent="0.2">
      <c r="N38" s="54"/>
      <c r="O38" s="187"/>
      <c r="P38" s="193"/>
      <c r="Q38" s="193"/>
      <c r="R38" s="7"/>
      <c r="S38" s="7"/>
    </row>
    <row r="39" spans="1:23" ht="15" customHeight="1" x14ac:dyDescent="0.2">
      <c r="N39" s="54"/>
      <c r="O39" s="187"/>
      <c r="P39" s="193"/>
      <c r="Q39" s="193"/>
      <c r="R39" s="7"/>
      <c r="S39" s="7"/>
    </row>
    <row r="40" spans="1:23" ht="15" customHeight="1" x14ac:dyDescent="0.2">
      <c r="N40" s="54"/>
      <c r="O40" s="187"/>
      <c r="P40" s="193"/>
      <c r="Q40" s="193"/>
      <c r="R40" s="7"/>
      <c r="S40" s="7"/>
    </row>
    <row r="41" spans="1:23" s="50" customFormat="1" ht="13.5" customHeight="1" x14ac:dyDescent="0.2">
      <c r="A41" s="38"/>
      <c r="B41" s="27" t="str" cm="1">
        <f t="array" ref="B41">INDEX(Trad, N41, Lang)</f>
        <v>Disclaimer</v>
      </c>
      <c r="C41" s="27"/>
      <c r="D41" s="53"/>
      <c r="E41" s="53"/>
      <c r="F41" s="53"/>
      <c r="G41" s="53"/>
      <c r="H41" s="53"/>
      <c r="I41" s="53"/>
      <c r="J41" s="53"/>
      <c r="K41" s="53"/>
      <c r="L41" s="53"/>
      <c r="M41" s="53"/>
      <c r="N41" s="54">
        <v>240</v>
      </c>
      <c r="O41" s="187"/>
      <c r="P41" s="193"/>
      <c r="Q41" s="193"/>
      <c r="R41" s="7"/>
      <c r="S41" s="7"/>
      <c r="T41" s="137"/>
      <c r="U41" s="7"/>
      <c r="V41" s="91"/>
      <c r="W41" s="91"/>
    </row>
    <row r="42" spans="1:23" s="50" customFormat="1" ht="58.5" customHeight="1" x14ac:dyDescent="0.2">
      <c r="A42" s="38"/>
      <c r="B42" s="292"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92"/>
      <c r="D42" s="292"/>
      <c r="E42" s="292"/>
      <c r="F42" s="292"/>
      <c r="G42" s="292"/>
      <c r="H42" s="292"/>
      <c r="I42" s="292"/>
      <c r="J42" s="292"/>
      <c r="K42" s="292"/>
      <c r="L42" s="292"/>
      <c r="M42" s="53"/>
      <c r="N42" s="54">
        <v>241</v>
      </c>
      <c r="O42" s="187"/>
      <c r="P42" s="193"/>
      <c r="Q42" s="193"/>
      <c r="R42" s="7"/>
      <c r="S42" s="7"/>
      <c r="T42" s="57"/>
      <c r="U42" s="7"/>
      <c r="V42" s="91"/>
      <c r="W42" s="91"/>
    </row>
    <row r="43" spans="1:23" x14ac:dyDescent="0.2">
      <c r="N43" s="54"/>
      <c r="O43" s="187"/>
      <c r="P43" s="193"/>
      <c r="Q43" s="193"/>
      <c r="R43" s="7"/>
      <c r="S43" s="7"/>
      <c r="T43" s="49"/>
    </row>
    <row r="44" spans="1:23" x14ac:dyDescent="0.2">
      <c r="N44" s="54"/>
      <c r="O44" s="187"/>
      <c r="P44" s="193"/>
      <c r="Q44" s="193"/>
      <c r="R44" s="7"/>
      <c r="S44" s="7"/>
    </row>
    <row r="45" spans="1:23" x14ac:dyDescent="0.2">
      <c r="N45" s="54"/>
      <c r="O45" s="187"/>
      <c r="P45" s="193"/>
      <c r="Q45" s="193"/>
      <c r="R45" s="7"/>
      <c r="S45" s="7"/>
    </row>
    <row r="46" spans="1:23" x14ac:dyDescent="0.2">
      <c r="N46" s="54"/>
      <c r="O46" s="187"/>
      <c r="P46" s="193"/>
      <c r="Q46" s="193"/>
      <c r="R46" s="7"/>
      <c r="S46" s="7"/>
    </row>
    <row r="47" spans="1:23" x14ac:dyDescent="0.2">
      <c r="N47" s="54"/>
      <c r="O47" s="187"/>
      <c r="P47" s="193"/>
      <c r="Q47" s="193"/>
      <c r="R47" s="7"/>
      <c r="S47" s="7"/>
    </row>
    <row r="48" spans="1:23" x14ac:dyDescent="0.2">
      <c r="N48" s="54"/>
      <c r="O48" s="187"/>
      <c r="P48" s="193"/>
      <c r="Q48" s="193"/>
      <c r="R48" s="7"/>
      <c r="S48" s="7"/>
    </row>
    <row r="49" spans="14:20" hidden="1" x14ac:dyDescent="0.2">
      <c r="N49" s="54"/>
    </row>
    <row r="50" spans="14:20" hidden="1" x14ac:dyDescent="0.2">
      <c r="N50" s="54"/>
    </row>
    <row r="51" spans="14:20" hidden="1" x14ac:dyDescent="0.2">
      <c r="N51" s="54"/>
      <c r="T51" s="57">
        <v>10</v>
      </c>
    </row>
    <row r="52" spans="14:20" hidden="1" x14ac:dyDescent="0.2">
      <c r="N52" s="54"/>
    </row>
    <row r="53" spans="14:20" hidden="1" x14ac:dyDescent="0.2">
      <c r="N53" s="54"/>
    </row>
    <row r="54" spans="14:20" hidden="1" x14ac:dyDescent="0.2">
      <c r="N54" s="54"/>
      <c r="T54" s="57">
        <v>10</v>
      </c>
    </row>
    <row r="55" spans="14:20" hidden="1" x14ac:dyDescent="0.2">
      <c r="N55" s="54"/>
    </row>
    <row r="56" spans="14:20" hidden="1" x14ac:dyDescent="0.2">
      <c r="N56" s="54"/>
    </row>
    <row r="57" spans="14:20" hidden="1" x14ac:dyDescent="0.2">
      <c r="N57" s="54"/>
      <c r="T57" s="57">
        <v>10</v>
      </c>
    </row>
    <row r="58" spans="14:20" hidden="1" x14ac:dyDescent="0.2">
      <c r="N58" s="54"/>
    </row>
    <row r="59" spans="14:20" hidden="1" x14ac:dyDescent="0.2">
      <c r="N59" s="54"/>
    </row>
    <row r="60" spans="14:20" hidden="1" x14ac:dyDescent="0.2">
      <c r="N60" s="54"/>
      <c r="T60" s="57">
        <v>10</v>
      </c>
    </row>
    <row r="61" spans="14:20" hidden="1" x14ac:dyDescent="0.2">
      <c r="N61" s="54"/>
    </row>
    <row r="62" spans="14:20" hidden="1" x14ac:dyDescent="0.2">
      <c r="N62" s="54"/>
    </row>
    <row r="63" spans="14:20" hidden="1" x14ac:dyDescent="0.2">
      <c r="N63" s="54"/>
      <c r="T63" s="57">
        <v>10</v>
      </c>
    </row>
    <row r="64" spans="14:20" hidden="1" x14ac:dyDescent="0.2">
      <c r="N64" s="54"/>
    </row>
    <row r="65" spans="14:20" hidden="1" x14ac:dyDescent="0.2">
      <c r="N65" s="54"/>
      <c r="T65" s="137">
        <v>8</v>
      </c>
    </row>
    <row r="66" spans="14:20" hidden="1" x14ac:dyDescent="0.2">
      <c r="N66" s="54"/>
    </row>
    <row r="67" spans="14:20" hidden="1" x14ac:dyDescent="0.2">
      <c r="N67" s="54"/>
      <c r="T67" s="57">
        <v>10</v>
      </c>
    </row>
    <row r="68" spans="14:20" hidden="1" x14ac:dyDescent="0.2">
      <c r="N68" s="54"/>
      <c r="T68" s="57">
        <v>10</v>
      </c>
    </row>
    <row r="69" spans="14:20" hidden="1" x14ac:dyDescent="0.2">
      <c r="N69" s="54"/>
    </row>
    <row r="70" spans="14:20" hidden="1" x14ac:dyDescent="0.2">
      <c r="N70" s="54"/>
      <c r="T70" s="49">
        <v>11</v>
      </c>
    </row>
    <row r="71" spans="14:20" hidden="1" x14ac:dyDescent="0.2">
      <c r="N71" s="54"/>
      <c r="T71" s="57">
        <v>10</v>
      </c>
    </row>
    <row r="72" spans="14:20" hidden="1" x14ac:dyDescent="0.2">
      <c r="N72" s="54"/>
    </row>
    <row r="73" spans="14:20" hidden="1" x14ac:dyDescent="0.2">
      <c r="N73" s="54"/>
      <c r="T73" s="49">
        <v>11</v>
      </c>
    </row>
    <row r="74" spans="14:20" hidden="1" x14ac:dyDescent="0.2">
      <c r="N74" s="54"/>
      <c r="T74" s="49"/>
    </row>
    <row r="75" spans="14:20" hidden="1" x14ac:dyDescent="0.2">
      <c r="N75" s="54"/>
    </row>
    <row r="76" spans="14:20" hidden="1" x14ac:dyDescent="0.2">
      <c r="N76" s="54"/>
      <c r="T76" s="57">
        <v>8</v>
      </c>
    </row>
    <row r="77" spans="14:20" hidden="1" x14ac:dyDescent="0.2">
      <c r="N77" s="54"/>
    </row>
    <row r="78" spans="14:20" hidden="1" x14ac:dyDescent="0.2">
      <c r="N78" s="54"/>
      <c r="T78" s="49">
        <v>11</v>
      </c>
    </row>
    <row r="79" spans="14:20" hidden="1" x14ac:dyDescent="0.2">
      <c r="N79" s="54"/>
    </row>
    <row r="80" spans="14:20" hidden="1" x14ac:dyDescent="0.2">
      <c r="N80" s="54"/>
    </row>
    <row r="81" spans="14:14" hidden="1" x14ac:dyDescent="0.2">
      <c r="N81" s="54"/>
    </row>
    <row r="82" spans="14:14" hidden="1" x14ac:dyDescent="0.2">
      <c r="N82" s="54"/>
    </row>
    <row r="83" spans="14:14" hidden="1" x14ac:dyDescent="0.2">
      <c r="N83" s="54"/>
    </row>
  </sheetData>
  <sheetProtection algorithmName="SHA-512" hashValue="p0RFpICfDaaLA06hotJB6zkFPEBOm9+4Jd5hlw7MubhjMGedbhf2VtMujkQXXSgYZUYwKvaxlJhL3KTb3eSMRA==" saltValue="rUUu96l5/C4gxZyf8Y4wgg==" spinCount="100000" sheet="1" objects="1" scenarios="1"/>
  <mergeCells count="21">
    <mergeCell ref="B42:L42"/>
    <mergeCell ref="D29:L29"/>
    <mergeCell ref="D30:L30"/>
    <mergeCell ref="D32:L32"/>
    <mergeCell ref="D33:L33"/>
    <mergeCell ref="D34:L34"/>
    <mergeCell ref="D35:L35"/>
    <mergeCell ref="D31:L31"/>
    <mergeCell ref="D27:L28"/>
    <mergeCell ref="B27:B28"/>
    <mergeCell ref="C27:C28"/>
    <mergeCell ref="D24:L24"/>
    <mergeCell ref="D25:L25"/>
    <mergeCell ref="D26:L26"/>
    <mergeCell ref="D22:L22"/>
    <mergeCell ref="D23:L23"/>
    <mergeCell ref="F15:L15"/>
    <mergeCell ref="F16:L16"/>
    <mergeCell ref="B15:E15"/>
    <mergeCell ref="B16:E16"/>
    <mergeCell ref="D21:L21"/>
  </mergeCells>
  <phoneticPr fontId="21" type="noConversion"/>
  <conditionalFormatting sqref="B22:L26 B27:D27 B29:L35">
    <cfRule type="expression" dxfId="0"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BC90"/>
  <sheetViews>
    <sheetView zoomScaleNormal="100" zoomScalePageLayoutView="115" workbookViewId="0">
      <selection activeCell="B23" sqref="B23:P23"/>
    </sheetView>
  </sheetViews>
  <sheetFormatPr baseColWidth="10" defaultColWidth="0" defaultRowHeight="0" customHeight="1" zeroHeight="1" x14ac:dyDescent="0.2"/>
  <cols>
    <col min="1" max="1" width="7.7109375" style="53" customWidth="1"/>
    <col min="2" max="2" width="4.7109375" style="53" customWidth="1"/>
    <col min="3" max="4" width="6.7109375" style="53" customWidth="1"/>
    <col min="5" max="5" width="0.85546875" style="53" customWidth="1"/>
    <col min="6" max="9" width="8.7109375" style="53" customWidth="1"/>
    <col min="10" max="11" width="0.85546875" style="53" customWidth="1"/>
    <col min="12" max="15" width="8.7109375" style="53" customWidth="1"/>
    <col min="16" max="16" width="0.85546875" style="53" customWidth="1"/>
    <col min="17" max="17" width="7.7109375" style="53" customWidth="1"/>
    <col min="18" max="22" width="5.7109375" style="54" hidden="1" customWidth="1"/>
    <col min="23" max="23" width="10.7109375" style="56" hidden="1" customWidth="1"/>
    <col min="24" max="25" width="10.7109375" style="91" hidden="1" customWidth="1"/>
    <col min="26" max="29" width="10.7109375" style="57" hidden="1" customWidth="1"/>
    <col min="30" max="30" width="100.7109375" style="91" hidden="1" customWidth="1"/>
    <col min="31" max="16384" width="9.140625" style="50" hidden="1"/>
  </cols>
  <sheetData>
    <row r="1" spans="1:55" ht="30" customHeight="1" x14ac:dyDescent="0.2">
      <c r="A1" s="11"/>
      <c r="B1" s="11"/>
      <c r="C1" s="11"/>
      <c r="D1" s="11"/>
      <c r="E1" s="11"/>
      <c r="F1" s="11"/>
      <c r="G1" s="11"/>
      <c r="H1" s="11"/>
      <c r="I1" s="11"/>
      <c r="J1" s="11"/>
      <c r="K1" s="11"/>
      <c r="L1" s="11"/>
      <c r="M1" s="11"/>
      <c r="N1" s="11"/>
      <c r="O1" s="11"/>
      <c r="P1" s="11"/>
      <c r="Q1" s="11"/>
      <c r="R1" s="186" t="s">
        <v>4622</v>
      </c>
      <c r="S1" s="186" t="s">
        <v>4622</v>
      </c>
      <c r="T1" s="186" t="s">
        <v>4622</v>
      </c>
      <c r="U1" s="186" t="s">
        <v>4622</v>
      </c>
      <c r="V1" s="186" t="s">
        <v>4622</v>
      </c>
      <c r="W1" s="204" t="s">
        <v>4804</v>
      </c>
      <c r="X1" s="203" t="s">
        <v>4805</v>
      </c>
      <c r="Y1" s="203" t="s">
        <v>4805</v>
      </c>
      <c r="Z1" s="49" t="s">
        <v>4623</v>
      </c>
      <c r="AA1" s="49" t="s">
        <v>4623</v>
      </c>
      <c r="AB1" s="49" t="s">
        <v>4623</v>
      </c>
      <c r="AC1" s="49" t="s">
        <v>4623</v>
      </c>
      <c r="AD1" s="203" t="s">
        <v>4897</v>
      </c>
    </row>
    <row r="2" spans="1:55" s="68" customFormat="1" ht="12" customHeight="1" x14ac:dyDescent="0.2">
      <c r="A2" s="66"/>
      <c r="B2" s="308" t="str" cm="1">
        <f t="array" ref="B2">INDEX(Trad, 204, Lang)</f>
        <v>Zurück zur Übersicht</v>
      </c>
      <c r="C2" s="308"/>
      <c r="D2" s="308"/>
      <c r="E2" s="308"/>
      <c r="F2" s="308"/>
      <c r="G2" s="75"/>
      <c r="H2" s="75"/>
      <c r="I2" s="75"/>
      <c r="J2" s="75"/>
      <c r="K2" s="75"/>
      <c r="L2" s="75"/>
      <c r="M2" s="75"/>
      <c r="N2" s="75"/>
      <c r="O2" s="75"/>
      <c r="P2" s="75"/>
      <c r="Q2" s="75"/>
      <c r="R2" s="54"/>
      <c r="S2" s="55"/>
      <c r="T2" s="55"/>
      <c r="U2" s="55"/>
      <c r="V2" s="55"/>
      <c r="W2" s="56"/>
      <c r="X2" s="7"/>
      <c r="Y2" s="7"/>
      <c r="Z2" s="57"/>
      <c r="AA2" s="57"/>
      <c r="AB2" s="57"/>
      <c r="AC2" s="57"/>
      <c r="AD2" s="7"/>
      <c r="AE2" s="50"/>
      <c r="AF2" s="50"/>
      <c r="AG2" s="50"/>
      <c r="AH2" s="50"/>
      <c r="AI2" s="50"/>
      <c r="AJ2" s="50"/>
      <c r="AK2" s="50"/>
      <c r="AL2" s="50"/>
      <c r="AM2" s="50"/>
      <c r="AN2" s="50"/>
      <c r="AO2" s="50"/>
      <c r="AP2" s="50"/>
      <c r="AQ2" s="50"/>
      <c r="AR2" s="50"/>
      <c r="AS2" s="50"/>
      <c r="AT2" s="50"/>
      <c r="AU2" s="50"/>
      <c r="AV2" s="50"/>
      <c r="AW2" s="50"/>
      <c r="AX2" s="50"/>
      <c r="AY2" s="50"/>
      <c r="AZ2" s="50"/>
      <c r="BA2" s="50"/>
      <c r="BB2" s="50"/>
      <c r="BC2" s="50"/>
    </row>
    <row r="3" spans="1:55" s="68" customFormat="1" ht="15" customHeight="1" x14ac:dyDescent="0.2">
      <c r="A3" s="66"/>
      <c r="B3" s="153"/>
      <c r="D3" s="154"/>
      <c r="E3" s="154"/>
      <c r="G3" s="75"/>
      <c r="H3" s="75"/>
      <c r="I3" s="75"/>
      <c r="J3" s="75"/>
      <c r="K3" s="75"/>
      <c r="L3" s="75"/>
      <c r="M3" s="75"/>
      <c r="N3" s="75"/>
      <c r="O3" s="75"/>
      <c r="P3" s="75"/>
      <c r="Q3" s="75"/>
      <c r="R3" s="54"/>
      <c r="S3" s="55"/>
      <c r="T3" s="55"/>
      <c r="U3" s="55"/>
      <c r="V3" s="55"/>
      <c r="W3" s="56"/>
      <c r="X3" s="7"/>
      <c r="Y3" s="7"/>
      <c r="Z3" s="57"/>
      <c r="AA3" s="57"/>
      <c r="AB3" s="57"/>
      <c r="AC3" s="57"/>
      <c r="AD3" s="7"/>
      <c r="AE3" s="50"/>
      <c r="AF3" s="50"/>
      <c r="AG3" s="50"/>
      <c r="AH3" s="50"/>
      <c r="AI3" s="50"/>
      <c r="AJ3" s="50"/>
      <c r="AK3" s="50"/>
      <c r="AL3" s="50"/>
      <c r="AM3" s="50"/>
      <c r="AN3" s="50"/>
      <c r="AO3" s="50"/>
      <c r="AP3" s="50"/>
      <c r="AQ3" s="50"/>
      <c r="AR3" s="50"/>
      <c r="AS3" s="50"/>
      <c r="AT3" s="50"/>
      <c r="AU3" s="50"/>
      <c r="AV3" s="50"/>
      <c r="AW3" s="50"/>
      <c r="AX3" s="50"/>
      <c r="AY3" s="50"/>
      <c r="AZ3" s="50"/>
      <c r="BA3" s="50"/>
      <c r="BB3" s="50"/>
      <c r="BC3" s="50"/>
    </row>
    <row r="4" spans="1:55" s="58" customFormat="1" ht="9.9499999999999993" customHeight="1" x14ac:dyDescent="0.2">
      <c r="A4" s="31"/>
      <c r="B4" s="31"/>
      <c r="C4" s="31"/>
      <c r="D4" s="31"/>
      <c r="E4" s="31"/>
      <c r="F4" s="31"/>
      <c r="G4" s="31"/>
      <c r="H4" s="31"/>
      <c r="I4" s="31"/>
      <c r="J4" s="51"/>
      <c r="K4" s="51"/>
      <c r="L4" s="52" t="str" cm="1">
        <f t="array" ref="L4">INDEX(Trad, R4, Lang)</f>
        <v>Eidgenössisches Departement für Umwelt, Verkehr,</v>
      </c>
      <c r="M4" s="52"/>
      <c r="N4" s="36"/>
      <c r="O4" s="36"/>
      <c r="P4" s="31"/>
      <c r="Q4" s="53"/>
      <c r="R4" s="54">
        <v>200</v>
      </c>
      <c r="S4" s="55"/>
      <c r="T4" s="55"/>
      <c r="U4" s="55"/>
      <c r="V4" s="55"/>
      <c r="W4" s="56"/>
      <c r="X4" s="7"/>
      <c r="Y4" s="7"/>
      <c r="Z4" s="57"/>
      <c r="AA4" s="57"/>
      <c r="AB4" s="57"/>
      <c r="AC4" s="57"/>
      <c r="AD4" s="7"/>
      <c r="AE4" s="50"/>
      <c r="AF4" s="50"/>
      <c r="AG4" s="50"/>
      <c r="AH4" s="50"/>
      <c r="AI4" s="50"/>
      <c r="AJ4" s="50"/>
      <c r="AK4" s="50"/>
      <c r="AL4" s="50"/>
      <c r="AM4" s="50"/>
      <c r="AN4" s="50"/>
      <c r="AO4" s="50"/>
      <c r="AP4" s="50"/>
      <c r="AQ4" s="50"/>
      <c r="AR4" s="50"/>
      <c r="AS4" s="50"/>
      <c r="AT4" s="50"/>
      <c r="AU4" s="50"/>
      <c r="AV4" s="50"/>
      <c r="AW4" s="50"/>
      <c r="AX4" s="50"/>
      <c r="AY4" s="50"/>
      <c r="AZ4" s="50"/>
      <c r="BA4" s="50"/>
      <c r="BB4" s="50"/>
      <c r="BC4" s="50"/>
    </row>
    <row r="5" spans="1:55" s="58" customFormat="1" ht="9.9499999999999993" customHeight="1" x14ac:dyDescent="0.2">
      <c r="A5" s="31"/>
      <c r="B5" s="31"/>
      <c r="C5" s="31"/>
      <c r="D5" s="31"/>
      <c r="E5" s="31"/>
      <c r="F5" s="31"/>
      <c r="G5" s="31"/>
      <c r="H5" s="31"/>
      <c r="I5" s="31"/>
      <c r="J5" s="51"/>
      <c r="K5" s="51"/>
      <c r="L5" s="52" t="str" cm="1">
        <f t="array" ref="L5">INDEX(Trad, R5, Lang)</f>
        <v>Energie und Kommunikation UVEK</v>
      </c>
      <c r="M5" s="52"/>
      <c r="N5" s="36"/>
      <c r="O5" s="36"/>
      <c r="P5" s="31"/>
      <c r="Q5" s="53"/>
      <c r="R5" s="54">
        <v>201</v>
      </c>
      <c r="S5" s="55"/>
      <c r="T5" s="55"/>
      <c r="U5" s="55"/>
      <c r="V5" s="55"/>
      <c r="W5" s="56"/>
      <c r="X5" s="7"/>
      <c r="Y5" s="7"/>
      <c r="Z5" s="57"/>
      <c r="AA5" s="57"/>
      <c r="AB5" s="57"/>
      <c r="AC5" s="57"/>
      <c r="AD5" s="7"/>
    </row>
    <row r="6" spans="1:55" ht="24.95" customHeight="1" x14ac:dyDescent="0.2">
      <c r="A6" s="11"/>
      <c r="B6" s="11"/>
      <c r="C6" s="11"/>
      <c r="D6" s="11"/>
      <c r="E6" s="11"/>
      <c r="F6" s="11"/>
      <c r="G6" s="11"/>
      <c r="H6" s="11"/>
      <c r="I6" s="11"/>
      <c r="L6" s="118" t="str" cm="1">
        <f t="array" ref="L6">INDEX(Trad, R6, Lang)</f>
        <v>Bundesamt für Energie BFE</v>
      </c>
      <c r="M6" s="60"/>
      <c r="N6" s="37"/>
      <c r="O6" s="37"/>
      <c r="P6" s="11"/>
      <c r="R6" s="54">
        <v>202</v>
      </c>
      <c r="X6" s="7"/>
      <c r="Y6" s="7"/>
      <c r="AD6" s="7"/>
    </row>
    <row r="7" spans="1:55" ht="75" customHeight="1" x14ac:dyDescent="0.2">
      <c r="A7" s="11"/>
      <c r="B7" s="11"/>
      <c r="C7" s="11"/>
      <c r="D7" s="11"/>
      <c r="E7" s="11"/>
      <c r="F7" s="11"/>
      <c r="G7" s="11"/>
      <c r="H7" s="11"/>
      <c r="I7" s="11"/>
      <c r="J7" s="11"/>
      <c r="K7" s="11"/>
      <c r="L7" s="11"/>
      <c r="M7" s="11"/>
      <c r="N7" s="11"/>
      <c r="O7" s="11"/>
      <c r="P7" s="11"/>
      <c r="X7" s="7"/>
      <c r="Y7" s="7"/>
      <c r="Z7" s="57" t="s">
        <v>1330</v>
      </c>
      <c r="AA7" s="57" t="s">
        <v>4625</v>
      </c>
      <c r="AB7" s="57" t="s">
        <v>4626</v>
      </c>
      <c r="AD7" s="7"/>
      <c r="AF7" s="58"/>
      <c r="AG7" s="58"/>
      <c r="AH7" s="58"/>
      <c r="AI7" s="58"/>
      <c r="AJ7" s="58"/>
      <c r="AK7" s="58"/>
      <c r="AL7" s="58"/>
    </row>
    <row r="8" spans="1:55" ht="36" customHeight="1" x14ac:dyDescent="0.25">
      <c r="A8" s="45"/>
      <c r="B8" s="326" t="str" cm="1">
        <f t="array" ref="B8">INDEX(Trad, R8, Lang)</f>
        <v>Standardisierte Massnahme</v>
      </c>
      <c r="C8" s="326"/>
      <c r="D8" s="326"/>
      <c r="E8" s="326"/>
      <c r="F8" s="326"/>
      <c r="G8" s="326"/>
      <c r="H8" s="326"/>
      <c r="I8" s="326"/>
      <c r="J8" s="326"/>
      <c r="K8" s="326"/>
      <c r="L8" s="326"/>
      <c r="M8" s="326"/>
      <c r="N8" s="326"/>
      <c r="O8" s="326"/>
      <c r="P8" s="326"/>
      <c r="R8" s="54">
        <v>101</v>
      </c>
      <c r="X8" s="7"/>
      <c r="Y8" s="7"/>
      <c r="Z8" s="57">
        <v>14</v>
      </c>
      <c r="AD8" s="7"/>
      <c r="AF8" s="58"/>
      <c r="AG8" s="58"/>
      <c r="AH8" s="58"/>
      <c r="AI8" s="58"/>
      <c r="AJ8" s="58"/>
      <c r="AK8" s="58"/>
      <c r="AL8" s="58"/>
    </row>
    <row r="9" spans="1:55" ht="99.95" customHeight="1" x14ac:dyDescent="0.2">
      <c r="A9" s="33"/>
      <c r="B9" s="327" t="str" cm="1">
        <f t="array" ref="B9">INDEX(Trad, R9, Lang)</f>
        <v xml:space="preserve">Ersatz von elektrischen Wassererwärmern in Gebäuden </v>
      </c>
      <c r="C9" s="327"/>
      <c r="D9" s="327"/>
      <c r="E9" s="327"/>
      <c r="F9" s="327"/>
      <c r="G9" s="327"/>
      <c r="H9" s="327"/>
      <c r="I9" s="327"/>
      <c r="J9" s="327"/>
      <c r="K9" s="327"/>
      <c r="L9" s="327"/>
      <c r="M9" s="327"/>
      <c r="N9" s="327"/>
      <c r="O9" s="327"/>
      <c r="P9" s="327"/>
      <c r="R9" s="48">
        <v>150</v>
      </c>
      <c r="X9" s="7"/>
      <c r="Y9" s="7"/>
      <c r="Z9" s="57">
        <v>16</v>
      </c>
      <c r="AD9" s="7"/>
      <c r="AF9" s="58"/>
      <c r="AG9" s="58"/>
      <c r="AH9" s="58"/>
      <c r="AI9" s="58"/>
      <c r="AJ9" s="58"/>
      <c r="AK9" s="58"/>
      <c r="AL9" s="58"/>
    </row>
    <row r="10" spans="1:55" ht="36" customHeight="1" x14ac:dyDescent="0.25">
      <c r="A10" s="45"/>
      <c r="B10" s="330" t="str" cm="1">
        <f t="array" ref="B10">INDEX(Trad, R10, Lang)</f>
        <v>Einsparprotokoll</v>
      </c>
      <c r="C10" s="330"/>
      <c r="D10" s="330"/>
      <c r="E10" s="330"/>
      <c r="F10" s="330"/>
      <c r="G10" s="330"/>
      <c r="H10" s="330"/>
      <c r="I10" s="330"/>
      <c r="J10" s="330"/>
      <c r="K10" s="330"/>
      <c r="L10" s="330"/>
      <c r="M10" s="330"/>
      <c r="N10" s="330"/>
      <c r="O10" s="330"/>
      <c r="P10" s="330"/>
      <c r="R10" s="54">
        <v>100</v>
      </c>
      <c r="X10" s="7"/>
      <c r="Y10" s="7"/>
      <c r="AD10" s="7"/>
      <c r="AF10" s="58"/>
      <c r="AG10" s="58"/>
      <c r="AH10" s="58"/>
      <c r="AI10" s="58"/>
      <c r="AJ10" s="58"/>
      <c r="AK10" s="58"/>
      <c r="AL10" s="58"/>
    </row>
    <row r="11" spans="1:55" ht="15" customHeight="1" x14ac:dyDescent="0.2">
      <c r="A11" s="40"/>
      <c r="B11" s="39" t="str" cm="1">
        <f t="array" ref="B11">INDEX(Trad, R11, Lang)</f>
        <v>Massnahmennummer</v>
      </c>
      <c r="C11" s="39"/>
      <c r="D11" s="39"/>
      <c r="E11" s="39"/>
      <c r="F11" s="39"/>
      <c r="G11" s="39"/>
      <c r="H11" s="39"/>
      <c r="I11" s="39"/>
      <c r="J11" s="39"/>
      <c r="K11" s="39"/>
      <c r="L11" s="39"/>
      <c r="M11" s="39"/>
      <c r="N11" s="16"/>
      <c r="O11" s="16"/>
      <c r="P11" s="40" t="str">
        <f>measure_id</f>
        <v>HZ-01a</v>
      </c>
      <c r="R11" s="54">
        <v>102</v>
      </c>
      <c r="X11" s="7"/>
      <c r="Y11" s="7"/>
      <c r="Z11" s="57">
        <v>8</v>
      </c>
      <c r="AA11" s="57">
        <v>1</v>
      </c>
      <c r="AB11" s="57">
        <f>12.75*AA11 + 2.25</f>
        <v>15</v>
      </c>
      <c r="AD11" s="7"/>
      <c r="AF11" s="58"/>
      <c r="AG11" s="58"/>
      <c r="AH11" s="58"/>
      <c r="AI11" s="58"/>
      <c r="AJ11" s="58"/>
      <c r="AK11" s="58"/>
      <c r="AL11" s="58"/>
    </row>
    <row r="12" spans="1:55" ht="15" customHeight="1" x14ac:dyDescent="0.2">
      <c r="A12" s="43"/>
      <c r="B12" s="39" t="str" cm="1">
        <f t="array" ref="B12">INDEX(Trad, R12, Lang)</f>
        <v>Version</v>
      </c>
      <c r="C12" s="39"/>
      <c r="D12" s="41"/>
      <c r="E12" s="41"/>
      <c r="F12" s="41"/>
      <c r="G12" s="41"/>
      <c r="H12" s="41"/>
      <c r="I12" s="41"/>
      <c r="J12" s="41"/>
      <c r="K12" s="41"/>
      <c r="L12" s="41"/>
      <c r="M12" s="41"/>
      <c r="N12" s="42"/>
      <c r="O12" s="42"/>
      <c r="P12" s="40" t="str">
        <f>measure_version</f>
        <v>2.10 (05.2026)</v>
      </c>
      <c r="R12" s="54">
        <v>103</v>
      </c>
      <c r="X12" s="7"/>
      <c r="Y12" s="7"/>
      <c r="Z12" s="57">
        <v>8</v>
      </c>
      <c r="AA12" s="57">
        <v>1</v>
      </c>
      <c r="AB12" s="57">
        <f t="shared" ref="AB12:AB13" si="0">12.75*AA12 + 2.25</f>
        <v>15</v>
      </c>
      <c r="AD12" s="7"/>
      <c r="AF12" s="58"/>
      <c r="AG12" s="58"/>
      <c r="AH12" s="58"/>
      <c r="AI12" s="58"/>
      <c r="AJ12" s="58"/>
      <c r="AK12" s="58"/>
      <c r="AL12" s="58"/>
    </row>
    <row r="13" spans="1:55" ht="15" customHeight="1" x14ac:dyDescent="0.2">
      <c r="A13" s="44"/>
      <c r="B13" s="39" t="str" cm="1">
        <f t="array" ref="B13">INDEX(Trad, R13, Lang)</f>
        <v>Gültig ab</v>
      </c>
      <c r="C13" s="39"/>
      <c r="D13" s="41"/>
      <c r="E13" s="41"/>
      <c r="F13" s="41"/>
      <c r="G13" s="41"/>
      <c r="H13" s="41"/>
      <c r="I13" s="41"/>
      <c r="J13" s="41"/>
      <c r="K13" s="41"/>
      <c r="L13" s="41"/>
      <c r="M13" s="41"/>
      <c r="N13" s="329">
        <f>IF(MONTH(Version!P22)=11, DATE(YEAR(Version!P22)+1, 1, 1), Version!P22)</f>
        <v>46143</v>
      </c>
      <c r="O13" s="329"/>
      <c r="P13" s="329"/>
      <c r="R13" s="54">
        <v>104</v>
      </c>
      <c r="X13" s="7"/>
      <c r="Y13" s="7"/>
      <c r="Z13" s="57">
        <v>8</v>
      </c>
      <c r="AA13" s="57">
        <v>1</v>
      </c>
      <c r="AB13" s="57">
        <f t="shared" si="0"/>
        <v>15</v>
      </c>
      <c r="AD13" s="7"/>
      <c r="AF13" s="58"/>
      <c r="AG13" s="58"/>
      <c r="AH13" s="58"/>
      <c r="AI13" s="58"/>
      <c r="AJ13" s="58"/>
      <c r="AK13" s="58"/>
      <c r="AL13" s="58"/>
    </row>
    <row r="14" spans="1:55" ht="5.0999999999999996" customHeight="1" x14ac:dyDescent="0.2">
      <c r="A14" s="35"/>
      <c r="B14" s="34"/>
      <c r="C14" s="34"/>
      <c r="D14" s="11"/>
      <c r="E14" s="11"/>
      <c r="F14" s="11"/>
      <c r="G14" s="11"/>
      <c r="H14" s="11"/>
      <c r="I14" s="11"/>
      <c r="J14" s="11"/>
      <c r="K14" s="11"/>
      <c r="L14" s="11"/>
      <c r="M14" s="11"/>
      <c r="N14" s="35"/>
      <c r="O14" s="35"/>
      <c r="P14" s="35"/>
      <c r="X14" s="7"/>
      <c r="Y14" s="7"/>
      <c r="AD14" s="7"/>
      <c r="AF14" s="58"/>
      <c r="AG14" s="58"/>
      <c r="AH14" s="58"/>
      <c r="AI14" s="58"/>
      <c r="AJ14" s="58"/>
      <c r="AK14" s="58"/>
      <c r="AL14" s="58"/>
    </row>
    <row r="15" spans="1:55" s="58" customFormat="1" ht="36" customHeight="1" x14ac:dyDescent="0.2">
      <c r="A15" s="46"/>
      <c r="B15" s="328" t="str" cm="1">
        <f t="array" ref="B15">INDEX(Trad, R15,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28"/>
      <c r="D15" s="328"/>
      <c r="E15" s="328"/>
      <c r="F15" s="328"/>
      <c r="G15" s="328"/>
      <c r="H15" s="328"/>
      <c r="I15" s="328"/>
      <c r="J15" s="328"/>
      <c r="K15" s="328"/>
      <c r="L15" s="328"/>
      <c r="M15" s="328"/>
      <c r="N15" s="328"/>
      <c r="O15" s="328"/>
      <c r="P15" s="328"/>
      <c r="Q15" s="53"/>
      <c r="R15" s="54">
        <v>105</v>
      </c>
      <c r="S15" s="54"/>
      <c r="T15" s="54"/>
      <c r="U15" s="54"/>
      <c r="V15" s="54"/>
      <c r="W15" s="56"/>
      <c r="X15" s="7"/>
      <c r="Y15" s="7"/>
      <c r="Z15" s="57">
        <v>7</v>
      </c>
      <c r="AA15" s="57">
        <v>3</v>
      </c>
      <c r="AB15" s="57">
        <f>11.25*AA15 + 2.25</f>
        <v>36</v>
      </c>
      <c r="AC15" s="57"/>
      <c r="AD15" s="7"/>
    </row>
    <row r="16" spans="1:55" s="58" customFormat="1" ht="5.0999999999999996" customHeight="1" x14ac:dyDescent="0.2">
      <c r="A16" s="47"/>
      <c r="B16" s="90"/>
      <c r="C16" s="90"/>
      <c r="D16" s="90"/>
      <c r="E16" s="90"/>
      <c r="F16" s="90"/>
      <c r="G16" s="90"/>
      <c r="H16" s="90"/>
      <c r="I16" s="90"/>
      <c r="J16" s="90"/>
      <c r="K16" s="90"/>
      <c r="L16" s="90"/>
      <c r="M16" s="90"/>
      <c r="N16" s="90"/>
      <c r="O16" s="90"/>
      <c r="P16" s="90"/>
      <c r="Q16" s="53"/>
      <c r="R16" s="54"/>
      <c r="S16" s="54"/>
      <c r="T16" s="54"/>
      <c r="U16" s="54"/>
      <c r="V16" s="54"/>
      <c r="W16" s="56"/>
      <c r="X16" s="7"/>
      <c r="Y16" s="7"/>
      <c r="Z16" s="57"/>
      <c r="AA16" s="57"/>
      <c r="AB16" s="57"/>
      <c r="AC16" s="57"/>
      <c r="AD16" s="7"/>
    </row>
    <row r="17" spans="1:30" ht="39.950000000000003" customHeight="1" x14ac:dyDescent="0.2">
      <c r="B17" s="11"/>
      <c r="C17" s="11"/>
      <c r="D17" s="11"/>
      <c r="E17" s="11"/>
      <c r="F17" s="11"/>
      <c r="G17" s="11"/>
      <c r="H17" s="11"/>
      <c r="I17" s="11"/>
      <c r="J17" s="11"/>
      <c r="K17" s="11"/>
      <c r="L17" s="11"/>
      <c r="M17" s="11"/>
      <c r="N17" s="11"/>
      <c r="O17" s="11"/>
      <c r="X17" s="7"/>
      <c r="Y17" s="7"/>
      <c r="Z17" s="57" t="s">
        <v>1330</v>
      </c>
      <c r="AA17" s="57" t="s">
        <v>4625</v>
      </c>
      <c r="AB17" s="57" t="s">
        <v>4626</v>
      </c>
      <c r="AD17" s="7"/>
    </row>
    <row r="18" spans="1:30" ht="20.100000000000001" customHeight="1" x14ac:dyDescent="0.2">
      <c r="B18" s="115" t="str" cm="1">
        <f t="array" ref="B18">"1. " &amp; INDEX(Trad, R18, Lang)</f>
        <v>1. Gegenstand</v>
      </c>
      <c r="C18" s="115"/>
      <c r="D18" s="116"/>
      <c r="E18" s="116"/>
      <c r="F18" s="116"/>
      <c r="G18" s="116"/>
      <c r="H18" s="116"/>
      <c r="I18" s="116"/>
      <c r="J18" s="116"/>
      <c r="K18" s="116"/>
      <c r="L18" s="116"/>
      <c r="M18" s="116"/>
      <c r="N18" s="116"/>
      <c r="O18" s="116"/>
      <c r="P18" s="117"/>
      <c r="R18" s="54">
        <v>109</v>
      </c>
      <c r="X18" s="7"/>
      <c r="Y18" s="7"/>
      <c r="Z18" s="49">
        <v>11</v>
      </c>
      <c r="AA18" s="49" t="s">
        <v>2</v>
      </c>
      <c r="AB18" s="49">
        <v>20</v>
      </c>
      <c r="AC18" s="61" t="s">
        <v>4627</v>
      </c>
      <c r="AD18" s="7"/>
    </row>
    <row r="19" spans="1:30" ht="15" customHeight="1" x14ac:dyDescent="0.2">
      <c r="B19" s="114" t="str" cm="1">
        <f t="array" ref="B19">INDEX(Trad, R19, Lang)</f>
        <v>Anwendungsbereich</v>
      </c>
      <c r="C19" s="32"/>
      <c r="D19" s="11"/>
      <c r="E19" s="11"/>
      <c r="F19" s="11"/>
      <c r="G19" s="11"/>
      <c r="H19" s="11"/>
      <c r="I19" s="11"/>
      <c r="J19" s="11"/>
      <c r="K19" s="11"/>
      <c r="L19" s="11"/>
      <c r="M19" s="11"/>
      <c r="N19" s="11"/>
      <c r="O19" s="11"/>
      <c r="R19" s="54">
        <v>110</v>
      </c>
      <c r="X19" s="7"/>
      <c r="Y19" s="7"/>
      <c r="Z19" s="57">
        <v>10</v>
      </c>
      <c r="AA19" s="57">
        <v>1</v>
      </c>
      <c r="AB19" s="57">
        <f>12.75*AA19 + 2.25</f>
        <v>15</v>
      </c>
      <c r="AD19" s="7"/>
    </row>
    <row r="20" spans="1:30" ht="12.75" customHeight="1" x14ac:dyDescent="0.2">
      <c r="A20" s="38"/>
      <c r="B20" s="314" t="str" cm="1">
        <f t="array" ref="B20">INDEX(Trad, R20, Lang)</f>
        <v>Dezentrale elektrische (Joule-Effekt) Warmwasseraufbereitungssysteme in Gebäuden.</v>
      </c>
      <c r="C20" s="314"/>
      <c r="D20" s="314"/>
      <c r="E20" s="314"/>
      <c r="F20" s="314"/>
      <c r="G20" s="314"/>
      <c r="H20" s="314"/>
      <c r="I20" s="314"/>
      <c r="J20" s="314"/>
      <c r="K20" s="314"/>
      <c r="L20" s="314"/>
      <c r="M20" s="314"/>
      <c r="N20" s="314"/>
      <c r="O20" s="314"/>
      <c r="P20" s="314"/>
      <c r="R20" s="48">
        <v>151</v>
      </c>
      <c r="X20" s="7"/>
      <c r="Y20" s="7"/>
      <c r="Z20" s="57">
        <v>10</v>
      </c>
      <c r="AA20" s="57">
        <v>2</v>
      </c>
      <c r="AB20" s="57">
        <f>12.75*AA20 + 2.25</f>
        <v>27.75</v>
      </c>
      <c r="AD20" s="7"/>
    </row>
    <row r="21" spans="1:30" ht="9.9499999999999993" customHeight="1" x14ac:dyDescent="0.2">
      <c r="A21" s="38"/>
      <c r="B21" s="11"/>
      <c r="C21" s="11"/>
      <c r="D21" s="11"/>
      <c r="E21" s="11"/>
      <c r="F21" s="11"/>
      <c r="G21" s="11"/>
      <c r="H21" s="11"/>
      <c r="I21" s="11"/>
      <c r="J21" s="11"/>
      <c r="K21" s="11"/>
      <c r="L21" s="11"/>
      <c r="M21" s="11"/>
      <c r="N21" s="11"/>
      <c r="O21" s="11"/>
      <c r="X21" s="7"/>
      <c r="Y21" s="7"/>
      <c r="AD21" s="7"/>
    </row>
    <row r="22" spans="1:30" ht="15" customHeight="1" x14ac:dyDescent="0.2">
      <c r="A22" s="38"/>
      <c r="B22" s="114" t="str" cm="1">
        <f t="array" ref="B22">INDEX(Trad, R22, Lang)</f>
        <v>Beschreibung</v>
      </c>
      <c r="C22" s="32"/>
      <c r="D22" s="11"/>
      <c r="E22" s="11"/>
      <c r="F22" s="11"/>
      <c r="G22" s="11"/>
      <c r="H22" s="11"/>
      <c r="I22" s="11"/>
      <c r="J22" s="11"/>
      <c r="K22" s="11"/>
      <c r="L22" s="11"/>
      <c r="M22" s="11"/>
      <c r="N22" s="11"/>
      <c r="O22" s="11"/>
      <c r="R22" s="54">
        <v>111</v>
      </c>
      <c r="X22" s="7"/>
      <c r="Y22" s="7"/>
      <c r="AD22" s="7"/>
    </row>
    <row r="23" spans="1:30" ht="44.1" customHeight="1" x14ac:dyDescent="0.2">
      <c r="A23" s="38"/>
      <c r="B23" s="314" t="str" cm="1">
        <f t="array" ref="B23">INDEX(Trad, R23, Lang)</f>
        <v>Ersatz eines dezentralen elektrischen konventionellen Warmwasseraufbereiters (nachfolgend elektrische Wassererwärmer) gemäss Energieeffizienzverordnung (SR 730.02; EnEV) durch ein effizienteres Warmwasseraufbereitungssystem.</v>
      </c>
      <c r="C23" s="314"/>
      <c r="D23" s="314"/>
      <c r="E23" s="314"/>
      <c r="F23" s="314"/>
      <c r="G23" s="314"/>
      <c r="H23" s="314"/>
      <c r="I23" s="314"/>
      <c r="J23" s="314"/>
      <c r="K23" s="314"/>
      <c r="L23" s="314"/>
      <c r="M23" s="314"/>
      <c r="N23" s="314"/>
      <c r="O23" s="314"/>
      <c r="P23" s="314"/>
      <c r="R23" s="48">
        <v>152</v>
      </c>
      <c r="X23" s="7"/>
      <c r="Y23" s="7"/>
      <c r="Z23" s="57">
        <v>10</v>
      </c>
      <c r="AA23" s="57">
        <v>4</v>
      </c>
      <c r="AB23" s="57">
        <f>12.75*AA23 + 2.25</f>
        <v>53.25</v>
      </c>
      <c r="AD23" s="7"/>
    </row>
    <row r="24" spans="1:30" ht="30" customHeight="1" x14ac:dyDescent="0.2">
      <c r="A24" s="38"/>
      <c r="B24" s="331" t="str" cm="1">
        <f t="array" ref="B24">INDEX(Trad, R24, Lang)</f>
        <v>Wichtig</v>
      </c>
      <c r="C24" s="331"/>
      <c r="D24" s="314" t="str" cm="1">
        <f t="array" ref="D24">INDEX(Trad, S24, Lang)</f>
        <v>Der Ersatz eines zentralen elektrischen konventionellen Warmwasseraufbereiters fällt nicht in den Anwendungsbereich dieser Massnahme.</v>
      </c>
      <c r="E24" s="314"/>
      <c r="F24" s="314"/>
      <c r="G24" s="314"/>
      <c r="H24" s="314"/>
      <c r="I24" s="314"/>
      <c r="J24" s="314"/>
      <c r="K24" s="314"/>
      <c r="L24" s="314"/>
      <c r="M24" s="314"/>
      <c r="N24" s="314"/>
      <c r="O24" s="314"/>
      <c r="P24" s="250"/>
      <c r="R24" s="54">
        <v>112</v>
      </c>
      <c r="S24" s="54">
        <v>153</v>
      </c>
      <c r="X24" s="7"/>
      <c r="Y24" s="7"/>
      <c r="Z24" s="57">
        <v>10</v>
      </c>
      <c r="AA24" s="57">
        <v>2</v>
      </c>
      <c r="AB24" s="57">
        <f>12.75*AA24 + 2.25</f>
        <v>27.75</v>
      </c>
      <c r="AD24" s="7"/>
    </row>
    <row r="25" spans="1:30" ht="20.100000000000001" customHeight="1" x14ac:dyDescent="0.2">
      <c r="A25" s="38"/>
      <c r="B25" s="11"/>
      <c r="C25" s="11"/>
      <c r="D25" s="11"/>
      <c r="E25" s="11"/>
      <c r="F25" s="11"/>
      <c r="G25" s="11"/>
      <c r="H25" s="11"/>
      <c r="I25" s="11"/>
      <c r="J25" s="11"/>
      <c r="K25" s="11"/>
      <c r="L25" s="11"/>
      <c r="M25" s="11"/>
      <c r="N25" s="11"/>
      <c r="O25" s="11"/>
      <c r="X25" s="7"/>
      <c r="Y25" s="7"/>
      <c r="AD25" s="7"/>
    </row>
    <row r="26" spans="1:30" ht="20.100000000000001" customHeight="1" x14ac:dyDescent="0.2">
      <c r="A26" s="38"/>
      <c r="B26" s="115" t="str" cm="1">
        <f t="array" ref="B26">"2. " &amp; INDEX(Trad, R26, Lang)</f>
        <v>2. Anforderungen</v>
      </c>
      <c r="C26" s="115"/>
      <c r="D26" s="116"/>
      <c r="E26" s="116"/>
      <c r="F26" s="116"/>
      <c r="G26" s="116"/>
      <c r="H26" s="116"/>
      <c r="I26" s="116"/>
      <c r="J26" s="116"/>
      <c r="K26" s="116"/>
      <c r="L26" s="116"/>
      <c r="M26" s="116"/>
      <c r="N26" s="116"/>
      <c r="O26" s="116"/>
      <c r="P26" s="117"/>
      <c r="R26" s="54">
        <v>114</v>
      </c>
      <c r="X26" s="7"/>
      <c r="Y26" s="7"/>
      <c r="Z26" s="49">
        <v>11</v>
      </c>
      <c r="AA26" s="49" t="s">
        <v>2</v>
      </c>
      <c r="AB26" s="49">
        <v>20</v>
      </c>
      <c r="AC26" s="61" t="s">
        <v>4627</v>
      </c>
      <c r="AD26" s="7"/>
    </row>
    <row r="27" spans="1:30" s="64" customFormat="1" ht="40.5" customHeight="1" x14ac:dyDescent="0.2">
      <c r="A27" s="38"/>
      <c r="B27" s="314" t="str" cm="1">
        <f t="array" ref="B27">INDEX(Trad, R27,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314"/>
      <c r="D27" s="314"/>
      <c r="E27" s="314"/>
      <c r="F27" s="314"/>
      <c r="G27" s="314"/>
      <c r="H27" s="314"/>
      <c r="I27" s="314"/>
      <c r="J27" s="314"/>
      <c r="K27" s="314"/>
      <c r="L27" s="314"/>
      <c r="M27" s="314"/>
      <c r="N27" s="314"/>
      <c r="O27" s="314"/>
      <c r="P27" s="314"/>
      <c r="Q27" s="53"/>
      <c r="R27" s="62">
        <v>115</v>
      </c>
      <c r="S27" s="62"/>
      <c r="T27" s="62"/>
      <c r="U27" s="62"/>
      <c r="V27" s="62"/>
      <c r="W27" s="63"/>
      <c r="X27" s="7"/>
      <c r="Y27" s="7"/>
      <c r="Z27" s="57">
        <v>10</v>
      </c>
      <c r="AA27" s="57">
        <v>3</v>
      </c>
      <c r="AB27" s="57">
        <f>12.75*AA27 + 2.25</f>
        <v>40.5</v>
      </c>
      <c r="AC27" s="57"/>
      <c r="AD27" s="7"/>
    </row>
    <row r="28" spans="1:30" ht="5.0999999999999996" customHeight="1" x14ac:dyDescent="0.2">
      <c r="A28" s="38"/>
      <c r="B28" s="11"/>
      <c r="C28" s="11"/>
      <c r="D28" s="11"/>
      <c r="E28" s="11"/>
      <c r="F28" s="11"/>
      <c r="G28" s="11"/>
      <c r="H28" s="11"/>
      <c r="I28" s="11"/>
      <c r="J28" s="11"/>
      <c r="K28" s="11"/>
      <c r="L28" s="11"/>
      <c r="M28" s="11"/>
      <c r="N28" s="11"/>
      <c r="O28" s="11"/>
      <c r="X28" s="7"/>
      <c r="Y28" s="7"/>
      <c r="AD28" s="7"/>
    </row>
    <row r="29" spans="1:30" ht="15" customHeight="1" x14ac:dyDescent="0.2">
      <c r="A29" s="38"/>
      <c r="B29" s="299" t="str" cm="1">
        <f t="array" ref="B29">INDEX(Trad, R29, Lang)</f>
        <v>Tabelle 1: Anforderungen</v>
      </c>
      <c r="C29" s="299"/>
      <c r="D29" s="299"/>
      <c r="E29" s="299"/>
      <c r="F29" s="299"/>
      <c r="G29" s="299"/>
      <c r="H29" s="299"/>
      <c r="I29" s="299"/>
      <c r="J29" s="299"/>
      <c r="K29" s="299"/>
      <c r="L29" s="299"/>
      <c r="M29" s="299"/>
      <c r="N29" s="299"/>
      <c r="O29" s="299"/>
      <c r="P29" s="299"/>
      <c r="R29" s="54">
        <v>116</v>
      </c>
      <c r="X29" s="7"/>
      <c r="Y29" s="7"/>
      <c r="Z29" s="57">
        <v>8</v>
      </c>
      <c r="AA29" s="57" t="s">
        <v>2</v>
      </c>
      <c r="AB29" s="57">
        <v>15</v>
      </c>
      <c r="AC29" s="137" t="s">
        <v>4721</v>
      </c>
      <c r="AD29" s="7"/>
    </row>
    <row r="30" spans="1:30" s="58" customFormat="1" ht="20.100000000000001" customHeight="1" x14ac:dyDescent="0.2">
      <c r="A30" s="38"/>
      <c r="B30" s="279"/>
      <c r="C30" s="280"/>
      <c r="D30" s="281"/>
      <c r="E30" s="234"/>
      <c r="F30" s="304" t="str" cm="1">
        <f t="array" ref="F30">INDEX(Trad, S30, Lang)</f>
        <v>Altes System</v>
      </c>
      <c r="G30" s="304"/>
      <c r="H30" s="304"/>
      <c r="I30" s="304"/>
      <c r="J30" s="323"/>
      <c r="K30" s="155"/>
      <c r="L30" s="304" t="str" cm="1">
        <f t="array" ref="L30">INDEX(Trad, T30, Lang)</f>
        <v>Neues System</v>
      </c>
      <c r="M30" s="304"/>
      <c r="N30" s="304"/>
      <c r="O30" s="304"/>
      <c r="P30" s="237"/>
      <c r="Q30" s="53"/>
      <c r="R30" s="54"/>
      <c r="S30" s="54">
        <v>117</v>
      </c>
      <c r="T30" s="54">
        <v>118</v>
      </c>
      <c r="U30" s="54"/>
      <c r="V30" s="54"/>
      <c r="W30" s="56"/>
      <c r="X30" s="7"/>
      <c r="Y30" s="7"/>
      <c r="Z30" s="49">
        <v>10</v>
      </c>
      <c r="AA30" s="49" t="s">
        <v>2</v>
      </c>
      <c r="AB30" s="49">
        <v>20</v>
      </c>
      <c r="AC30" s="61" t="s">
        <v>4627</v>
      </c>
      <c r="AD30" s="7"/>
    </row>
    <row r="31" spans="1:30" ht="44.1" customHeight="1" x14ac:dyDescent="0.2">
      <c r="A31" s="38"/>
      <c r="B31" s="305" t="str" cm="1">
        <f t="array" ref="B31">INDEX(Trad, R31, Lang)</f>
        <v>Technologie</v>
      </c>
      <c r="C31" s="306"/>
      <c r="D31" s="307"/>
      <c r="E31" s="238"/>
      <c r="F31" s="303" t="str" cm="1">
        <f t="array" ref="F31">INDEX(Trad, S31, Lang)</f>
        <v>Elektrischer konventioneller Einbau-Warmwasseraufbereiter*</v>
      </c>
      <c r="G31" s="303"/>
      <c r="H31" s="303"/>
      <c r="I31" s="303"/>
      <c r="J31" s="245"/>
      <c r="K31" s="238"/>
      <c r="L31" s="303" t="str" cm="1">
        <f t="array" ref="L31">INDEX(Trad, T31, Lang)</f>
        <v>Warmwasseraufbereiter oder Kombiheizgerät mit Wärmepumpe (WP)*</v>
      </c>
      <c r="M31" s="303"/>
      <c r="N31" s="303"/>
      <c r="O31" s="303"/>
      <c r="P31" s="239"/>
      <c r="R31" s="48">
        <v>170</v>
      </c>
      <c r="S31" s="48">
        <v>171</v>
      </c>
      <c r="T31" s="48">
        <v>172</v>
      </c>
      <c r="X31" s="7"/>
      <c r="Y31" s="7"/>
      <c r="Z31" s="57">
        <v>10</v>
      </c>
      <c r="AA31" s="57">
        <v>4</v>
      </c>
      <c r="AB31" s="57">
        <f>12.75*AA31 + 2.25</f>
        <v>53.25</v>
      </c>
      <c r="AD31" s="7"/>
    </row>
    <row r="32" spans="1:30" ht="44.1" customHeight="1" x14ac:dyDescent="0.2">
      <c r="A32" s="38"/>
      <c r="B32" s="315" t="str" cm="1">
        <f t="array" ref="B32">INDEX(Trad, R32, Lang)</f>
        <v>Warmwasser-verteilsystem</v>
      </c>
      <c r="C32" s="316"/>
      <c r="D32" s="270"/>
      <c r="E32" s="240"/>
      <c r="F32" s="295" t="str" cm="1">
        <f t="array" ref="F32">INDEX(Trad, S32, Lang)</f>
        <v>Dezentral</v>
      </c>
      <c r="G32" s="295"/>
      <c r="H32" s="295"/>
      <c r="I32" s="295"/>
      <c r="J32" s="246"/>
      <c r="K32" s="240"/>
      <c r="L32" s="295" t="str" cm="1">
        <f t="array" ref="L32">INDEX(Trad, T32, Lang)</f>
        <v>Dezentral (Einzelaustausch) oder zentral (Gesamtsanierung)</v>
      </c>
      <c r="M32" s="295"/>
      <c r="N32" s="295"/>
      <c r="O32" s="295"/>
      <c r="P32" s="241"/>
      <c r="R32" s="48">
        <v>185</v>
      </c>
      <c r="S32" s="48">
        <v>186</v>
      </c>
      <c r="T32" s="48">
        <v>187</v>
      </c>
      <c r="X32" s="7"/>
      <c r="Y32" s="7"/>
      <c r="Z32" s="57">
        <v>10</v>
      </c>
      <c r="AA32" s="57">
        <v>3</v>
      </c>
      <c r="AB32" s="57">
        <f>12.75*AA32 + 2.25</f>
        <v>40.5</v>
      </c>
      <c r="AD32" s="7"/>
    </row>
    <row r="33" spans="1:30" ht="44.1" hidden="1" customHeight="1" x14ac:dyDescent="0.2">
      <c r="A33" s="38"/>
      <c r="B33" s="315" t="str" cm="1">
        <f t="array" ref="B33">INDEX(Trad, R33, Lang)</f>
        <v>Energieträger</v>
      </c>
      <c r="C33" s="316"/>
      <c r="D33" s="270"/>
      <c r="E33" s="240"/>
      <c r="F33" s="295" t="str" cm="1">
        <f t="array" ref="F33">INDEX(Trad, S33, Lang)</f>
        <v>Elektrizität</v>
      </c>
      <c r="G33" s="295"/>
      <c r="H33" s="295"/>
      <c r="I33" s="295"/>
      <c r="J33" s="246"/>
      <c r="K33" s="240"/>
      <c r="L33" s="295" t="str" cm="1">
        <f t="array" ref="L33">INDEX(Trad, T33, Lang)</f>
        <v>Elektrizität mit mindestens 60 % Umgebungswärme</v>
      </c>
      <c r="M33" s="295"/>
      <c r="N33" s="295"/>
      <c r="O33" s="295"/>
      <c r="P33" s="241"/>
      <c r="R33" s="48">
        <v>173</v>
      </c>
      <c r="S33" s="48">
        <v>174</v>
      </c>
      <c r="T33" s="48">
        <v>175</v>
      </c>
      <c r="X33" s="7"/>
      <c r="Y33" s="7"/>
      <c r="Z33" s="57">
        <v>10</v>
      </c>
      <c r="AA33" s="57">
        <v>2</v>
      </c>
      <c r="AB33" s="57">
        <f>12.75*AA33 + 2.25</f>
        <v>27.75</v>
      </c>
      <c r="AD33" s="7"/>
    </row>
    <row r="34" spans="1:30" ht="44.1" customHeight="1" x14ac:dyDescent="0.2">
      <c r="A34" s="38"/>
      <c r="B34" s="315" t="str" cm="1">
        <f t="array" ref="B34">INDEX(Trad, R34, Lang)</f>
        <v>Energieeffizienz</v>
      </c>
      <c r="C34" s="316"/>
      <c r="D34" s="270"/>
      <c r="E34" s="242"/>
      <c r="F34" s="296" t="str" cm="1">
        <f t="array" ref="F34">INDEX(Trad, S34, Lang)</f>
        <v>-</v>
      </c>
      <c r="G34" s="296"/>
      <c r="H34" s="296"/>
      <c r="I34" s="296"/>
      <c r="J34" s="247"/>
      <c r="K34" s="243"/>
      <c r="L34" s="296" t="str" cm="1">
        <f t="array" ref="L34">INDEX(Trad, T34, Lang)</f>
        <v>Die Wärmepumpe müssen mit einem gültigen EHPA-Gütesiegel zertifiziert sein.</v>
      </c>
      <c r="M34" s="296"/>
      <c r="N34" s="296"/>
      <c r="O34" s="296"/>
      <c r="P34" s="244"/>
      <c r="R34" s="48">
        <v>176</v>
      </c>
      <c r="S34" s="48">
        <v>177</v>
      </c>
      <c r="T34" s="48">
        <v>178</v>
      </c>
      <c r="X34" s="7"/>
      <c r="Y34" s="7"/>
      <c r="Z34" s="57">
        <v>10</v>
      </c>
      <c r="AA34" s="57">
        <v>3</v>
      </c>
      <c r="AB34" s="57">
        <f>12.75*AA34 + 2.25</f>
        <v>40.5</v>
      </c>
      <c r="AD34" s="7"/>
    </row>
    <row r="35" spans="1:30" s="58" customFormat="1" ht="20.100000000000001" customHeight="1" x14ac:dyDescent="0.2">
      <c r="A35" s="38"/>
      <c r="B35" s="279"/>
      <c r="C35" s="280"/>
      <c r="D35" s="281"/>
      <c r="E35" s="234"/>
      <c r="F35" s="304" t="str" cm="1">
        <f t="array" ref="F35">INDEX(Trad, S35, Lang)</f>
        <v>Altes / Neues System</v>
      </c>
      <c r="G35" s="304"/>
      <c r="H35" s="304"/>
      <c r="I35" s="304"/>
      <c r="J35" s="304"/>
      <c r="K35" s="304"/>
      <c r="L35" s="304"/>
      <c r="M35" s="304"/>
      <c r="N35" s="304"/>
      <c r="O35" s="304"/>
      <c r="P35" s="323"/>
      <c r="Q35" s="53"/>
      <c r="R35" s="54"/>
      <c r="S35" s="54">
        <v>119</v>
      </c>
      <c r="T35" s="54"/>
      <c r="U35" s="54"/>
      <c r="V35" s="54"/>
      <c r="W35" s="56"/>
      <c r="X35" s="7"/>
      <c r="Y35" s="7"/>
      <c r="Z35" s="49">
        <v>10</v>
      </c>
      <c r="AA35" s="49" t="s">
        <v>2</v>
      </c>
      <c r="AB35" s="49">
        <v>20</v>
      </c>
      <c r="AC35" s="61" t="s">
        <v>4627</v>
      </c>
      <c r="AD35" s="7"/>
    </row>
    <row r="36" spans="1:30" ht="27.75" hidden="1" customHeight="1" x14ac:dyDescent="0.2">
      <c r="A36" s="38"/>
      <c r="B36" s="311" t="e" cm="1" vm="1">
        <f t="array" aca="1" ref="B36" ca="1">INDEX(Trad, R36, Lang_measure)</f>
        <v>#VALUE!</v>
      </c>
      <c r="C36" s="312"/>
      <c r="D36" s="313"/>
      <c r="E36" s="236"/>
      <c r="F36" s="334" t="e" cm="1" vm="1">
        <f t="array" aca="1" ref="F36" ca="1">INDEX(Trad, S36, Lang_measure)</f>
        <v>#VALUE!</v>
      </c>
      <c r="G36" s="334"/>
      <c r="H36" s="334"/>
      <c r="I36" s="334"/>
      <c r="J36" s="334"/>
      <c r="K36" s="334"/>
      <c r="L36" s="334"/>
      <c r="M36" s="334"/>
      <c r="N36" s="334"/>
      <c r="O36" s="334"/>
      <c r="P36" s="335"/>
      <c r="R36" s="48">
        <v>180</v>
      </c>
      <c r="S36" s="48">
        <v>181</v>
      </c>
      <c r="X36" s="7"/>
      <c r="Y36" s="7"/>
      <c r="Z36" s="57">
        <v>10</v>
      </c>
      <c r="AA36" s="57">
        <v>2</v>
      </c>
      <c r="AB36" s="57">
        <f>12.75*AA36 + 2.25</f>
        <v>27.75</v>
      </c>
      <c r="AD36" s="216" t="s">
        <v>4896</v>
      </c>
    </row>
    <row r="37" spans="1:30" ht="27.75" hidden="1" customHeight="1" x14ac:dyDescent="0.2">
      <c r="A37" s="38"/>
      <c r="B37" s="311" t="e" cm="1" vm="1">
        <f t="array" aca="1" ref="B37" ca="1">INDEX(Trad, R37, Lang_measure)</f>
        <v>#VALUE!</v>
      </c>
      <c r="C37" s="312"/>
      <c r="D37" s="313"/>
      <c r="E37" s="235"/>
      <c r="F37" s="332" t="e" cm="1" vm="1">
        <f t="array" aca="1" ref="F37" ca="1">INDEX(Trad, S37, Lang_measure)</f>
        <v>#VALUE!</v>
      </c>
      <c r="G37" s="332"/>
      <c r="H37" s="332"/>
      <c r="I37" s="332"/>
      <c r="J37" s="332"/>
      <c r="K37" s="332"/>
      <c r="L37" s="332"/>
      <c r="M37" s="332"/>
      <c r="N37" s="332"/>
      <c r="O37" s="332"/>
      <c r="P37" s="333"/>
      <c r="R37" s="48">
        <v>182</v>
      </c>
      <c r="S37" s="48">
        <v>183</v>
      </c>
      <c r="X37" s="7"/>
      <c r="Y37" s="7"/>
      <c r="Z37" s="57">
        <v>10</v>
      </c>
      <c r="AA37" s="57">
        <v>2</v>
      </c>
      <c r="AB37" s="57">
        <f t="shared" ref="AB37:AB39" si="1">12.75*AA37 + 2.25</f>
        <v>27.75</v>
      </c>
      <c r="AD37" s="7"/>
    </row>
    <row r="38" spans="1:30" ht="27.75" hidden="1" customHeight="1" x14ac:dyDescent="0.2">
      <c r="A38" s="38"/>
      <c r="B38" s="311" t="e" cm="1" vm="1">
        <f t="array" aca="1" ref="B38" ca="1">INDEX(Trad, R38, Lang_measure)</f>
        <v>#VALUE!</v>
      </c>
      <c r="C38" s="312"/>
      <c r="D38" s="313"/>
      <c r="E38" s="235"/>
      <c r="F38" s="332" t="e" cm="1" vm="1">
        <f t="array" aca="1" ref="F38" ca="1">INDEX(Trad, S38, Lang_measure)</f>
        <v>#VALUE!</v>
      </c>
      <c r="G38" s="332"/>
      <c r="H38" s="332"/>
      <c r="I38" s="332"/>
      <c r="J38" s="332"/>
      <c r="K38" s="332"/>
      <c r="L38" s="332"/>
      <c r="M38" s="332"/>
      <c r="N38" s="332"/>
      <c r="O38" s="332"/>
      <c r="P38" s="333"/>
      <c r="R38" s="48">
        <v>184</v>
      </c>
      <c r="S38" s="48">
        <v>185</v>
      </c>
      <c r="X38" s="7"/>
      <c r="Y38" s="7"/>
      <c r="Z38" s="57">
        <v>10</v>
      </c>
      <c r="AA38" s="57">
        <v>2</v>
      </c>
      <c r="AB38" s="57">
        <f t="shared" si="1"/>
        <v>27.75</v>
      </c>
      <c r="AD38" s="7"/>
    </row>
    <row r="39" spans="1:30" ht="27.75" hidden="1" customHeight="1" x14ac:dyDescent="0.2">
      <c r="A39" s="38"/>
      <c r="B39" s="311" t="e" cm="1" vm="1">
        <f t="array" aca="1" ref="B39" ca="1">INDEX(Trad, R39, Lang_measure)</f>
        <v>#VALUE!</v>
      </c>
      <c r="C39" s="312"/>
      <c r="D39" s="313"/>
      <c r="E39" s="235"/>
      <c r="F39" s="312" t="e" cm="1" vm="1">
        <f t="array" aca="1" ref="F39" ca="1">INDEX(Trad, S39, Lang_measure)</f>
        <v>#VALUE!</v>
      </c>
      <c r="G39" s="324"/>
      <c r="H39" s="324"/>
      <c r="I39" s="324"/>
      <c r="J39" s="324"/>
      <c r="K39" s="324"/>
      <c r="L39" s="324"/>
      <c r="M39" s="324"/>
      <c r="N39" s="324"/>
      <c r="O39" s="325"/>
      <c r="P39" s="313"/>
      <c r="R39" s="48">
        <v>186</v>
      </c>
      <c r="S39" s="48">
        <v>187</v>
      </c>
      <c r="X39" s="7"/>
      <c r="Y39" s="7"/>
      <c r="Z39" s="57">
        <v>10</v>
      </c>
      <c r="AA39" s="57">
        <v>2</v>
      </c>
      <c r="AB39" s="57">
        <f t="shared" si="1"/>
        <v>27.75</v>
      </c>
      <c r="AD39" s="7"/>
    </row>
    <row r="40" spans="1:30" ht="30" customHeight="1" x14ac:dyDescent="0.2">
      <c r="A40" s="38"/>
      <c r="B40" s="315" t="str" cm="1">
        <f t="array" ref="B40">INDEX(Trad, R40, Lang)</f>
        <v>Umsetzung</v>
      </c>
      <c r="C40" s="316"/>
      <c r="D40" s="270"/>
      <c r="E40" s="240"/>
      <c r="F40" s="295" t="str" cm="1">
        <f t="array" ref="F40">INDEX(Trad, S40, Lang)</f>
        <v>Der Ersatz und die Inbetriebnahme des neuen Systems müssen durch eine qualifizierte Fachperson oder Firma durchgeführt werden.</v>
      </c>
      <c r="G40" s="295"/>
      <c r="H40" s="295"/>
      <c r="I40" s="295"/>
      <c r="J40" s="295"/>
      <c r="K40" s="295"/>
      <c r="L40" s="295"/>
      <c r="M40" s="295"/>
      <c r="N40" s="295"/>
      <c r="O40" s="295"/>
      <c r="P40" s="241"/>
      <c r="R40" s="54">
        <v>120</v>
      </c>
      <c r="S40" s="54">
        <v>121</v>
      </c>
      <c r="X40" s="7"/>
      <c r="Y40" s="7"/>
      <c r="Z40" s="57">
        <v>10</v>
      </c>
      <c r="AA40" s="57">
        <v>2</v>
      </c>
      <c r="AB40" s="57">
        <f>12.75*AA40 + 2.25</f>
        <v>27.75</v>
      </c>
      <c r="AD40" s="7"/>
    </row>
    <row r="41" spans="1:30" ht="44.1" customHeight="1" x14ac:dyDescent="0.2">
      <c r="A41" s="38"/>
      <c r="B41" s="301" t="str" cm="1">
        <f t="array" ref="B41">INDEX(Trad, R41, Lang)</f>
        <v>Entsorgung</v>
      </c>
      <c r="C41" s="302"/>
      <c r="D41" s="294"/>
      <c r="E41" s="248"/>
      <c r="F41" s="296" t="str" cm="1">
        <f t="array" ref="F41">INDEX(Trad, S41, Lang)</f>
        <v>Die verbrauchsrelevanten Komponenten der alten Geräte dürfen innerhalb der Schweiz nicht weiterbetrieben werden. Die fachgerechte Entsorgung oder die Ausfuhr muss auf Anfrage nachgewiesen werden können.</v>
      </c>
      <c r="G41" s="296"/>
      <c r="H41" s="296"/>
      <c r="I41" s="296"/>
      <c r="J41" s="296"/>
      <c r="K41" s="296"/>
      <c r="L41" s="296"/>
      <c r="M41" s="296"/>
      <c r="N41" s="296"/>
      <c r="O41" s="296"/>
      <c r="P41" s="249"/>
      <c r="R41" s="54">
        <v>122</v>
      </c>
      <c r="S41" s="54">
        <v>123</v>
      </c>
      <c r="X41" s="7"/>
      <c r="Y41" s="7"/>
      <c r="Z41" s="57">
        <v>10</v>
      </c>
      <c r="AA41" s="57">
        <v>2</v>
      </c>
      <c r="AB41" s="57">
        <f>12.75*AA41 + 2.25</f>
        <v>27.75</v>
      </c>
      <c r="AD41" s="7"/>
    </row>
    <row r="42" spans="1:30" ht="15" customHeight="1" x14ac:dyDescent="0.2">
      <c r="A42" s="38"/>
      <c r="B42" s="300" t="str" cm="1">
        <f t="array" ref="B42">IF(LEN(INDEX(Trad, R42, Lang))&gt;0, "* " &amp; INDEX(Trad, R42, Lang), "")</f>
        <v>* gemäss Energieeffizienzverordnung (SR 730.02; Anhang 1.15 / 1.16 EnEV)</v>
      </c>
      <c r="C42" s="300"/>
      <c r="D42" s="300"/>
      <c r="E42" s="300"/>
      <c r="F42" s="300"/>
      <c r="G42" s="300"/>
      <c r="H42" s="300"/>
      <c r="I42" s="300"/>
      <c r="J42" s="300"/>
      <c r="K42" s="300"/>
      <c r="L42" s="300"/>
      <c r="M42" s="300"/>
      <c r="N42" s="300"/>
      <c r="O42" s="300"/>
      <c r="P42" s="300"/>
      <c r="R42" s="54">
        <v>195</v>
      </c>
      <c r="X42" s="7"/>
      <c r="Y42" s="7"/>
      <c r="Z42" s="137">
        <v>8</v>
      </c>
      <c r="AA42" s="137" t="s">
        <v>2</v>
      </c>
      <c r="AB42" s="137">
        <v>15</v>
      </c>
      <c r="AC42" s="137" t="s">
        <v>4717</v>
      </c>
      <c r="AD42" s="7"/>
    </row>
    <row r="43" spans="1:30" ht="20.100000000000001" customHeight="1" x14ac:dyDescent="0.2">
      <c r="A43" s="38"/>
      <c r="B43" s="11"/>
      <c r="C43" s="11"/>
      <c r="D43" s="11"/>
      <c r="E43" s="11"/>
      <c r="F43" s="11"/>
      <c r="G43" s="11"/>
      <c r="H43" s="11"/>
      <c r="I43" s="11"/>
      <c r="J43" s="11"/>
      <c r="K43" s="11"/>
      <c r="L43" s="11"/>
      <c r="M43" s="11"/>
      <c r="N43" s="11"/>
      <c r="O43" s="11"/>
      <c r="X43" s="7"/>
      <c r="Y43" s="7"/>
      <c r="AD43" s="7"/>
    </row>
    <row r="44" spans="1:30" ht="20.100000000000001" customHeight="1" x14ac:dyDescent="0.2">
      <c r="A44" s="38"/>
      <c r="B44" s="115" t="str" cm="1">
        <f t="array" ref="B44">"3. " &amp; INDEX(Trad, R44, Lang)</f>
        <v>3. Nachweis</v>
      </c>
      <c r="C44" s="115"/>
      <c r="D44" s="116"/>
      <c r="E44" s="116"/>
      <c r="F44" s="116"/>
      <c r="G44" s="116"/>
      <c r="H44" s="116"/>
      <c r="I44" s="116"/>
      <c r="J44" s="116"/>
      <c r="K44" s="116"/>
      <c r="L44" s="116"/>
      <c r="M44" s="116"/>
      <c r="N44" s="116"/>
      <c r="O44" s="116"/>
      <c r="P44" s="117"/>
      <c r="R44" s="54">
        <v>125</v>
      </c>
      <c r="X44" s="7"/>
      <c r="Y44" s="7"/>
      <c r="Z44" s="49">
        <v>11</v>
      </c>
      <c r="AA44" s="49" t="s">
        <v>2</v>
      </c>
      <c r="AB44" s="49">
        <v>20</v>
      </c>
      <c r="AC44" s="61" t="s">
        <v>4627</v>
      </c>
      <c r="AD44" s="7"/>
    </row>
    <row r="45" spans="1:30" ht="27.75" customHeight="1" x14ac:dyDescent="0.2">
      <c r="A45" s="38"/>
      <c r="B45" s="314" t="str" cm="1">
        <f t="array" ref="B45">INDEX(Trad, R45, Lang)</f>
        <v>Die Einhaltung der Anforderungen muss durch die folgenden Dokumente belegt werden. Die in der Tabelle 2 aufgeführten Unterlagen sind integraler Bestandteil des Nachweises der Massnahmenumsetzung.</v>
      </c>
      <c r="C45" s="314"/>
      <c r="D45" s="314"/>
      <c r="E45" s="314"/>
      <c r="F45" s="314"/>
      <c r="G45" s="314"/>
      <c r="H45" s="314"/>
      <c r="I45" s="314"/>
      <c r="J45" s="314"/>
      <c r="K45" s="314"/>
      <c r="L45" s="314"/>
      <c r="M45" s="314"/>
      <c r="N45" s="314"/>
      <c r="O45" s="314"/>
      <c r="P45" s="314"/>
      <c r="R45" s="54">
        <v>126</v>
      </c>
      <c r="X45" s="7"/>
      <c r="Y45" s="7"/>
      <c r="Z45" s="57">
        <v>10</v>
      </c>
      <c r="AA45" s="57">
        <v>2</v>
      </c>
      <c r="AB45" s="57">
        <f>12.75*AA45 + 2.25</f>
        <v>27.75</v>
      </c>
      <c r="AD45" s="7"/>
    </row>
    <row r="46" spans="1:30" ht="5.0999999999999996" customHeight="1" x14ac:dyDescent="0.2">
      <c r="A46" s="38"/>
      <c r="B46" s="38"/>
      <c r="C46" s="38"/>
      <c r="D46" s="38"/>
      <c r="E46" s="38"/>
      <c r="F46" s="38"/>
      <c r="G46" s="38"/>
      <c r="H46" s="38"/>
      <c r="I46" s="38"/>
      <c r="J46" s="38"/>
      <c r="K46" s="38"/>
      <c r="L46" s="38"/>
      <c r="M46" s="38"/>
      <c r="N46" s="38"/>
      <c r="O46" s="38"/>
      <c r="P46" s="38"/>
      <c r="X46" s="7"/>
      <c r="Y46" s="7"/>
      <c r="AD46" s="7"/>
    </row>
    <row r="47" spans="1:30" ht="15" customHeight="1" x14ac:dyDescent="0.2">
      <c r="A47" s="38"/>
      <c r="B47" s="299" t="str" cm="1">
        <f t="array" ref="B47">INDEX(Trad, R47, Lang)</f>
        <v>Tabelle 2: Nachweise</v>
      </c>
      <c r="C47" s="299"/>
      <c r="D47" s="299"/>
      <c r="E47" s="299"/>
      <c r="F47" s="299"/>
      <c r="G47" s="299"/>
      <c r="H47" s="299"/>
      <c r="I47" s="299"/>
      <c r="J47" s="299"/>
      <c r="K47" s="299"/>
      <c r="L47" s="299"/>
      <c r="M47" s="299"/>
      <c r="N47" s="299"/>
      <c r="O47" s="299"/>
      <c r="P47" s="299"/>
      <c r="R47" s="54">
        <v>127</v>
      </c>
      <c r="X47" s="7"/>
      <c r="Y47" s="7"/>
      <c r="Z47" s="57">
        <v>8</v>
      </c>
      <c r="AA47" s="57" t="s">
        <v>2</v>
      </c>
      <c r="AB47" s="57">
        <v>15</v>
      </c>
      <c r="AC47" s="137" t="s">
        <v>4721</v>
      </c>
      <c r="AD47" s="7"/>
    </row>
    <row r="48" spans="1:30" ht="5.0999999999999996" customHeight="1" x14ac:dyDescent="0.2">
      <c r="A48" s="38"/>
      <c r="B48" s="128"/>
      <c r="C48" s="129"/>
      <c r="D48" s="129"/>
      <c r="E48" s="129"/>
      <c r="F48" s="129"/>
      <c r="G48" s="129"/>
      <c r="H48" s="129"/>
      <c r="I48" s="129"/>
      <c r="J48" s="129"/>
      <c r="K48" s="129"/>
      <c r="L48" s="129"/>
      <c r="M48" s="129"/>
      <c r="N48" s="129"/>
      <c r="O48" s="129"/>
      <c r="P48" s="130"/>
      <c r="X48" s="7"/>
      <c r="Y48" s="7"/>
      <c r="AD48" s="7"/>
    </row>
    <row r="49" spans="1:30" ht="36" customHeight="1" x14ac:dyDescent="0.2">
      <c r="A49" s="38"/>
      <c r="B49" s="127" t="str">
        <f>IF(ISNUMBER(R49), X49 &amp; ".", "")</f>
        <v>1.</v>
      </c>
      <c r="C49" s="297" t="str" cm="1">
        <f t="array" ref="C49">IF(ISNUMBER(R49), INDEX(Trad, R49, Lang), "")</f>
        <v>Erläuterung (Format PDF, max. 2 A4-Seiten), wie sichergestellt wird, dass die ersetzten Geräte fachgerecht entsorgt wurden (z. B. mittels Deklarationen, Entsorgungspositionen auf Unternehmerrechnungen, usw.).</v>
      </c>
      <c r="D49" s="297"/>
      <c r="E49" s="297"/>
      <c r="F49" s="297"/>
      <c r="G49" s="297"/>
      <c r="H49" s="297"/>
      <c r="I49" s="297"/>
      <c r="J49" s="297"/>
      <c r="K49" s="297"/>
      <c r="L49" s="297"/>
      <c r="M49" s="297"/>
      <c r="N49" s="297"/>
      <c r="O49" s="297"/>
      <c r="P49" s="251"/>
      <c r="R49" s="54">
        <v>129</v>
      </c>
      <c r="X49" s="203">
        <v>1</v>
      </c>
      <c r="Y49" s="7"/>
      <c r="Z49" s="57">
        <v>10</v>
      </c>
      <c r="AA49" s="57">
        <v>3</v>
      </c>
      <c r="AB49" s="57">
        <f t="shared" ref="AB49:AB64" si="2">12.75*AA49 + 2.25</f>
        <v>40.5</v>
      </c>
      <c r="AD49" s="216" t="s">
        <v>4898</v>
      </c>
    </row>
    <row r="50" spans="1:30" ht="5.0999999999999996" customHeight="1" x14ac:dyDescent="0.2">
      <c r="A50" s="38"/>
      <c r="B50" s="131"/>
      <c r="C50" s="132"/>
      <c r="D50" s="132"/>
      <c r="E50" s="132"/>
      <c r="F50" s="132"/>
      <c r="G50" s="132"/>
      <c r="H50" s="132"/>
      <c r="I50" s="132"/>
      <c r="J50" s="132"/>
      <c r="K50" s="132"/>
      <c r="L50" s="132"/>
      <c r="M50" s="132"/>
      <c r="N50" s="132"/>
      <c r="O50" s="132"/>
      <c r="P50" s="133"/>
      <c r="X50" s="203"/>
      <c r="Y50" s="7"/>
      <c r="AD50" s="7"/>
    </row>
    <row r="51" spans="1:30" ht="5.0999999999999996" customHeight="1" x14ac:dyDescent="0.2">
      <c r="A51" s="38"/>
      <c r="B51" s="134"/>
      <c r="C51" s="135"/>
      <c r="D51" s="135"/>
      <c r="E51" s="135"/>
      <c r="F51" s="135"/>
      <c r="G51" s="135"/>
      <c r="H51" s="135"/>
      <c r="I51" s="135"/>
      <c r="J51" s="135"/>
      <c r="K51" s="135"/>
      <c r="L51" s="135"/>
      <c r="M51" s="135"/>
      <c r="N51" s="135"/>
      <c r="O51" s="135"/>
      <c r="P51" s="136"/>
      <c r="X51" s="203"/>
      <c r="Y51" s="7"/>
      <c r="AD51" s="7"/>
    </row>
    <row r="52" spans="1:30" ht="36" customHeight="1" x14ac:dyDescent="0.2">
      <c r="A52" s="38"/>
      <c r="B52" s="127" t="str">
        <f>IF(ISNUMBER(R52), X52 &amp; ".", "")</f>
        <v>2.</v>
      </c>
      <c r="C52" s="297" t="str" cm="1">
        <f t="array" ref="C52">IF(ISNUMBER(R52), INDEX(Trad, R52, Lang), "")</f>
        <v>Rechnungsbelege (Format PDF, PNG oder JPEG)</v>
      </c>
      <c r="D52" s="297"/>
      <c r="E52" s="297"/>
      <c r="F52" s="297"/>
      <c r="G52" s="297"/>
      <c r="H52" s="297"/>
      <c r="I52" s="297"/>
      <c r="J52" s="297"/>
      <c r="K52" s="297"/>
      <c r="L52" s="297"/>
      <c r="M52" s="297"/>
      <c r="N52" s="297"/>
      <c r="O52" s="297"/>
      <c r="P52" s="251"/>
      <c r="R52" s="54">
        <v>130</v>
      </c>
      <c r="X52" s="203">
        <v>2</v>
      </c>
      <c r="Y52" s="7"/>
      <c r="Z52" s="57">
        <v>10</v>
      </c>
      <c r="AA52" s="57">
        <v>3</v>
      </c>
      <c r="AB52" s="57">
        <f t="shared" si="2"/>
        <v>40.5</v>
      </c>
      <c r="AD52" s="7"/>
    </row>
    <row r="53" spans="1:30" ht="5.0999999999999996" hidden="1" customHeight="1" x14ac:dyDescent="0.2">
      <c r="A53" s="38"/>
      <c r="B53" s="131"/>
      <c r="C53" s="132"/>
      <c r="D53" s="132"/>
      <c r="E53" s="132"/>
      <c r="F53" s="132"/>
      <c r="G53" s="132"/>
      <c r="H53" s="132"/>
      <c r="I53" s="132"/>
      <c r="J53" s="132"/>
      <c r="K53" s="132"/>
      <c r="L53" s="132"/>
      <c r="M53" s="132"/>
      <c r="N53" s="132"/>
      <c r="O53" s="132"/>
      <c r="P53" s="133"/>
      <c r="R53" s="48"/>
      <c r="X53" s="203"/>
      <c r="Y53" s="7"/>
      <c r="AD53" s="7"/>
    </row>
    <row r="54" spans="1:30" ht="5.0999999999999996" hidden="1" customHeight="1" x14ac:dyDescent="0.2">
      <c r="A54" s="38"/>
      <c r="B54" s="134"/>
      <c r="C54" s="135"/>
      <c r="D54" s="135"/>
      <c r="E54" s="135"/>
      <c r="F54" s="135"/>
      <c r="G54" s="135"/>
      <c r="H54" s="135"/>
      <c r="I54" s="135"/>
      <c r="J54" s="135"/>
      <c r="K54" s="135"/>
      <c r="L54" s="135"/>
      <c r="M54" s="135"/>
      <c r="N54" s="135"/>
      <c r="O54" s="135"/>
      <c r="P54" s="136"/>
      <c r="R54" s="48"/>
      <c r="X54" s="203"/>
      <c r="Y54" s="7"/>
      <c r="AD54" s="7"/>
    </row>
    <row r="55" spans="1:30" ht="36" hidden="1" customHeight="1" x14ac:dyDescent="0.2">
      <c r="A55" s="38"/>
      <c r="B55" s="127" t="str">
        <f>IF(ISNUMBER(R55), X55 &amp; ".", "")</f>
        <v>3.</v>
      </c>
      <c r="C55" s="297" t="str" cm="1">
        <f t="array" ref="C55">IF(LEN(INDEX(Trad, R55, Lang))&gt;0, INDEX(Trad, R55, Lang), "")</f>
        <v>Im Fall von Fernwärme : Nachweis (Format PDF, max. 2 A4-Seiten), dass das Fernwärmenetze die Anforderung an die Energieträger gemäss Tabelle 1 erfüllt.</v>
      </c>
      <c r="D55" s="297"/>
      <c r="E55" s="297"/>
      <c r="F55" s="297"/>
      <c r="G55" s="297"/>
      <c r="H55" s="297"/>
      <c r="I55" s="297"/>
      <c r="J55" s="297"/>
      <c r="K55" s="297"/>
      <c r="L55" s="297"/>
      <c r="M55" s="297"/>
      <c r="N55" s="297"/>
      <c r="O55" s="297"/>
      <c r="P55" s="251"/>
      <c r="R55" s="48">
        <v>160</v>
      </c>
      <c r="X55" s="203">
        <v>3</v>
      </c>
      <c r="Y55" s="7"/>
      <c r="Z55" s="57">
        <v>10</v>
      </c>
      <c r="AA55" s="57">
        <v>3</v>
      </c>
      <c r="AB55" s="57">
        <f t="shared" si="2"/>
        <v>40.5</v>
      </c>
      <c r="AD55" s="7"/>
    </row>
    <row r="56" spans="1:30" ht="5.0999999999999996" hidden="1" customHeight="1" x14ac:dyDescent="0.2">
      <c r="A56" s="38"/>
      <c r="B56" s="131"/>
      <c r="C56" s="132"/>
      <c r="D56" s="132"/>
      <c r="E56" s="132"/>
      <c r="F56" s="132"/>
      <c r="G56" s="132"/>
      <c r="H56" s="132"/>
      <c r="I56" s="132"/>
      <c r="J56" s="132"/>
      <c r="K56" s="132"/>
      <c r="L56" s="132"/>
      <c r="M56" s="132"/>
      <c r="N56" s="132"/>
      <c r="O56" s="132"/>
      <c r="P56" s="133"/>
      <c r="X56" s="203"/>
      <c r="Y56" s="7"/>
      <c r="AD56" s="7"/>
    </row>
    <row r="57" spans="1:30" ht="5.0999999999999996" hidden="1" customHeight="1" x14ac:dyDescent="0.2">
      <c r="A57" s="38"/>
      <c r="B57" s="122"/>
      <c r="C57" s="119"/>
      <c r="D57" s="119"/>
      <c r="E57" s="119"/>
      <c r="F57" s="119"/>
      <c r="G57" s="119"/>
      <c r="H57" s="119"/>
      <c r="I57" s="119"/>
      <c r="J57" s="119"/>
      <c r="K57" s="119"/>
      <c r="L57" s="119"/>
      <c r="M57" s="119"/>
      <c r="N57" s="119"/>
      <c r="O57" s="119"/>
      <c r="P57" s="123"/>
      <c r="X57" s="203"/>
      <c r="Y57" s="7"/>
      <c r="AD57" s="7"/>
    </row>
    <row r="58" spans="1:30" ht="40.5" hidden="1" customHeight="1" x14ac:dyDescent="0.2">
      <c r="A58" s="38"/>
      <c r="B58" s="127" t="str">
        <f>IF(ISNUMBER(R58), X58 &amp; ".", "")</f>
        <v>4.</v>
      </c>
      <c r="C58" s="297" t="str" cm="1">
        <f t="array" ref="C58">IF(LEN(INDEX(Trad, R58, Lang))&gt;0, INDEX(Trad, R58, Lang), "")</f>
        <v/>
      </c>
      <c r="D58" s="297"/>
      <c r="E58" s="297"/>
      <c r="F58" s="297"/>
      <c r="G58" s="297"/>
      <c r="H58" s="297"/>
      <c r="I58" s="297"/>
      <c r="J58" s="297"/>
      <c r="K58" s="297"/>
      <c r="L58" s="297"/>
      <c r="M58" s="297"/>
      <c r="N58" s="297"/>
      <c r="O58" s="297"/>
      <c r="P58" s="298"/>
      <c r="R58" s="54">
        <v>161</v>
      </c>
      <c r="X58" s="203">
        <v>4</v>
      </c>
      <c r="Y58" s="7"/>
      <c r="Z58" s="57">
        <v>10</v>
      </c>
      <c r="AA58" s="57">
        <v>3</v>
      </c>
      <c r="AB58" s="57">
        <f t="shared" si="2"/>
        <v>40.5</v>
      </c>
      <c r="AD58" s="7"/>
    </row>
    <row r="59" spans="1:30" ht="5.0999999999999996" hidden="1" customHeight="1" x14ac:dyDescent="0.2">
      <c r="A59" s="38"/>
      <c r="B59" s="120"/>
      <c r="C59" s="88"/>
      <c r="D59" s="88"/>
      <c r="E59" s="88"/>
      <c r="F59" s="88"/>
      <c r="G59" s="88"/>
      <c r="H59" s="88"/>
      <c r="I59" s="88"/>
      <c r="J59" s="88"/>
      <c r="K59" s="88"/>
      <c r="L59" s="88"/>
      <c r="M59" s="88"/>
      <c r="N59" s="88"/>
      <c r="O59" s="88"/>
      <c r="P59" s="121"/>
      <c r="X59" s="203"/>
      <c r="Y59" s="7"/>
      <c r="AD59" s="7"/>
    </row>
    <row r="60" spans="1:30" ht="5.0999999999999996" hidden="1" customHeight="1" x14ac:dyDescent="0.2">
      <c r="A60" s="38"/>
      <c r="B60" s="122"/>
      <c r="C60" s="119"/>
      <c r="D60" s="119"/>
      <c r="E60" s="119"/>
      <c r="F60" s="119"/>
      <c r="G60" s="119"/>
      <c r="H60" s="119"/>
      <c r="I60" s="119"/>
      <c r="J60" s="119"/>
      <c r="K60" s="119"/>
      <c r="L60" s="119"/>
      <c r="M60" s="119"/>
      <c r="N60" s="119"/>
      <c r="O60" s="119"/>
      <c r="P60" s="123"/>
      <c r="X60" s="203"/>
      <c r="Y60" s="7"/>
      <c r="AD60" s="7"/>
    </row>
    <row r="61" spans="1:30" ht="40.5" hidden="1" customHeight="1" x14ac:dyDescent="0.2">
      <c r="A61" s="38"/>
      <c r="B61" s="127" t="str">
        <f>IF(ISNUMBER(R61), X61 &amp; ".", "")</f>
        <v>5.</v>
      </c>
      <c r="C61" s="297" t="str" cm="1">
        <f t="array" ref="C61">IF(LEN(INDEX(Trad, R61, Lang))&gt;0, INDEX(Trad, R61, Lang), "")</f>
        <v/>
      </c>
      <c r="D61" s="297"/>
      <c r="E61" s="297"/>
      <c r="F61" s="297"/>
      <c r="G61" s="297"/>
      <c r="H61" s="297"/>
      <c r="I61" s="297"/>
      <c r="J61" s="297"/>
      <c r="K61" s="297"/>
      <c r="L61" s="297"/>
      <c r="M61" s="297"/>
      <c r="N61" s="297"/>
      <c r="O61" s="297"/>
      <c r="P61" s="298"/>
      <c r="R61" s="54">
        <v>162</v>
      </c>
      <c r="X61" s="203">
        <v>5</v>
      </c>
      <c r="Y61" s="7"/>
      <c r="Z61" s="57">
        <v>10</v>
      </c>
      <c r="AA61" s="57">
        <v>3</v>
      </c>
      <c r="AB61" s="57">
        <f t="shared" si="2"/>
        <v>40.5</v>
      </c>
      <c r="AD61" s="7"/>
    </row>
    <row r="62" spans="1:30" ht="5.0999999999999996" hidden="1" customHeight="1" x14ac:dyDescent="0.2">
      <c r="A62" s="38"/>
      <c r="B62" s="120"/>
      <c r="C62" s="88"/>
      <c r="D62" s="88"/>
      <c r="E62" s="88"/>
      <c r="F62" s="88"/>
      <c r="G62" s="88"/>
      <c r="H62" s="88"/>
      <c r="I62" s="88"/>
      <c r="J62" s="88"/>
      <c r="K62" s="88"/>
      <c r="L62" s="88"/>
      <c r="M62" s="88"/>
      <c r="N62" s="88"/>
      <c r="O62" s="88"/>
      <c r="P62" s="121"/>
      <c r="X62" s="203"/>
      <c r="Y62" s="7"/>
      <c r="AD62" s="7"/>
    </row>
    <row r="63" spans="1:30" ht="5.0999999999999996" hidden="1" customHeight="1" x14ac:dyDescent="0.2">
      <c r="A63" s="38"/>
      <c r="B63" s="122"/>
      <c r="C63" s="119"/>
      <c r="D63" s="119"/>
      <c r="E63" s="119"/>
      <c r="F63" s="119"/>
      <c r="G63" s="119"/>
      <c r="H63" s="119"/>
      <c r="I63" s="119"/>
      <c r="J63" s="119"/>
      <c r="K63" s="119"/>
      <c r="L63" s="119"/>
      <c r="M63" s="119"/>
      <c r="N63" s="119"/>
      <c r="O63" s="119"/>
      <c r="P63" s="123"/>
      <c r="X63" s="203"/>
      <c r="Y63" s="7"/>
      <c r="AD63" s="7"/>
    </row>
    <row r="64" spans="1:30" ht="40.5" hidden="1" customHeight="1" x14ac:dyDescent="0.2">
      <c r="A64" s="38"/>
      <c r="B64" s="127" t="str">
        <f>IF(ISNUMBER(R64), X64 &amp; ".", "")</f>
        <v>6.</v>
      </c>
      <c r="C64" s="297" t="str" cm="1">
        <f t="array" ref="C64">IF(LEN(INDEX(Trad, R64, Lang))&gt;0, INDEX(Trad, R64, Lang), "")</f>
        <v/>
      </c>
      <c r="D64" s="297"/>
      <c r="E64" s="297"/>
      <c r="F64" s="297"/>
      <c r="G64" s="297"/>
      <c r="H64" s="297"/>
      <c r="I64" s="297"/>
      <c r="J64" s="297"/>
      <c r="K64" s="297"/>
      <c r="L64" s="297"/>
      <c r="M64" s="297"/>
      <c r="N64" s="297"/>
      <c r="O64" s="297"/>
      <c r="P64" s="298"/>
      <c r="R64" s="54">
        <v>163</v>
      </c>
      <c r="X64" s="203">
        <v>6</v>
      </c>
      <c r="Y64" s="7"/>
      <c r="Z64" s="57">
        <v>10</v>
      </c>
      <c r="AA64" s="57">
        <v>3</v>
      </c>
      <c r="AB64" s="57">
        <f t="shared" si="2"/>
        <v>40.5</v>
      </c>
      <c r="AD64" s="7"/>
    </row>
    <row r="65" spans="1:30" ht="5.0999999999999996" customHeight="1" x14ac:dyDescent="0.2">
      <c r="A65" s="38"/>
      <c r="B65" s="124"/>
      <c r="C65" s="125"/>
      <c r="D65" s="125"/>
      <c r="E65" s="125"/>
      <c r="F65" s="125"/>
      <c r="G65" s="125"/>
      <c r="H65" s="125"/>
      <c r="I65" s="125"/>
      <c r="J65" s="125"/>
      <c r="K65" s="125"/>
      <c r="L65" s="125"/>
      <c r="M65" s="125"/>
      <c r="N65" s="125"/>
      <c r="O65" s="125"/>
      <c r="P65" s="126"/>
      <c r="X65" s="203"/>
      <c r="Y65" s="7"/>
      <c r="AD65" s="7"/>
    </row>
    <row r="66" spans="1:30" ht="15" hidden="1" customHeight="1" x14ac:dyDescent="0.2">
      <c r="A66" s="38"/>
      <c r="B66" s="322"/>
      <c r="C66" s="322"/>
      <c r="D66" s="322"/>
      <c r="E66" s="322"/>
      <c r="F66" s="322"/>
      <c r="G66" s="322"/>
      <c r="H66" s="322"/>
      <c r="I66" s="322"/>
      <c r="J66" s="322"/>
      <c r="K66" s="322"/>
      <c r="L66" s="322"/>
      <c r="M66" s="322"/>
      <c r="N66" s="322"/>
      <c r="O66" s="322"/>
      <c r="P66" s="322"/>
      <c r="R66" s="54">
        <v>131</v>
      </c>
      <c r="X66" s="7"/>
      <c r="Y66" s="7"/>
      <c r="Z66" s="137">
        <v>8</v>
      </c>
      <c r="AA66" s="137" t="s">
        <v>2</v>
      </c>
      <c r="AB66" s="137">
        <v>15</v>
      </c>
      <c r="AC66" s="137" t="s">
        <v>4717</v>
      </c>
      <c r="AD66" s="7"/>
    </row>
    <row r="67" spans="1:30" ht="9.9499999999999993" customHeight="1" x14ac:dyDescent="0.2">
      <c r="A67" s="38"/>
      <c r="B67" s="11"/>
      <c r="C67" s="11"/>
      <c r="D67" s="11"/>
      <c r="E67" s="11"/>
      <c r="F67" s="11"/>
      <c r="G67" s="11"/>
      <c r="H67" s="11"/>
      <c r="I67" s="11"/>
      <c r="J67" s="11"/>
      <c r="K67" s="11"/>
      <c r="L67" s="11"/>
      <c r="M67" s="11"/>
      <c r="N67" s="11"/>
      <c r="O67" s="11"/>
      <c r="X67" s="7"/>
      <c r="AD67" s="7"/>
    </row>
    <row r="68" spans="1:30" ht="15" customHeight="1" x14ac:dyDescent="0.2">
      <c r="B68" s="114" t="str" cm="1">
        <f t="array" ref="B68">INDEX(Trad, R68, Lang)</f>
        <v>Meldung der Massnahme</v>
      </c>
      <c r="C68" s="32"/>
      <c r="D68" s="11"/>
      <c r="E68" s="11"/>
      <c r="F68" s="11"/>
      <c r="G68" s="11"/>
      <c r="H68" s="11"/>
      <c r="I68" s="11"/>
      <c r="J68" s="11"/>
      <c r="K68" s="11"/>
      <c r="L68" s="11"/>
      <c r="M68" s="11"/>
      <c r="N68" s="11"/>
      <c r="O68" s="11"/>
      <c r="R68" s="54">
        <v>135</v>
      </c>
      <c r="X68" s="203" t="b">
        <v>0</v>
      </c>
      <c r="Y68" s="215"/>
      <c r="Z68" s="57">
        <v>10</v>
      </c>
      <c r="AA68" s="57">
        <v>1</v>
      </c>
      <c r="AB68" s="57">
        <f>12.75*AA68 + 2.25</f>
        <v>15</v>
      </c>
      <c r="AD68" s="216" t="s">
        <v>4899</v>
      </c>
    </row>
    <row r="69" spans="1:30" ht="40.5" customHeight="1" x14ac:dyDescent="0.2">
      <c r="A69" s="38"/>
      <c r="B69" s="321" t="str" cm="1">
        <f t="array" ref="B69">IF(X68, INDEX(Trad, R69, Lang) &amp; " ", "") &amp; INDEX(Trad, S69, Lang) &amp; " " &amp; X69 &amp; " " &amp; INDEX(Trad, T69, Lang) &amp; " " &amp; Y69 &amp; " " &amp; INDEX(Trad, U69, Lang)</f>
        <v xml:space="preserve">Die Unterlagen unter Punkt 1 bis 2 müssen nicht systematisch eingereicht werden, aber der Vollzugsbehörde bei einer allfälligen Kontrolle innerhalb von 30 Tagen vorgelegt werden können. </v>
      </c>
      <c r="C69" s="321"/>
      <c r="D69" s="321"/>
      <c r="E69" s="321"/>
      <c r="F69" s="321"/>
      <c r="G69" s="321"/>
      <c r="H69" s="321"/>
      <c r="I69" s="321"/>
      <c r="J69" s="321"/>
      <c r="K69" s="321"/>
      <c r="L69" s="321"/>
      <c r="M69" s="321"/>
      <c r="N69" s="321"/>
      <c r="O69" s="321"/>
      <c r="P69" s="321"/>
      <c r="R69" s="54">
        <v>136</v>
      </c>
      <c r="S69" s="54">
        <v>137</v>
      </c>
      <c r="T69" s="54">
        <v>138</v>
      </c>
      <c r="U69" s="54">
        <v>139</v>
      </c>
      <c r="X69" s="203">
        <v>1</v>
      </c>
      <c r="Y69" s="203">
        <v>2</v>
      </c>
      <c r="Z69" s="57">
        <v>10</v>
      </c>
      <c r="AA69" s="57">
        <v>3</v>
      </c>
      <c r="AB69" s="57">
        <f t="shared" ref="AB69" si="3">12.75*AA69 + 2.25</f>
        <v>40.5</v>
      </c>
      <c r="AD69" s="216" t="s">
        <v>4900</v>
      </c>
    </row>
    <row r="70" spans="1:30" ht="20.100000000000001" customHeight="1" x14ac:dyDescent="0.2">
      <c r="A70" s="38"/>
      <c r="B70" s="11"/>
      <c r="C70" s="11"/>
      <c r="D70" s="11"/>
      <c r="E70" s="11"/>
      <c r="F70" s="11"/>
      <c r="G70" s="11"/>
      <c r="H70" s="11"/>
      <c r="I70" s="11"/>
      <c r="J70" s="11"/>
      <c r="K70" s="11"/>
      <c r="L70" s="11"/>
      <c r="M70" s="11"/>
      <c r="N70" s="11"/>
      <c r="O70" s="11"/>
      <c r="X70" s="7"/>
      <c r="Y70" s="7"/>
      <c r="AD70" s="7"/>
    </row>
    <row r="71" spans="1:30" ht="20.100000000000001" customHeight="1" x14ac:dyDescent="0.2">
      <c r="A71" s="38"/>
      <c r="B71" s="115" t="str" cm="1">
        <f t="array" ref="B71">"4. " &amp; INDEX(Trad, R71, Lang)</f>
        <v>4. Berechnungen</v>
      </c>
      <c r="C71" s="115"/>
      <c r="D71" s="116"/>
      <c r="E71" s="116"/>
      <c r="F71" s="116"/>
      <c r="G71" s="116"/>
      <c r="H71" s="116"/>
      <c r="I71" s="116"/>
      <c r="J71" s="116"/>
      <c r="K71" s="116"/>
      <c r="L71" s="116"/>
      <c r="M71" s="116"/>
      <c r="N71" s="116"/>
      <c r="O71" s="116"/>
      <c r="P71" s="117"/>
      <c r="R71" s="54">
        <v>140</v>
      </c>
      <c r="X71" s="7"/>
      <c r="Y71" s="7"/>
      <c r="Z71" s="49">
        <v>11</v>
      </c>
      <c r="AA71" s="49" t="s">
        <v>2</v>
      </c>
      <c r="AB71" s="49">
        <v>20</v>
      </c>
      <c r="AC71" s="61" t="s">
        <v>4627</v>
      </c>
      <c r="AD71" s="7"/>
    </row>
    <row r="72" spans="1:30" s="64" customFormat="1" ht="53.25" customHeight="1" x14ac:dyDescent="0.2">
      <c r="A72" s="38"/>
      <c r="B72" s="314" t="str" cm="1">
        <f t="array" ref="B72">INDEX(Trad,R72,Lang) &amp; " " &amp; LEFT(P11, LEN(P11) - 1) &amp; INDEX(Trad,S72,Lang) &amp; "."</f>
        <v>Die anrechenbaren Stromeinsparungen der Massnahme werden abhängig von den festgelegten Eingabevariablen durch die Monitoringliste in Kilowattstunden berechnet. Informationen zu den Annahmen und der Berechnungsmethode sind in der zugehörigen Dokumentation. HZ-01 zu finden.</v>
      </c>
      <c r="C72" s="314"/>
      <c r="D72" s="314"/>
      <c r="E72" s="314"/>
      <c r="F72" s="314"/>
      <c r="G72" s="314"/>
      <c r="H72" s="314"/>
      <c r="I72" s="314"/>
      <c r="J72" s="314"/>
      <c r="K72" s="314"/>
      <c r="L72" s="314"/>
      <c r="M72" s="314"/>
      <c r="N72" s="314"/>
      <c r="O72" s="314"/>
      <c r="P72" s="314"/>
      <c r="Q72" s="53"/>
      <c r="R72" s="62">
        <v>141</v>
      </c>
      <c r="S72" s="62">
        <v>142</v>
      </c>
      <c r="T72" s="62"/>
      <c r="U72" s="62"/>
      <c r="V72" s="62"/>
      <c r="W72" s="63"/>
      <c r="X72" s="7"/>
      <c r="Y72" s="7"/>
      <c r="Z72" s="57">
        <v>10</v>
      </c>
      <c r="AA72" s="57">
        <v>4</v>
      </c>
      <c r="AB72" s="57">
        <f t="shared" ref="AB72" si="4">12.75*AA72 + 2.25</f>
        <v>53.25</v>
      </c>
      <c r="AC72" s="57"/>
      <c r="AD72" s="7"/>
    </row>
    <row r="73" spans="1:30" ht="20.100000000000001" customHeight="1" x14ac:dyDescent="0.2">
      <c r="A73" s="38"/>
      <c r="B73" s="11"/>
      <c r="C73" s="11"/>
      <c r="D73" s="11"/>
      <c r="E73" s="11"/>
      <c r="F73" s="11"/>
      <c r="G73" s="11"/>
      <c r="H73" s="11"/>
      <c r="I73" s="11"/>
      <c r="J73" s="11"/>
      <c r="K73" s="11"/>
      <c r="L73" s="11"/>
      <c r="M73" s="11"/>
      <c r="N73" s="11"/>
      <c r="O73" s="11"/>
      <c r="X73" s="7"/>
      <c r="Y73" s="7"/>
      <c r="AD73" s="7"/>
    </row>
    <row r="74" spans="1:30" ht="20.100000000000001" customHeight="1" x14ac:dyDescent="0.2">
      <c r="A74" s="38"/>
      <c r="B74" s="115" t="str" cm="1">
        <f t="array" ref="B74">"5. "&amp;INDEX(Trad,R74,Lang)</f>
        <v>5. Einsparungen</v>
      </c>
      <c r="C74" s="115"/>
      <c r="D74" s="116"/>
      <c r="E74" s="116"/>
      <c r="F74" s="116"/>
      <c r="G74" s="116"/>
      <c r="H74" s="116"/>
      <c r="I74" s="116"/>
      <c r="J74" s="116"/>
      <c r="K74" s="116"/>
      <c r="L74" s="116"/>
      <c r="M74" s="116"/>
      <c r="N74" s="116"/>
      <c r="O74" s="116"/>
      <c r="P74" s="117"/>
      <c r="R74" s="54">
        <v>143</v>
      </c>
      <c r="X74" s="7"/>
      <c r="Y74" s="7"/>
      <c r="Z74" s="49">
        <v>11</v>
      </c>
      <c r="AA74" s="49" t="s">
        <v>2</v>
      </c>
      <c r="AB74" s="49">
        <v>20</v>
      </c>
      <c r="AC74" s="61" t="s">
        <v>4627</v>
      </c>
      <c r="AD74" s="7"/>
    </row>
    <row r="75" spans="1:30" ht="5.0999999999999996" customHeight="1" x14ac:dyDescent="0.2">
      <c r="A75" s="38"/>
      <c r="B75" s="29"/>
      <c r="C75" s="29"/>
      <c r="D75" s="11"/>
      <c r="E75" s="11"/>
      <c r="F75" s="11"/>
      <c r="G75" s="11"/>
      <c r="H75" s="11"/>
      <c r="I75" s="11"/>
      <c r="J75" s="11"/>
      <c r="K75" s="11"/>
      <c r="L75" s="11"/>
      <c r="M75" s="11"/>
      <c r="N75" s="11"/>
      <c r="O75" s="11"/>
      <c r="X75" s="7"/>
      <c r="Y75" s="7"/>
      <c r="Z75" s="49"/>
      <c r="AA75" s="49"/>
      <c r="AB75" s="49"/>
      <c r="AC75" s="61"/>
      <c r="AD75" s="7"/>
    </row>
    <row r="76" spans="1:30" ht="40.5" customHeight="1" x14ac:dyDescent="0.2">
      <c r="A76" s="38"/>
      <c r="B76" s="279" t="str" cm="1">
        <f t="array" ref="B76">INDEX(Trad, R76, Lang)</f>
        <v>Anrechenbare Stromeinsparungen* [kWh]</v>
      </c>
      <c r="C76" s="280"/>
      <c r="D76" s="280"/>
      <c r="E76" s="280"/>
      <c r="F76" s="280"/>
      <c r="G76" s="280"/>
      <c r="H76" s="280"/>
      <c r="I76" s="281"/>
      <c r="J76" s="318">
        <f>ROUND(B!D17, 1)</f>
        <v>0</v>
      </c>
      <c r="K76" s="319"/>
      <c r="L76" s="319"/>
      <c r="M76" s="319"/>
      <c r="N76" s="319"/>
      <c r="O76" s="319"/>
      <c r="P76" s="320"/>
      <c r="R76" s="54">
        <v>144</v>
      </c>
      <c r="X76" s="7"/>
      <c r="Y76" s="7"/>
      <c r="AD76" s="7"/>
    </row>
    <row r="77" spans="1:30" ht="15" customHeight="1" x14ac:dyDescent="0.2">
      <c r="A77" s="38"/>
      <c r="B77" s="317" t="str" cm="1">
        <f t="array" ref="B77">INDEX(Trad, R77, Lang) &amp; " " &amp; LEFT(P11, LEN(P11) - 1) &amp; INDEX(Trad, S77, Lang)</f>
        <v>* automatisch nach der in der Dokumentation HZ-01 beschriebenen Berechnungsmethode berechnet</v>
      </c>
      <c r="C77" s="317"/>
      <c r="D77" s="317"/>
      <c r="E77" s="317"/>
      <c r="F77" s="317"/>
      <c r="G77" s="317"/>
      <c r="H77" s="317"/>
      <c r="I77" s="317"/>
      <c r="J77" s="317"/>
      <c r="K77" s="317"/>
      <c r="L77" s="317"/>
      <c r="M77" s="317"/>
      <c r="N77" s="317"/>
      <c r="O77" s="317"/>
      <c r="P77" s="317"/>
      <c r="R77" s="54">
        <v>145</v>
      </c>
      <c r="S77" s="54">
        <v>146</v>
      </c>
      <c r="X77" s="7"/>
      <c r="Y77" s="7"/>
      <c r="Z77" s="57">
        <v>8</v>
      </c>
      <c r="AA77" s="57">
        <v>1</v>
      </c>
      <c r="AB77" s="57">
        <f>11.25*AA77 + 2.25</f>
        <v>13.5</v>
      </c>
      <c r="AD77" s="7"/>
    </row>
    <row r="78" spans="1:30" ht="20.100000000000001" customHeight="1" x14ac:dyDescent="0.2">
      <c r="A78" s="38"/>
      <c r="B78" s="11"/>
      <c r="C78" s="11"/>
      <c r="D78" s="11"/>
      <c r="E78" s="11"/>
      <c r="F78" s="11"/>
      <c r="G78" s="11"/>
      <c r="H78" s="11"/>
      <c r="I78" s="11"/>
      <c r="J78" s="11"/>
      <c r="K78" s="11"/>
      <c r="L78" s="11"/>
      <c r="M78" s="11"/>
      <c r="N78" s="11"/>
      <c r="O78" s="11"/>
      <c r="X78" s="7"/>
      <c r="Y78" s="7"/>
      <c r="AD78" s="7"/>
    </row>
    <row r="79" spans="1:30" ht="20.100000000000001" customHeight="1" x14ac:dyDescent="0.2">
      <c r="A79" s="38"/>
      <c r="B79" s="115" t="str" cm="1">
        <f t="array" ref="B79">"6. " &amp; INDEX(Trad, R79, Lang)</f>
        <v>6. Referenz</v>
      </c>
      <c r="C79" s="115"/>
      <c r="D79" s="116"/>
      <c r="E79" s="116"/>
      <c r="F79" s="116"/>
      <c r="G79" s="116"/>
      <c r="H79" s="116"/>
      <c r="I79" s="116"/>
      <c r="J79" s="116"/>
      <c r="K79" s="116"/>
      <c r="L79" s="116"/>
      <c r="M79" s="116"/>
      <c r="N79" s="116"/>
      <c r="O79" s="116"/>
      <c r="P79" s="117"/>
      <c r="R79" s="54">
        <v>147</v>
      </c>
      <c r="X79" s="7"/>
      <c r="Y79" s="7"/>
      <c r="Z79" s="49">
        <v>11</v>
      </c>
      <c r="AA79" s="49" t="s">
        <v>2</v>
      </c>
      <c r="AB79" s="49">
        <v>20</v>
      </c>
      <c r="AC79" s="61" t="s">
        <v>4627</v>
      </c>
      <c r="AD79" s="7"/>
    </row>
    <row r="80" spans="1:30" s="58" customFormat="1" ht="15" customHeight="1" x14ac:dyDescent="0.2">
      <c r="A80" s="175"/>
      <c r="B80" s="309" t="str" cm="1">
        <f t="array" ref="B80">INDEX(Trad,R80,Lang)</f>
        <v>Elektrizitätslieferant</v>
      </c>
      <c r="C80" s="309"/>
      <c r="D80" s="309"/>
      <c r="E80" s="309"/>
      <c r="F80" s="309"/>
      <c r="G80" s="309"/>
      <c r="H80" s="309"/>
      <c r="I80" s="175"/>
      <c r="J80" s="310" t="str">
        <f>IF(ISBLANK(B!D15), "!", B!D15)</f>
        <v>Beispiel AG</v>
      </c>
      <c r="K80" s="310"/>
      <c r="L80" s="310"/>
      <c r="M80" s="310"/>
      <c r="N80" s="310"/>
      <c r="O80" s="310"/>
      <c r="P80" s="310"/>
      <c r="Q80" s="51"/>
      <c r="R80" s="54">
        <v>148</v>
      </c>
      <c r="S80" s="55"/>
      <c r="T80" s="55"/>
      <c r="U80" s="55"/>
      <c r="V80" s="55"/>
      <c r="W80" s="56"/>
      <c r="X80" s="7"/>
      <c r="Y80" s="7"/>
      <c r="Z80" s="57"/>
      <c r="AA80" s="57"/>
      <c r="AB80" s="57"/>
      <c r="AC80" s="57"/>
      <c r="AD80" s="7"/>
    </row>
    <row r="81" spans="1:30" s="58" customFormat="1" ht="15" customHeight="1" x14ac:dyDescent="0.2">
      <c r="A81" s="175"/>
      <c r="B81" s="309" t="str" cm="1">
        <f t="array" ref="B81">INDEX(Trad,R81,Lang)</f>
        <v>Dateibezeichnung</v>
      </c>
      <c r="C81" s="309"/>
      <c r="D81" s="309"/>
      <c r="E81" s="309"/>
      <c r="F81" s="309"/>
      <c r="G81" s="309"/>
      <c r="H81" s="309"/>
      <c r="I81" s="175"/>
      <c r="J81" s="310" t="str">
        <f>IF(ISBLANK(B!D16), "-", B!D16)</f>
        <v>-</v>
      </c>
      <c r="K81" s="310"/>
      <c r="L81" s="310"/>
      <c r="M81" s="310"/>
      <c r="N81" s="310"/>
      <c r="O81" s="310"/>
      <c r="P81" s="310"/>
      <c r="Q81" s="51"/>
      <c r="R81" s="54">
        <v>149</v>
      </c>
      <c r="S81" s="55"/>
      <c r="T81" s="55"/>
      <c r="U81" s="55"/>
      <c r="V81" s="55"/>
      <c r="W81" s="56"/>
      <c r="X81" s="7"/>
      <c r="Y81" s="7"/>
      <c r="Z81" s="57"/>
      <c r="AA81" s="57"/>
      <c r="AB81" s="57"/>
      <c r="AC81" s="57"/>
      <c r="AD81" s="7"/>
    </row>
    <row r="82" spans="1:30" ht="12.75" customHeight="1" x14ac:dyDescent="0.2">
      <c r="X82" s="7"/>
      <c r="Y82" s="7"/>
      <c r="AD82" s="7"/>
    </row>
    <row r="83" spans="1:30" ht="14.25" customHeight="1" x14ac:dyDescent="0.2">
      <c r="X83" s="7"/>
      <c r="Y83" s="7"/>
      <c r="AD83" s="7"/>
    </row>
    <row r="84" spans="1:30" ht="14.25" customHeight="1" x14ac:dyDescent="0.2">
      <c r="X84" s="7"/>
      <c r="Y84" s="7"/>
      <c r="AD84" s="7"/>
    </row>
    <row r="85" spans="1:30" ht="14.25" customHeight="1" x14ac:dyDescent="0.2">
      <c r="X85" s="7"/>
      <c r="Y85" s="7"/>
      <c r="AD85" s="7"/>
    </row>
    <row r="86" spans="1:30" ht="14.25" customHeight="1" x14ac:dyDescent="0.2">
      <c r="X86" s="7"/>
      <c r="Y86" s="7"/>
      <c r="AD86" s="7"/>
    </row>
    <row r="87" spans="1:30" ht="14.25" customHeight="1" x14ac:dyDescent="0.2">
      <c r="X87" s="7"/>
      <c r="Y87" s="7"/>
      <c r="AD87" s="7"/>
    </row>
    <row r="88" spans="1:30" ht="14.25" customHeight="1" x14ac:dyDescent="0.2">
      <c r="X88" s="7"/>
      <c r="Y88" s="7"/>
      <c r="AD88" s="7"/>
    </row>
    <row r="89" spans="1:30" ht="14.25" customHeight="1" x14ac:dyDescent="0.2">
      <c r="X89" s="7"/>
      <c r="Y89" s="7"/>
      <c r="AD89" s="7"/>
    </row>
    <row r="90" spans="1:30" ht="14.25" customHeight="1" x14ac:dyDescent="0.2">
      <c r="X90" s="7"/>
      <c r="Y90" s="7"/>
      <c r="AD90" s="7"/>
    </row>
  </sheetData>
  <sheetProtection algorithmName="SHA-512" hashValue="xov9IUun0UaIth3PkskaoQmoS1tWwYzkt5c3oMwjIbHUQa3Wh5ULHlj9pVKR35LFRLunr5FMRKgv50SqVSduWA==" saltValue="aIQ2ZCg/qhjd3xNN52TzTg==" spinCount="100000" sheet="1" objects="1" scenarios="1"/>
  <mergeCells count="60">
    <mergeCell ref="B32:D32"/>
    <mergeCell ref="L32:O32"/>
    <mergeCell ref="F32:I32"/>
    <mergeCell ref="B33:D33"/>
    <mergeCell ref="F36:P36"/>
    <mergeCell ref="F37:P37"/>
    <mergeCell ref="B34:D34"/>
    <mergeCell ref="F38:P38"/>
    <mergeCell ref="B36:D36"/>
    <mergeCell ref="L33:O33"/>
    <mergeCell ref="L34:O34"/>
    <mergeCell ref="F39:P39"/>
    <mergeCell ref="B37:D37"/>
    <mergeCell ref="B38:D38"/>
    <mergeCell ref="B8:P8"/>
    <mergeCell ref="B9:P9"/>
    <mergeCell ref="B15:P15"/>
    <mergeCell ref="B20:P20"/>
    <mergeCell ref="N13:P13"/>
    <mergeCell ref="B10:P10"/>
    <mergeCell ref="B23:P23"/>
    <mergeCell ref="B27:P27"/>
    <mergeCell ref="F30:J30"/>
    <mergeCell ref="B30:D30"/>
    <mergeCell ref="B29:P29"/>
    <mergeCell ref="B24:C24"/>
    <mergeCell ref="D24:O24"/>
    <mergeCell ref="B31:D31"/>
    <mergeCell ref="B2:F2"/>
    <mergeCell ref="B80:H80"/>
    <mergeCell ref="B81:H81"/>
    <mergeCell ref="J80:P80"/>
    <mergeCell ref="J81:P81"/>
    <mergeCell ref="B39:D39"/>
    <mergeCell ref="B45:P45"/>
    <mergeCell ref="B40:D40"/>
    <mergeCell ref="B77:P77"/>
    <mergeCell ref="J76:P76"/>
    <mergeCell ref="B72:P72"/>
    <mergeCell ref="B69:P69"/>
    <mergeCell ref="B66:P66"/>
    <mergeCell ref="B35:D35"/>
    <mergeCell ref="F35:P35"/>
    <mergeCell ref="L31:O31"/>
    <mergeCell ref="L30:O30"/>
    <mergeCell ref="F31:I31"/>
    <mergeCell ref="F33:I33"/>
    <mergeCell ref="F34:I34"/>
    <mergeCell ref="F40:O40"/>
    <mergeCell ref="F41:O41"/>
    <mergeCell ref="C49:O49"/>
    <mergeCell ref="C52:O52"/>
    <mergeCell ref="B76:I76"/>
    <mergeCell ref="C58:P58"/>
    <mergeCell ref="C61:P61"/>
    <mergeCell ref="C64:P64"/>
    <mergeCell ref="B47:P47"/>
    <mergeCell ref="B42:P42"/>
    <mergeCell ref="B41:D41"/>
    <mergeCell ref="C55:O55"/>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AD1027"/>
  <sheetViews>
    <sheetView zoomScaleNormal="100" workbookViewId="0">
      <pane ySplit="26" topLeftCell="A27" activePane="bottomLeft" state="frozen"/>
      <selection pane="bottomLeft" activeCell="B2" sqref="B2:C2"/>
    </sheetView>
  </sheetViews>
  <sheetFormatPr baseColWidth="10" defaultColWidth="9.140625" defaultRowHeight="12" outlineLevelRow="1" x14ac:dyDescent="0.2"/>
  <cols>
    <col min="1" max="1" width="5.7109375" style="66" customWidth="1"/>
    <col min="2" max="2" width="5.7109375" style="70" customWidth="1"/>
    <col min="3" max="3" width="30.7109375" style="68" customWidth="1"/>
    <col min="4" max="4" width="8.28515625" style="68" customWidth="1"/>
    <col min="5" max="5" width="25.7109375" style="68" customWidth="1"/>
    <col min="6" max="6" width="10.7109375" style="74" customWidth="1"/>
    <col min="7" max="7" width="30.7109375" style="74" hidden="1" customWidth="1"/>
    <col min="8" max="8" width="40.7109375" style="74" customWidth="1"/>
    <col min="9" max="9" width="8.28515625" style="74" customWidth="1"/>
    <col min="10" max="11" width="25.7109375" style="68" customWidth="1"/>
    <col min="12" max="12" width="60.7109375" style="70" customWidth="1"/>
    <col min="13" max="13" width="18.28515625" style="68" customWidth="1"/>
    <col min="14" max="14" width="25.7109375" style="68" customWidth="1"/>
    <col min="15" max="15" width="8.28515625" style="68" customWidth="1"/>
    <col min="16" max="16" width="25.7109375" style="68" customWidth="1"/>
    <col min="17" max="18" width="13.28515625" style="68" customWidth="1"/>
    <col min="19" max="19" width="5.7109375" style="66" customWidth="1"/>
    <col min="20" max="22" width="5.7109375" style="219" customWidth="1"/>
    <col min="23" max="23" width="5.7109375" style="66" customWidth="1"/>
    <col min="24" max="26" width="5.7109375" style="226" customWidth="1"/>
    <col min="27" max="27" width="5.7109375" style="68" customWidth="1"/>
    <col min="28" max="28" width="19.7109375" style="68" customWidth="1"/>
    <col min="29" max="32" width="9.140625" style="68" customWidth="1"/>
    <col min="33" max="16384" width="9.140625" style="68"/>
  </cols>
  <sheetData>
    <row r="1" spans="1:26" ht="12.75" customHeight="1" x14ac:dyDescent="0.2">
      <c r="B1" s="67"/>
      <c r="C1" s="147"/>
      <c r="F1" s="69"/>
      <c r="G1" s="69"/>
      <c r="H1" s="69"/>
      <c r="I1" s="69"/>
    </row>
    <row r="2" spans="1:26" ht="12" customHeight="1" x14ac:dyDescent="0.2">
      <c r="B2" s="308" t="str" cm="1">
        <f t="array" ref="B2">INDEX(Trad, 204, Lang)</f>
        <v>Zurück zur Übersicht</v>
      </c>
      <c r="C2" s="308"/>
      <c r="D2" s="154"/>
      <c r="F2" s="75"/>
      <c r="G2" s="75"/>
      <c r="H2" s="75"/>
      <c r="I2" s="75"/>
      <c r="J2" s="67"/>
      <c r="K2" s="67"/>
      <c r="L2" s="67"/>
    </row>
    <row r="3" spans="1:26" ht="12" customHeight="1" x14ac:dyDescent="0.2">
      <c r="B3" s="153"/>
      <c r="D3" s="154"/>
      <c r="F3" s="75"/>
      <c r="G3" s="75"/>
      <c r="H3" s="75"/>
      <c r="I3" s="75"/>
      <c r="J3" s="67"/>
      <c r="K3" s="67"/>
      <c r="L3" s="67"/>
    </row>
    <row r="4" spans="1:26" s="73" customFormat="1" ht="20.100000000000001" customHeight="1" x14ac:dyDescent="0.25">
      <c r="A4" s="71"/>
      <c r="B4" s="18" t="str" cm="1">
        <f t="array" ref="B4">INDEX(Trad, 1, Lang)</f>
        <v>Monitoringliste</v>
      </c>
      <c r="C4" s="72"/>
      <c r="D4" s="148"/>
      <c r="F4" s="69"/>
      <c r="G4" s="69"/>
      <c r="H4" s="69"/>
      <c r="I4" s="69"/>
      <c r="L4" s="74"/>
      <c r="S4" s="71"/>
      <c r="T4" s="220"/>
      <c r="U4" s="220"/>
      <c r="V4" s="220"/>
      <c r="W4" s="71"/>
      <c r="X4" s="28"/>
      <c r="Y4" s="28"/>
      <c r="Z4" s="28"/>
    </row>
    <row r="5" spans="1:26" ht="12" customHeight="1" x14ac:dyDescent="0.2">
      <c r="B5" s="153" t="str" cm="1">
        <f t="array" ref="B5">INDEX(Trad, 23, Lang)</f>
        <v>Massnahme</v>
      </c>
      <c r="D5" s="154" t="str">
        <f>measure_id</f>
        <v>HZ-01a</v>
      </c>
      <c r="F5" s="75"/>
      <c r="G5" s="75"/>
      <c r="H5" s="75"/>
      <c r="I5" s="75"/>
      <c r="J5" s="67"/>
      <c r="K5" s="67"/>
      <c r="L5" s="67"/>
    </row>
    <row r="6" spans="1:26" ht="12" customHeight="1" x14ac:dyDescent="0.2">
      <c r="A6" s="66" t="s">
        <v>4755</v>
      </c>
      <c r="B6" s="153" t="str" cm="1">
        <f t="array" ref="B6">INDEX(Trad, 24, Lang)</f>
        <v>Version</v>
      </c>
      <c r="D6" s="154" t="str">
        <f>measure_version</f>
        <v>2.10 (05.2026)</v>
      </c>
      <c r="F6" s="75"/>
      <c r="G6" s="75"/>
      <c r="H6" s="75"/>
      <c r="I6" s="75"/>
      <c r="J6" s="67"/>
      <c r="K6" s="67"/>
      <c r="L6" s="67"/>
    </row>
    <row r="7" spans="1:26" s="73" customFormat="1" ht="24.95" customHeight="1" x14ac:dyDescent="0.25">
      <c r="A7" s="71"/>
      <c r="B7" s="185" t="str" cm="1">
        <f t="array" ref="B7">INDEX(Trad, 34, Lang)</f>
        <v>Jede Massnahme muss mit den gesamten Angaben vollständig erfasst werden (Pflichtfelder).</v>
      </c>
      <c r="D7" s="161"/>
      <c r="F7" s="75"/>
      <c r="G7" s="75"/>
      <c r="H7" s="75"/>
      <c r="I7" s="75"/>
      <c r="J7" s="75"/>
      <c r="K7" s="75"/>
      <c r="L7" s="75"/>
      <c r="S7" s="71"/>
      <c r="T7" s="220"/>
      <c r="U7" s="220"/>
      <c r="V7" s="220"/>
      <c r="W7" s="71"/>
      <c r="X7" s="28"/>
      <c r="Y7" s="28"/>
      <c r="Z7" s="28"/>
    </row>
    <row r="8" spans="1:26" ht="12" customHeight="1" outlineLevel="1" x14ac:dyDescent="0.2">
      <c r="B8" s="179"/>
      <c r="C8" s="167" t="str" cm="1">
        <f t="array" ref="C8">INDEX(Trad, 7, Lang)</f>
        <v>Eingabefeld (obligatorisch)</v>
      </c>
      <c r="J8" s="67"/>
      <c r="K8" s="67"/>
      <c r="L8" s="67"/>
    </row>
    <row r="9" spans="1:26" ht="12" customHeight="1" outlineLevel="1" x14ac:dyDescent="0.2">
      <c r="B9" s="178"/>
      <c r="C9" s="167" t="str" cm="1">
        <f t="array" ref="C9">INDEX(Trad, 18, Lang)</f>
        <v>Eingabefeld (optional)</v>
      </c>
      <c r="J9" s="67"/>
      <c r="K9" s="67"/>
      <c r="L9" s="67"/>
    </row>
    <row r="10" spans="1:26" ht="12" customHeight="1" outlineLevel="1" x14ac:dyDescent="0.2">
      <c r="B10" s="143"/>
      <c r="C10" s="167" t="str" cm="1">
        <f t="array" ref="C10">INDEX(Trad, 17, Lang)</f>
        <v>Mehrfachauswahlfeld (obligatorisch)</v>
      </c>
      <c r="J10" s="67"/>
      <c r="K10" s="67"/>
      <c r="L10" s="67"/>
    </row>
    <row r="11" spans="1:26" ht="12" customHeight="1" outlineLevel="1" x14ac:dyDescent="0.2">
      <c r="B11" s="144"/>
      <c r="C11" s="167" t="str" cm="1">
        <f t="array" ref="C11">INDEX(Trad, 8, Lang)</f>
        <v>Berechnetetes Feld</v>
      </c>
      <c r="J11" s="67"/>
      <c r="K11" s="67"/>
      <c r="L11" s="67"/>
    </row>
    <row r="12" spans="1:26" ht="12" customHeight="1" outlineLevel="1" x14ac:dyDescent="0.2">
      <c r="B12" s="145"/>
      <c r="C12" s="167" t="str" cm="1">
        <f t="array" ref="C12">INDEX(Trad, 9, Lang)</f>
        <v>Gesperrtes Feld</v>
      </c>
      <c r="J12" s="67"/>
      <c r="K12" s="67"/>
      <c r="L12" s="67"/>
    </row>
    <row r="13" spans="1:26" ht="12" customHeight="1" outlineLevel="1" x14ac:dyDescent="0.2">
      <c r="B13" s="146"/>
      <c r="C13" s="168" t="str" cm="1">
        <f t="array" ref="C13">INDEX(Trad, 19, Lang)</f>
        <v>Eingabefehler</v>
      </c>
      <c r="J13" s="67"/>
      <c r="K13" s="67"/>
      <c r="L13" s="67"/>
    </row>
    <row r="14" spans="1:26" ht="12" customHeight="1" outlineLevel="1" x14ac:dyDescent="0.2">
      <c r="B14" s="153"/>
      <c r="D14" s="154"/>
      <c r="F14" s="75"/>
      <c r="G14" s="75"/>
      <c r="H14" s="75"/>
      <c r="I14" s="75"/>
      <c r="J14" s="67"/>
      <c r="K14" s="67"/>
      <c r="L14" s="67"/>
    </row>
    <row r="15" spans="1:26" s="73" customFormat="1" ht="12.75" customHeight="1" x14ac:dyDescent="0.25">
      <c r="A15" s="71"/>
      <c r="B15" s="162" t="str" cm="1">
        <f t="array" ref="B15">INDEX(Trad, 27, Lang)</f>
        <v>Elektrizitätslieferant</v>
      </c>
      <c r="C15" s="163"/>
      <c r="D15" s="352" t="s">
        <v>5020</v>
      </c>
      <c r="E15" s="353"/>
      <c r="F15" s="264" t="str" cm="1">
        <f t="array" ref="F15">IF(ISBLANK(D15), INDEX(Trad, 30, Lang),"")</f>
        <v/>
      </c>
      <c r="G15" s="75"/>
      <c r="H15" s="75"/>
      <c r="I15" s="166"/>
      <c r="J15" s="75"/>
      <c r="K15" s="75"/>
      <c r="L15" s="75"/>
      <c r="S15" s="71"/>
      <c r="T15" s="220"/>
      <c r="U15" s="220"/>
      <c r="V15" s="220"/>
      <c r="W15" s="71"/>
      <c r="X15" s="28"/>
      <c r="Y15" s="28"/>
      <c r="Z15" s="28"/>
    </row>
    <row r="16" spans="1:26" s="73" customFormat="1" ht="12.75" customHeight="1" x14ac:dyDescent="0.25">
      <c r="A16" s="71"/>
      <c r="B16" s="170" t="str" cm="1">
        <f t="array" ref="B16">INDEX(Trad, 28, Lang) &amp; "*"</f>
        <v>Dateibezeichnung*</v>
      </c>
      <c r="C16" s="171"/>
      <c r="D16" s="358"/>
      <c r="E16" s="359"/>
      <c r="F16" s="252"/>
      <c r="G16" s="75"/>
      <c r="H16" s="75"/>
      <c r="I16" s="166"/>
      <c r="J16" s="75"/>
      <c r="K16" s="75"/>
      <c r="L16" s="75"/>
      <c r="S16" s="71"/>
      <c r="T16" s="220"/>
      <c r="U16" s="220"/>
      <c r="V16" s="220"/>
      <c r="W16" s="71"/>
      <c r="X16" s="28"/>
      <c r="Y16" s="28"/>
      <c r="Z16" s="28"/>
    </row>
    <row r="17" spans="1:30" s="73" customFormat="1" ht="12.75" customHeight="1" x14ac:dyDescent="0.25">
      <c r="A17" s="71"/>
      <c r="B17" s="164" t="str" cm="1">
        <f t="array" ref="B17">INDEX(Trad, 26, Lang)</f>
        <v>Einsparungen (gesamte) [kWh]</v>
      </c>
      <c r="C17" s="165"/>
      <c r="D17" s="354">
        <f>SUM(R28:R1027)</f>
        <v>0</v>
      </c>
      <c r="E17" s="355"/>
      <c r="F17" s="75"/>
      <c r="G17" s="75"/>
      <c r="H17" s="75"/>
      <c r="I17" s="75"/>
      <c r="J17" s="75"/>
      <c r="K17" s="75"/>
      <c r="L17" s="75"/>
      <c r="S17" s="71"/>
      <c r="T17" s="220"/>
      <c r="U17" s="220"/>
      <c r="V17" s="220"/>
      <c r="W17" s="71"/>
      <c r="X17" s="28"/>
      <c r="Y17" s="28"/>
      <c r="Z17" s="28"/>
    </row>
    <row r="18" spans="1:30" s="73" customFormat="1" ht="12.75" customHeight="1" x14ac:dyDescent="0.25">
      <c r="A18" s="71"/>
      <c r="B18" s="177" t="str" cm="1">
        <f t="array" ref="B18">"* " &amp; INDEX(Trad, 29, Lang)</f>
        <v>* Hier können Sie den unternehmensinternen Dateinamen einfügen</v>
      </c>
      <c r="D18" s="176"/>
      <c r="E18" s="176"/>
      <c r="F18" s="75"/>
      <c r="G18" s="75"/>
      <c r="H18" s="75"/>
      <c r="I18" s="75"/>
      <c r="J18" s="208" t="str" cm="1">
        <f t="array" ref="J18">"*"&amp; INDEX(Trad, 46, Lang)</f>
        <v>*eindeutige Identifikation, die es ermöglicht, auf einer frei zugänglichen Website die Anforderungen in Tabelle 1 zu prüfen</v>
      </c>
      <c r="K18" s="75"/>
      <c r="L18" s="75"/>
      <c r="S18" s="71"/>
      <c r="T18" s="220"/>
      <c r="U18" s="220"/>
      <c r="V18" s="220"/>
      <c r="W18" s="71"/>
      <c r="X18" s="28"/>
      <c r="Y18" s="28"/>
      <c r="Z18" s="28"/>
    </row>
    <row r="19" spans="1:30" ht="12" customHeight="1" x14ac:dyDescent="0.2">
      <c r="B19" s="153"/>
      <c r="D19" s="154"/>
      <c r="F19" s="75"/>
      <c r="G19" s="75"/>
      <c r="H19" s="75"/>
      <c r="I19" s="75"/>
      <c r="K19" s="67"/>
      <c r="L19" s="67"/>
      <c r="T19" s="221"/>
    </row>
    <row r="20" spans="1:30" ht="30" customHeight="1" x14ac:dyDescent="0.2">
      <c r="B20" s="76"/>
      <c r="C20" s="81" t="str" cm="1">
        <f t="array" ref="C20">INDEX(Trad, 2, Lang)</f>
        <v>Standort</v>
      </c>
      <c r="D20" s="82"/>
      <c r="E20" s="83"/>
      <c r="F20" s="81" t="str" cm="1">
        <f t="array" ref="F20">INDEX(Trad, 37, Lang) &amp; " / " &amp; INDEX(Trad, 39, Lang)</f>
        <v>Gebäude / Wohnung</v>
      </c>
      <c r="G20" s="81"/>
      <c r="H20" s="138"/>
      <c r="I20" s="205"/>
      <c r="J20" s="368" t="str" cm="1">
        <f t="array" ref="J20">INDEX(Trad, 4, Lang)</f>
        <v>Neue Anlage/Gerät</v>
      </c>
      <c r="K20" s="369"/>
      <c r="L20" s="370"/>
      <c r="M20" s="86" t="str" cm="1">
        <f t="array" ref="M20">INDEX(Trad, 5, Lang)</f>
        <v>Firma, welche den Ersatz durchgeführt hat</v>
      </c>
      <c r="N20" s="84"/>
      <c r="O20" s="84"/>
      <c r="P20" s="85"/>
      <c r="Q20" s="86" t="str" cm="1">
        <f t="array" ref="Q20">INDEX(Trad, 21, Lang)</f>
        <v>Einsparungen</v>
      </c>
      <c r="R20" s="149"/>
      <c r="T20" s="336" t="str" cm="1">
        <f t="array" ref="T20">INDEX(Trad, 48, Lang)</f>
        <v>Berechnungen</v>
      </c>
      <c r="U20" s="336"/>
      <c r="V20" s="336"/>
    </row>
    <row r="21" spans="1:30" ht="15" customHeight="1" x14ac:dyDescent="0.2">
      <c r="B21" s="77"/>
      <c r="C21" s="344" t="str" cm="1">
        <f t="array" ref="C21">INDEX(Trad, 12, Lang)</f>
        <v>Adresse</v>
      </c>
      <c r="D21" s="344" t="str" cm="1">
        <f t="array" ref="D21">INDEX(Trad, 15, Lang)</f>
        <v>PLZ</v>
      </c>
      <c r="E21" s="344" t="str" cm="1">
        <f t="array" ref="E21">INDEX(Trad, 10, Lang)</f>
        <v>Gemeinde</v>
      </c>
      <c r="F21" s="344" t="s">
        <v>4502</v>
      </c>
      <c r="G21" s="345" t="str" cm="1">
        <f t="array" ref="G21">INDEX(Trad, 38, Lang)</f>
        <v>Gebäudekategorie</v>
      </c>
      <c r="H21" s="340" t="str" cm="1">
        <f t="array" ref="H21">INDEX(Trad, 57, Lang)</f>
        <v>Bezugseinheit</v>
      </c>
      <c r="I21" s="341"/>
      <c r="J21" s="340" t="str" cm="1">
        <f t="array" ref="J21">INDEX(Trad, 31, Lang) &amp; "*"</f>
        <v>Marke/Hersteller*</v>
      </c>
      <c r="K21" s="350" t="str" cm="1">
        <f t="array" ref="K21">INDEX(Trad, 32, Lang)  &amp; "*"</f>
        <v>Kennzeichnung des Modells*</v>
      </c>
      <c r="L21" s="350" t="str" cm="1">
        <f t="array" ref="L21">INDEX(Trad, 45, Lang)</f>
        <v>Technologie</v>
      </c>
      <c r="M21" s="356" t="s">
        <v>4520</v>
      </c>
      <c r="N21" s="350" t="str" cm="1">
        <f t="array" ref="N21">INDEX(Trad, 14, Lang)</f>
        <v>Name</v>
      </c>
      <c r="O21" s="350" t="str" cm="1">
        <f t="array" ref="O21">INDEX(Trad, 15, Lang)</f>
        <v>PLZ</v>
      </c>
      <c r="P21" s="350" t="str" cm="1">
        <f t="array" ref="P21">INDEX(Trad, 10, Lang)</f>
        <v>Gemeinde</v>
      </c>
      <c r="Q21" s="350" t="str" cm="1">
        <f t="array" ref="Q21">INDEX(Trad, 16, Lang)</f>
        <v>Datum Inbetriebnahme</v>
      </c>
      <c r="R21" s="350" t="str" cm="1">
        <f t="array" ref="R21">INDEX(Trad, 21, Lang)</f>
        <v>Einsparungen</v>
      </c>
      <c r="T21" s="337" t="s">
        <v>4917</v>
      </c>
      <c r="U21" s="338"/>
      <c r="V21" s="339"/>
    </row>
    <row r="22" spans="1:30" s="158" customFormat="1" ht="45" customHeight="1" x14ac:dyDescent="0.25">
      <c r="A22" s="12"/>
      <c r="B22" s="77"/>
      <c r="C22" s="344"/>
      <c r="D22" s="344"/>
      <c r="E22" s="344"/>
      <c r="F22" s="344"/>
      <c r="G22" s="346"/>
      <c r="H22" s="342"/>
      <c r="I22" s="343"/>
      <c r="J22" s="342"/>
      <c r="K22" s="351"/>
      <c r="L22" s="351"/>
      <c r="M22" s="357"/>
      <c r="N22" s="351"/>
      <c r="O22" s="351"/>
      <c r="P22" s="351"/>
      <c r="Q22" s="351"/>
      <c r="R22" s="351"/>
      <c r="S22" s="12"/>
      <c r="T22" s="222" t="s">
        <v>4919</v>
      </c>
      <c r="U22" s="222" t="s">
        <v>4916</v>
      </c>
      <c r="V22" s="222" t="s">
        <v>4918</v>
      </c>
      <c r="W22" s="12"/>
      <c r="X22" s="227"/>
      <c r="Y22" s="227"/>
      <c r="Z22" s="227"/>
    </row>
    <row r="23" spans="1:30" s="159" customFormat="1" ht="15" customHeight="1" x14ac:dyDescent="0.25">
      <c r="A23" s="13" t="s">
        <v>4511</v>
      </c>
      <c r="B23" s="78" t="s">
        <v>4462</v>
      </c>
      <c r="C23" s="8" t="s">
        <v>2</v>
      </c>
      <c r="D23" s="9" t="s">
        <v>2</v>
      </c>
      <c r="E23" s="9" t="s">
        <v>2</v>
      </c>
      <c r="F23" s="24" t="s">
        <v>2</v>
      </c>
      <c r="G23" s="24" t="s">
        <v>2</v>
      </c>
      <c r="H23" s="24" t="s">
        <v>2</v>
      </c>
      <c r="I23" s="9" t="s">
        <v>2</v>
      </c>
      <c r="J23" s="89" t="s">
        <v>2</v>
      </c>
      <c r="K23" s="8" t="s">
        <v>2</v>
      </c>
      <c r="L23" s="8" t="s">
        <v>2</v>
      </c>
      <c r="M23" s="9" t="s">
        <v>2</v>
      </c>
      <c r="N23" s="9" t="s">
        <v>2</v>
      </c>
      <c r="O23" s="9" t="s">
        <v>2</v>
      </c>
      <c r="P23" s="9" t="s">
        <v>2</v>
      </c>
      <c r="Q23" s="9" t="s">
        <v>2</v>
      </c>
      <c r="R23" s="9" t="s">
        <v>4762</v>
      </c>
      <c r="S23" s="13" t="s">
        <v>4512</v>
      </c>
      <c r="T23" s="223" t="s">
        <v>4915</v>
      </c>
      <c r="U23" s="223" t="s">
        <v>2</v>
      </c>
      <c r="V23" s="223" t="s">
        <v>2</v>
      </c>
      <c r="W23" s="13"/>
      <c r="X23" s="228"/>
      <c r="Y23" s="228"/>
      <c r="Z23" s="228"/>
    </row>
    <row r="24" spans="1:30" ht="14.25" customHeight="1" outlineLevel="1" x14ac:dyDescent="0.2">
      <c r="A24" s="142"/>
      <c r="B24" s="347" t="str" cm="1">
        <f t="array" ref="B24">INDEX(Trad, 99, Lang)</f>
        <v>Beispiele</v>
      </c>
      <c r="C24" s="360" t="s">
        <v>5054</v>
      </c>
      <c r="D24" s="361">
        <v>8915</v>
      </c>
      <c r="E24" s="265" t="str">
        <f>IF(ISBLANK(D24), "", VLOOKUP(D24, Z!$A$2:$C$4127, 3, FALSE))</f>
        <v>Hausen am Albis</v>
      </c>
      <c r="F24" s="362">
        <v>1445785</v>
      </c>
      <c r="G24" s="363" t="s">
        <v>4818</v>
      </c>
      <c r="H24" s="363" t="s">
        <v>4860</v>
      </c>
      <c r="I24" s="362">
        <v>12</v>
      </c>
      <c r="J24" s="364" t="s">
        <v>5046</v>
      </c>
      <c r="K24" s="360" t="s">
        <v>5051</v>
      </c>
      <c r="L24" s="365" t="s">
        <v>4982</v>
      </c>
      <c r="M24" s="366" t="s">
        <v>5047</v>
      </c>
      <c r="N24" s="360" t="s">
        <v>5048</v>
      </c>
      <c r="O24" s="361">
        <v>4500</v>
      </c>
      <c r="P24" s="265" t="str">
        <f>IF(ISBLANK(O24), "", VLOOKUP(O24, Z!$A$2:$C$4127, 3, FALSE))</f>
        <v>Solothurn</v>
      </c>
      <c r="Q24" s="367">
        <v>45789</v>
      </c>
      <c r="R24" s="266">
        <f>T24*1000</f>
        <v>156000</v>
      </c>
      <c r="S24" s="13"/>
      <c r="T24" s="225" cm="1">
        <f t="array" ref="T24">IFERROR(V24 * INDEX($AC$28:$AC$33, U24), 0) / 1000</f>
        <v>156</v>
      </c>
      <c r="U24" s="224">
        <f t="shared" ref="U24:U87" si="0">IFERROR(MATCH($H24,INDEX(Units,,1),0),IFERROR(MATCH($H24,INDEX(Units,,2),0),IFERROR(MATCH($H24,INDEX(Units,,3),0),"-")))</f>
        <v>1</v>
      </c>
      <c r="V24" s="225">
        <f>I24</f>
        <v>12</v>
      </c>
      <c r="AD24" s="13"/>
    </row>
    <row r="25" spans="1:30" ht="14.25" customHeight="1" outlineLevel="1" x14ac:dyDescent="0.2">
      <c r="A25" s="142"/>
      <c r="B25" s="348"/>
      <c r="C25" s="360" t="s">
        <v>5044</v>
      </c>
      <c r="D25" s="361">
        <v>1275</v>
      </c>
      <c r="E25" s="265" t="str">
        <f>IF(ISBLANK(D25), "", VLOOKUP(D25, Z!$A$2:$C$4127, 3, FALSE))</f>
        <v>Chéserex</v>
      </c>
      <c r="F25" s="362">
        <v>1005565</v>
      </c>
      <c r="G25" s="363"/>
      <c r="H25" s="363" t="s">
        <v>4866</v>
      </c>
      <c r="I25" s="362">
        <v>6</v>
      </c>
      <c r="J25" s="364" t="s">
        <v>5049</v>
      </c>
      <c r="K25" s="360" t="s">
        <v>5052</v>
      </c>
      <c r="L25" s="365" t="s">
        <v>4987</v>
      </c>
      <c r="M25" s="366" t="s">
        <v>5047</v>
      </c>
      <c r="N25" s="360" t="s">
        <v>5048</v>
      </c>
      <c r="O25" s="361">
        <v>4500</v>
      </c>
      <c r="P25" s="265" t="str">
        <f>IF(ISBLANK(O25), "", VLOOKUP(O25, Z!$A$2:$C$4127, 3, FALSE))</f>
        <v>Solothurn</v>
      </c>
      <c r="Q25" s="367">
        <v>45979</v>
      </c>
      <c r="R25" s="266">
        <f t="shared" ref="R25:R88" si="1">T25*1000</f>
        <v>7800</v>
      </c>
      <c r="S25" s="13"/>
      <c r="T25" s="225" cm="1">
        <f t="array" ref="T25">IFERROR(V25 * INDEX($AC$28:$AC$33, U25), 0) / 1000</f>
        <v>7.8</v>
      </c>
      <c r="U25" s="224">
        <f t="shared" si="0"/>
        <v>2</v>
      </c>
      <c r="V25" s="225">
        <f t="shared" ref="V25:V88" si="2">I25</f>
        <v>6</v>
      </c>
      <c r="W25" s="13"/>
      <c r="AD25" s="13"/>
    </row>
    <row r="26" spans="1:30" ht="14.25" customHeight="1" outlineLevel="1" x14ac:dyDescent="0.2">
      <c r="A26" s="142"/>
      <c r="B26" s="349"/>
      <c r="C26" s="360" t="s">
        <v>5045</v>
      </c>
      <c r="D26" s="361">
        <v>6715</v>
      </c>
      <c r="E26" s="265" t="str">
        <f>IF(ISBLANK(D26), "", VLOOKUP(D26, Z!$A$2:$C$4127, 3, FALSE))</f>
        <v>Acquarossa</v>
      </c>
      <c r="F26" s="362">
        <v>1247788</v>
      </c>
      <c r="G26" s="363"/>
      <c r="H26" s="363" t="s">
        <v>4871</v>
      </c>
      <c r="I26" s="362">
        <v>20</v>
      </c>
      <c r="J26" s="364" t="s">
        <v>5050</v>
      </c>
      <c r="K26" s="360" t="s">
        <v>5053</v>
      </c>
      <c r="L26" s="365" t="s">
        <v>4995</v>
      </c>
      <c r="M26" s="366" t="s">
        <v>5047</v>
      </c>
      <c r="N26" s="360" t="s">
        <v>5048</v>
      </c>
      <c r="O26" s="361">
        <v>4500</v>
      </c>
      <c r="P26" s="265" t="str">
        <f>IF(ISBLANK(O26), "", VLOOKUP(O26, Z!$A$2:$C$4127, 3, FALSE))</f>
        <v>Solothurn</v>
      </c>
      <c r="Q26" s="367">
        <v>45845</v>
      </c>
      <c r="R26" s="266">
        <f t="shared" si="1"/>
        <v>46000</v>
      </c>
      <c r="S26" s="13"/>
      <c r="T26" s="225" cm="1">
        <f t="array" ref="T26">IFERROR(V26 * INDEX($AC$28:$AC$33, U26), 0) / 1000</f>
        <v>46</v>
      </c>
      <c r="U26" s="224">
        <f t="shared" si="0"/>
        <v>6</v>
      </c>
      <c r="V26" s="225">
        <f t="shared" si="2"/>
        <v>20</v>
      </c>
      <c r="W26" s="13"/>
    </row>
    <row r="27" spans="1:30" ht="12.75" customHeight="1" outlineLevel="1" x14ac:dyDescent="0.2">
      <c r="A27" s="142"/>
      <c r="B27" s="142"/>
      <c r="C27" s="142"/>
      <c r="D27" s="142"/>
      <c r="E27" s="142"/>
      <c r="F27" s="142"/>
      <c r="G27" s="142"/>
      <c r="H27" s="142"/>
      <c r="I27" s="142"/>
      <c r="J27" s="142"/>
      <c r="K27" s="142"/>
      <c r="L27" s="142"/>
      <c r="M27" s="142"/>
      <c r="N27" s="142"/>
      <c r="O27" s="142"/>
      <c r="P27" s="142"/>
      <c r="Q27" s="142"/>
      <c r="R27" s="142"/>
      <c r="S27" s="142"/>
      <c r="T27" s="142"/>
      <c r="U27" s="142"/>
      <c r="V27" s="142"/>
      <c r="W27" s="142"/>
      <c r="X27" s="142"/>
    </row>
    <row r="28" spans="1:30" ht="12.75" customHeight="1" x14ac:dyDescent="0.2">
      <c r="A28" s="142"/>
      <c r="B28" s="9">
        <v>1</v>
      </c>
      <c r="C28" s="180"/>
      <c r="D28" s="79"/>
      <c r="E28" s="80" t="str">
        <f>IF(ISBLANK(D28), "", VLOOKUP(D28, Z!$A$2:$C$4127, 3, FALSE))</f>
        <v/>
      </c>
      <c r="F28" s="206"/>
      <c r="G28" s="139"/>
      <c r="H28" s="139"/>
      <c r="I28" s="206"/>
      <c r="J28" s="181"/>
      <c r="K28" s="182"/>
      <c r="L28" s="207"/>
      <c r="M28" s="183"/>
      <c r="N28" s="180"/>
      <c r="O28" s="79"/>
      <c r="P28" s="80" t="str">
        <f>IF(ISBLANK(O28), "", VLOOKUP(O28, Z!$A$2:$C$4127, 3, FALSE))</f>
        <v/>
      </c>
      <c r="Q28" s="184"/>
      <c r="R28" s="156">
        <f t="shared" si="1"/>
        <v>0</v>
      </c>
      <c r="S28" s="13"/>
      <c r="T28" s="225" cm="1">
        <f t="array" ref="T28">IFERROR(V28 * INDEX($AC$28:$AC$33, U28), 0) / 1000</f>
        <v>0</v>
      </c>
      <c r="U28" s="224" t="str">
        <f t="shared" si="0"/>
        <v>-</v>
      </c>
      <c r="V28" s="225">
        <f t="shared" si="2"/>
        <v>0</v>
      </c>
      <c r="W28" s="13"/>
      <c r="X28" s="229">
        <v>1</v>
      </c>
      <c r="Y28" s="231" t="s">
        <v>4817</v>
      </c>
      <c r="Z28" s="232"/>
      <c r="AA28" s="233"/>
      <c r="AB28" s="230"/>
      <c r="AC28" s="260">
        <v>13000</v>
      </c>
    </row>
    <row r="29" spans="1:30" ht="12.75" customHeight="1" x14ac:dyDescent="0.2">
      <c r="A29" s="142"/>
      <c r="B29" s="9">
        <v>2</v>
      </c>
      <c r="C29" s="180"/>
      <c r="D29" s="79"/>
      <c r="E29" s="80" t="str">
        <f>IF(ISBLANK(D29), "", VLOOKUP(D29, Z!$A$2:$C$4127, 3, FALSE))</f>
        <v/>
      </c>
      <c r="F29" s="206"/>
      <c r="G29" s="139"/>
      <c r="H29" s="139"/>
      <c r="I29" s="206"/>
      <c r="J29" s="181"/>
      <c r="K29" s="182"/>
      <c r="L29" s="207"/>
      <c r="M29" s="183"/>
      <c r="N29" s="180"/>
      <c r="O29" s="79"/>
      <c r="P29" s="80" t="str">
        <f>IF(ISBLANK(O29), "", VLOOKUP(O29, Z!$A$2:$C$4127, 3, FALSE))</f>
        <v/>
      </c>
      <c r="Q29" s="184"/>
      <c r="R29" s="156">
        <f t="shared" si="1"/>
        <v>0</v>
      </c>
      <c r="S29" s="13"/>
      <c r="T29" s="225" cm="1">
        <f t="array" ref="T29">IFERROR(V29 * INDEX($AC$28:$AC$33, U29), 0) / 1000</f>
        <v>0</v>
      </c>
      <c r="U29" s="224" t="str">
        <f t="shared" si="0"/>
        <v>-</v>
      </c>
      <c r="V29" s="225">
        <f t="shared" si="2"/>
        <v>0</v>
      </c>
      <c r="W29" s="13"/>
      <c r="X29" s="229">
        <v>2</v>
      </c>
      <c r="Y29" s="231" t="s">
        <v>4812</v>
      </c>
      <c r="Z29" s="232"/>
      <c r="AA29" s="233"/>
      <c r="AB29" s="230"/>
      <c r="AC29" s="260">
        <v>1300</v>
      </c>
    </row>
    <row r="30" spans="1:30" ht="12.75" customHeight="1" x14ac:dyDescent="0.2">
      <c r="A30" s="142"/>
      <c r="B30" s="9">
        <v>3</v>
      </c>
      <c r="C30" s="180"/>
      <c r="D30" s="79"/>
      <c r="E30" s="80" t="str">
        <f>IF(ISBLANK(D30), "", VLOOKUP(D30, Z!$A$2:$C$4127, 3, FALSE))</f>
        <v/>
      </c>
      <c r="F30" s="206"/>
      <c r="G30" s="139"/>
      <c r="H30" s="139"/>
      <c r="I30" s="206"/>
      <c r="J30" s="181"/>
      <c r="K30" s="182"/>
      <c r="L30" s="207"/>
      <c r="M30" s="183"/>
      <c r="N30" s="180"/>
      <c r="O30" s="79"/>
      <c r="P30" s="80" t="str">
        <f>IF(ISBLANK(O30), "", VLOOKUP(O30, Z!$A$2:$C$4127, 3, FALSE))</f>
        <v/>
      </c>
      <c r="Q30" s="184"/>
      <c r="R30" s="156">
        <f t="shared" si="1"/>
        <v>0</v>
      </c>
      <c r="S30" s="13"/>
      <c r="T30" s="225" cm="1">
        <f t="array" ref="T30">IFERROR(V30 * INDEX($AC$28:$AC$33, U30), 0) / 1000</f>
        <v>0</v>
      </c>
      <c r="U30" s="224" t="str">
        <f t="shared" si="0"/>
        <v>-</v>
      </c>
      <c r="V30" s="225">
        <f t="shared" si="2"/>
        <v>0</v>
      </c>
      <c r="W30" s="13"/>
      <c r="X30" s="229">
        <v>3</v>
      </c>
      <c r="Y30" s="231" t="s">
        <v>4813</v>
      </c>
      <c r="Z30" s="232"/>
      <c r="AA30" s="233"/>
      <c r="AB30" s="230"/>
      <c r="AC30" s="260">
        <v>6200</v>
      </c>
    </row>
    <row r="31" spans="1:30" ht="12.75" customHeight="1" x14ac:dyDescent="0.2">
      <c r="A31" s="142"/>
      <c r="B31" s="9">
        <v>4</v>
      </c>
      <c r="C31" s="180"/>
      <c r="D31" s="79"/>
      <c r="E31" s="80" t="str">
        <f>IF(ISBLANK(D31), "", VLOOKUP(D31, Z!$A$2:$C$4127, 3, FALSE))</f>
        <v/>
      </c>
      <c r="F31" s="206"/>
      <c r="G31" s="139"/>
      <c r="H31" s="139"/>
      <c r="I31" s="206"/>
      <c r="J31" s="181"/>
      <c r="K31" s="182"/>
      <c r="L31" s="207"/>
      <c r="M31" s="183"/>
      <c r="N31" s="180"/>
      <c r="O31" s="79"/>
      <c r="P31" s="80" t="str">
        <f>IF(ISBLANK(O31), "", VLOOKUP(O31, Z!$A$2:$C$4127, 3, FALSE))</f>
        <v/>
      </c>
      <c r="Q31" s="184"/>
      <c r="R31" s="156">
        <f t="shared" si="1"/>
        <v>0</v>
      </c>
      <c r="S31" s="13"/>
      <c r="T31" s="225" cm="1">
        <f t="array" ref="T31">IFERROR(V31 * INDEX($AC$28:$AC$33, U31), 0) / 1000</f>
        <v>0</v>
      </c>
      <c r="U31" s="224" t="str">
        <f t="shared" si="0"/>
        <v>-</v>
      </c>
      <c r="V31" s="225">
        <f t="shared" si="2"/>
        <v>0</v>
      </c>
      <c r="W31" s="13"/>
      <c r="X31" s="229">
        <v>4</v>
      </c>
      <c r="Y31" s="231" t="s">
        <v>4814</v>
      </c>
      <c r="Z31" s="232"/>
      <c r="AA31" s="233"/>
      <c r="AB31" s="230"/>
      <c r="AC31" s="260">
        <v>400</v>
      </c>
    </row>
    <row r="32" spans="1:30" ht="12.75" customHeight="1" x14ac:dyDescent="0.2">
      <c r="A32" s="142"/>
      <c r="B32" s="9">
        <v>5</v>
      </c>
      <c r="C32" s="180"/>
      <c r="D32" s="79"/>
      <c r="E32" s="80" t="str">
        <f>IF(ISBLANK(D32), "", VLOOKUP(D32, Z!$A$2:$C$4127, 3, FALSE))</f>
        <v/>
      </c>
      <c r="F32" s="206"/>
      <c r="G32" s="139"/>
      <c r="H32" s="139"/>
      <c r="I32" s="206"/>
      <c r="J32" s="181"/>
      <c r="K32" s="182"/>
      <c r="L32" s="207"/>
      <c r="M32" s="183"/>
      <c r="N32" s="180"/>
      <c r="O32" s="79"/>
      <c r="P32" s="80" t="str">
        <f>IF(ISBLANK(O32), "", VLOOKUP(O32, Z!$A$2:$C$4127, 3, FALSE))</f>
        <v/>
      </c>
      <c r="Q32" s="184"/>
      <c r="R32" s="156">
        <f t="shared" si="1"/>
        <v>0</v>
      </c>
      <c r="S32" s="13"/>
      <c r="T32" s="225" cm="1">
        <f t="array" ref="T32">IFERROR(V32 * INDEX($AC$28:$AC$33, U32), 0) / 1000</f>
        <v>0</v>
      </c>
      <c r="U32" s="224" t="str">
        <f t="shared" si="0"/>
        <v>-</v>
      </c>
      <c r="V32" s="225">
        <f t="shared" si="2"/>
        <v>0</v>
      </c>
      <c r="W32" s="13"/>
      <c r="X32" s="229">
        <v>5</v>
      </c>
      <c r="Y32" s="231" t="s">
        <v>4815</v>
      </c>
      <c r="Z32" s="232"/>
      <c r="AA32" s="233"/>
      <c r="AB32" s="230"/>
      <c r="AC32" s="260">
        <v>1000</v>
      </c>
    </row>
    <row r="33" spans="1:29" ht="12.75" customHeight="1" x14ac:dyDescent="0.2">
      <c r="A33" s="142"/>
      <c r="B33" s="9">
        <v>6</v>
      </c>
      <c r="C33" s="180"/>
      <c r="D33" s="79"/>
      <c r="E33" s="80" t="str">
        <f>IF(ISBLANK(D33), "", VLOOKUP(D33, Z!$A$2:$C$4127, 3, FALSE))</f>
        <v/>
      </c>
      <c r="F33" s="206"/>
      <c r="G33" s="139"/>
      <c r="H33" s="139"/>
      <c r="I33" s="206"/>
      <c r="J33" s="181"/>
      <c r="K33" s="182"/>
      <c r="L33" s="207"/>
      <c r="M33" s="183"/>
      <c r="N33" s="180"/>
      <c r="O33" s="79"/>
      <c r="P33" s="80" t="str">
        <f>IF(ISBLANK(O33), "", VLOOKUP(O33, Z!$A$2:$C$4127, 3, FALSE))</f>
        <v/>
      </c>
      <c r="Q33" s="184"/>
      <c r="R33" s="156">
        <f t="shared" si="1"/>
        <v>0</v>
      </c>
      <c r="S33" s="13"/>
      <c r="T33" s="225" cm="1">
        <f t="array" ref="T33">IFERROR(V33 * INDEX($AC$28:$AC$33, U33), 0) / 1000</f>
        <v>0</v>
      </c>
      <c r="U33" s="224" t="str">
        <f t="shared" si="0"/>
        <v>-</v>
      </c>
      <c r="V33" s="225">
        <f t="shared" si="2"/>
        <v>0</v>
      </c>
      <c r="W33" s="13"/>
      <c r="X33" s="229">
        <v>6</v>
      </c>
      <c r="Y33" s="231" t="s">
        <v>4816</v>
      </c>
      <c r="Z33" s="232"/>
      <c r="AA33" s="233"/>
      <c r="AB33" s="230"/>
      <c r="AC33" s="260">
        <v>2300</v>
      </c>
    </row>
    <row r="34" spans="1:29" ht="12.75" customHeight="1" x14ac:dyDescent="0.2">
      <c r="A34" s="142"/>
      <c r="B34" s="9">
        <v>7</v>
      </c>
      <c r="C34" s="180"/>
      <c r="D34" s="79"/>
      <c r="E34" s="80" t="str">
        <f>IF(ISBLANK(D34), "", VLOOKUP(D34, Z!$A$2:$C$4127, 3, FALSE))</f>
        <v/>
      </c>
      <c r="F34" s="206"/>
      <c r="G34" s="139"/>
      <c r="H34" s="139"/>
      <c r="I34" s="206"/>
      <c r="J34" s="181"/>
      <c r="K34" s="182"/>
      <c r="L34" s="207"/>
      <c r="M34" s="183"/>
      <c r="N34" s="180"/>
      <c r="O34" s="79"/>
      <c r="P34" s="80" t="str">
        <f>IF(ISBLANK(O34), "", VLOOKUP(O34, Z!$A$2:$C$4127, 3, FALSE))</f>
        <v/>
      </c>
      <c r="Q34" s="184"/>
      <c r="R34" s="156">
        <f t="shared" si="1"/>
        <v>0</v>
      </c>
      <c r="S34" s="13"/>
      <c r="T34" s="225" cm="1">
        <f t="array" ref="T34">IFERROR(V34 * INDEX($AC$28:$AC$33, U34), 0) / 1000</f>
        <v>0</v>
      </c>
      <c r="U34" s="224" t="str">
        <f t="shared" si="0"/>
        <v>-</v>
      </c>
      <c r="V34" s="225">
        <f t="shared" si="2"/>
        <v>0</v>
      </c>
      <c r="W34" s="13"/>
      <c r="AC34" s="261"/>
    </row>
    <row r="35" spans="1:29" ht="12.75" customHeight="1" x14ac:dyDescent="0.2">
      <c r="A35" s="142"/>
      <c r="B35" s="9">
        <v>8</v>
      </c>
      <c r="C35" s="180"/>
      <c r="D35" s="79"/>
      <c r="E35" s="80" t="str">
        <f>IF(ISBLANK(D35), "", VLOOKUP(D35, Z!$A$2:$C$4127, 3, FALSE))</f>
        <v/>
      </c>
      <c r="F35" s="206"/>
      <c r="G35" s="139"/>
      <c r="H35" s="139"/>
      <c r="I35" s="206"/>
      <c r="J35" s="181"/>
      <c r="K35" s="182"/>
      <c r="L35" s="207"/>
      <c r="M35" s="183"/>
      <c r="N35" s="180"/>
      <c r="O35" s="79"/>
      <c r="P35" s="80" t="str">
        <f>IF(ISBLANK(O35), "", VLOOKUP(O35, Z!$A$2:$C$4127, 3, FALSE))</f>
        <v/>
      </c>
      <c r="Q35" s="184"/>
      <c r="R35" s="156">
        <f t="shared" si="1"/>
        <v>0</v>
      </c>
      <c r="S35" s="13"/>
      <c r="T35" s="225" cm="1">
        <f t="array" ref="T35">IFERROR(V35 * INDEX($AC$28:$AC$33, U35), 0) / 1000</f>
        <v>0</v>
      </c>
      <c r="U35" s="224" t="str">
        <f t="shared" si="0"/>
        <v>-</v>
      </c>
      <c r="V35" s="225">
        <f t="shared" si="2"/>
        <v>0</v>
      </c>
      <c r="W35" s="13"/>
      <c r="X35" s="229">
        <v>1</v>
      </c>
      <c r="Y35" s="231" t="s">
        <v>4921</v>
      </c>
      <c r="Z35" s="232"/>
      <c r="AA35" s="233"/>
      <c r="AB35" s="230"/>
      <c r="AC35" s="260">
        <v>13000</v>
      </c>
    </row>
    <row r="36" spans="1:29" ht="12.75" customHeight="1" x14ac:dyDescent="0.2">
      <c r="A36" s="142"/>
      <c r="B36" s="9">
        <v>9</v>
      </c>
      <c r="C36" s="180"/>
      <c r="D36" s="79"/>
      <c r="E36" s="80" t="str">
        <f>IF(ISBLANK(D36), "", VLOOKUP(D36, Z!$A$2:$C$4127, 3, FALSE))</f>
        <v/>
      </c>
      <c r="F36" s="206"/>
      <c r="G36" s="139"/>
      <c r="H36" s="139"/>
      <c r="I36" s="206"/>
      <c r="J36" s="181"/>
      <c r="K36" s="182"/>
      <c r="L36" s="207"/>
      <c r="M36" s="183"/>
      <c r="N36" s="180"/>
      <c r="O36" s="79"/>
      <c r="P36" s="80" t="str">
        <f>IF(ISBLANK(O36), "", VLOOKUP(O36, Z!$A$2:$C$4127, 3, FALSE))</f>
        <v/>
      </c>
      <c r="Q36" s="184"/>
      <c r="R36" s="156">
        <f t="shared" si="1"/>
        <v>0</v>
      </c>
      <c r="S36" s="13"/>
      <c r="T36" s="225" cm="1">
        <f t="array" ref="T36">IFERROR(V36 * INDEX($AC$28:$AC$33, U36), 0) / 1000</f>
        <v>0</v>
      </c>
      <c r="U36" s="224" t="str">
        <f t="shared" si="0"/>
        <v>-</v>
      </c>
      <c r="V36" s="225">
        <f t="shared" si="2"/>
        <v>0</v>
      </c>
      <c r="W36" s="13"/>
      <c r="X36" s="229">
        <v>2</v>
      </c>
      <c r="Y36" s="231" t="s">
        <v>4922</v>
      </c>
      <c r="Z36" s="232"/>
      <c r="AA36" s="233"/>
      <c r="AB36" s="230"/>
      <c r="AC36" s="260">
        <v>1300</v>
      </c>
    </row>
    <row r="37" spans="1:29" ht="12.75" customHeight="1" x14ac:dyDescent="0.2">
      <c r="A37" s="142"/>
      <c r="B37" s="9">
        <v>10</v>
      </c>
      <c r="C37" s="180"/>
      <c r="D37" s="79"/>
      <c r="E37" s="80" t="str">
        <f>IF(ISBLANK(D37), "", VLOOKUP(D37, Z!$A$2:$C$4127, 3, FALSE))</f>
        <v/>
      </c>
      <c r="F37" s="206"/>
      <c r="G37" s="139"/>
      <c r="H37" s="139"/>
      <c r="I37" s="206"/>
      <c r="J37" s="181"/>
      <c r="K37" s="182"/>
      <c r="L37" s="207"/>
      <c r="M37" s="183"/>
      <c r="N37" s="180"/>
      <c r="O37" s="79"/>
      <c r="P37" s="80" t="str">
        <f>IF(ISBLANK(O37), "", VLOOKUP(O37, Z!$A$2:$C$4127, 3, FALSE))</f>
        <v/>
      </c>
      <c r="Q37" s="184"/>
      <c r="R37" s="156">
        <f t="shared" si="1"/>
        <v>0</v>
      </c>
      <c r="S37" s="13"/>
      <c r="T37" s="225" cm="1">
        <f t="array" ref="T37">IFERROR(V37 * INDEX($AC$28:$AC$33, U37), 0) / 1000</f>
        <v>0</v>
      </c>
      <c r="U37" s="224" t="str">
        <f t="shared" si="0"/>
        <v>-</v>
      </c>
      <c r="V37" s="225">
        <f t="shared" si="2"/>
        <v>0</v>
      </c>
      <c r="W37" s="13"/>
      <c r="X37" s="229">
        <v>3</v>
      </c>
      <c r="Y37" s="231" t="s">
        <v>4920</v>
      </c>
      <c r="Z37" s="232"/>
      <c r="AA37" s="233"/>
      <c r="AB37" s="230"/>
      <c r="AC37" s="260">
        <v>6200</v>
      </c>
    </row>
    <row r="38" spans="1:29" ht="12.75" customHeight="1" x14ac:dyDescent="0.2">
      <c r="A38" s="142"/>
      <c r="B38" s="9">
        <v>11</v>
      </c>
      <c r="C38" s="180"/>
      <c r="D38" s="79"/>
      <c r="E38" s="80" t="str">
        <f>IF(ISBLANK(D38), "", VLOOKUP(D38, Z!$A$2:$C$4127, 3, FALSE))</f>
        <v/>
      </c>
      <c r="F38" s="206"/>
      <c r="G38" s="139"/>
      <c r="H38" s="139"/>
      <c r="I38" s="206"/>
      <c r="J38" s="181"/>
      <c r="K38" s="182"/>
      <c r="L38" s="207"/>
      <c r="M38" s="183"/>
      <c r="N38" s="180"/>
      <c r="O38" s="79"/>
      <c r="P38" s="80" t="str">
        <f>IF(ISBLANK(O38), "", VLOOKUP(O38, Z!$A$2:$C$4127, 3, FALSE))</f>
        <v/>
      </c>
      <c r="Q38" s="184"/>
      <c r="R38" s="156">
        <f t="shared" si="1"/>
        <v>0</v>
      </c>
      <c r="S38" s="13"/>
      <c r="T38" s="225" cm="1">
        <f t="array" ref="T38">IFERROR(V38 * INDEX($AC$28:$AC$33, U38), 0) / 1000</f>
        <v>0</v>
      </c>
      <c r="U38" s="224" t="str">
        <f t="shared" si="0"/>
        <v>-</v>
      </c>
      <c r="V38" s="225">
        <f t="shared" si="2"/>
        <v>0</v>
      </c>
      <c r="W38" s="13"/>
      <c r="X38" s="229">
        <v>4</v>
      </c>
      <c r="Y38" s="231" t="s">
        <v>4923</v>
      </c>
      <c r="Z38" s="232"/>
      <c r="AA38" s="233"/>
      <c r="AB38" s="230"/>
      <c r="AC38" s="260">
        <v>400</v>
      </c>
    </row>
    <row r="39" spans="1:29" ht="12.75" customHeight="1" x14ac:dyDescent="0.2">
      <c r="A39" s="142"/>
      <c r="B39" s="9">
        <v>12</v>
      </c>
      <c r="C39" s="180"/>
      <c r="D39" s="79"/>
      <c r="E39" s="80" t="str">
        <f>IF(ISBLANK(D39), "", VLOOKUP(D39, Z!$A$2:$C$4127, 3, FALSE))</f>
        <v/>
      </c>
      <c r="F39" s="206"/>
      <c r="G39" s="139"/>
      <c r="H39" s="139"/>
      <c r="I39" s="206"/>
      <c r="J39" s="181"/>
      <c r="K39" s="182"/>
      <c r="L39" s="207"/>
      <c r="M39" s="183"/>
      <c r="N39" s="180"/>
      <c r="O39" s="79"/>
      <c r="P39" s="80" t="str">
        <f>IF(ISBLANK(O39), "", VLOOKUP(O39, Z!$A$2:$C$4127, 3, FALSE))</f>
        <v/>
      </c>
      <c r="Q39" s="184"/>
      <c r="R39" s="156">
        <f t="shared" si="1"/>
        <v>0</v>
      </c>
      <c r="S39" s="13"/>
      <c r="T39" s="225" cm="1">
        <f t="array" ref="T39">IFERROR(V39 * INDEX($AC$28:$AC$33, U39), 0) / 1000</f>
        <v>0</v>
      </c>
      <c r="U39" s="224" t="str">
        <f t="shared" si="0"/>
        <v>-</v>
      </c>
      <c r="V39" s="225">
        <f t="shared" si="2"/>
        <v>0</v>
      </c>
      <c r="W39" s="13"/>
      <c r="X39" s="229">
        <v>5</v>
      </c>
      <c r="Y39" s="231" t="s">
        <v>4924</v>
      </c>
      <c r="Z39" s="232"/>
      <c r="AA39" s="233"/>
      <c r="AB39" s="230"/>
      <c r="AC39" s="260">
        <v>1000</v>
      </c>
    </row>
    <row r="40" spans="1:29" ht="12.75" customHeight="1" x14ac:dyDescent="0.2">
      <c r="A40" s="142"/>
      <c r="B40" s="9">
        <v>13</v>
      </c>
      <c r="C40" s="180"/>
      <c r="D40" s="79"/>
      <c r="E40" s="80" t="str">
        <f>IF(ISBLANK(D40), "", VLOOKUP(D40, Z!$A$2:$C$4127, 3, FALSE))</f>
        <v/>
      </c>
      <c r="F40" s="206"/>
      <c r="G40" s="139"/>
      <c r="H40" s="139"/>
      <c r="I40" s="206"/>
      <c r="J40" s="181"/>
      <c r="K40" s="182"/>
      <c r="L40" s="207"/>
      <c r="M40" s="183"/>
      <c r="N40" s="180"/>
      <c r="O40" s="79"/>
      <c r="P40" s="80" t="str">
        <f>IF(ISBLANK(O40), "", VLOOKUP(O40, Z!$A$2:$C$4127, 3, FALSE))</f>
        <v/>
      </c>
      <c r="Q40" s="184"/>
      <c r="R40" s="156">
        <f t="shared" si="1"/>
        <v>0</v>
      </c>
      <c r="S40" s="13"/>
      <c r="T40" s="225" cm="1">
        <f t="array" ref="T40">IFERROR(V40 * INDEX($AC$28:$AC$33, U40), 0) / 1000</f>
        <v>0</v>
      </c>
      <c r="U40" s="224" t="str">
        <f t="shared" si="0"/>
        <v>-</v>
      </c>
      <c r="V40" s="225">
        <f t="shared" si="2"/>
        <v>0</v>
      </c>
      <c r="W40" s="13"/>
      <c r="X40" s="229">
        <v>6</v>
      </c>
      <c r="Y40" s="231" t="s">
        <v>4816</v>
      </c>
      <c r="Z40" s="232"/>
      <c r="AA40" s="233"/>
      <c r="AB40" s="230"/>
      <c r="AC40" s="260">
        <v>2300</v>
      </c>
    </row>
    <row r="41" spans="1:29" ht="12.75" customHeight="1" x14ac:dyDescent="0.2">
      <c r="A41" s="142"/>
      <c r="B41" s="9">
        <v>14</v>
      </c>
      <c r="C41" s="180"/>
      <c r="D41" s="79"/>
      <c r="E41" s="80" t="str">
        <f>IF(ISBLANK(D41), "", VLOOKUP(D41, Z!$A$2:$C$4127, 3, FALSE))</f>
        <v/>
      </c>
      <c r="F41" s="206"/>
      <c r="G41" s="139"/>
      <c r="H41" s="139"/>
      <c r="I41" s="206"/>
      <c r="J41" s="181"/>
      <c r="K41" s="182"/>
      <c r="L41" s="207"/>
      <c r="M41" s="183"/>
      <c r="N41" s="180"/>
      <c r="O41" s="79"/>
      <c r="P41" s="80" t="str">
        <f>IF(ISBLANK(O41), "", VLOOKUP(O41, Z!$A$2:$C$4127, 3, FALSE))</f>
        <v/>
      </c>
      <c r="Q41" s="184"/>
      <c r="R41" s="156">
        <f t="shared" si="1"/>
        <v>0</v>
      </c>
      <c r="S41" s="13"/>
      <c r="T41" s="225" cm="1">
        <f t="array" ref="T41">IFERROR(V41 * INDEX($AC$28:$AC$33, U41), 0) / 1000</f>
        <v>0</v>
      </c>
      <c r="U41" s="224" t="str">
        <f t="shared" si="0"/>
        <v>-</v>
      </c>
      <c r="V41" s="225">
        <f t="shared" si="2"/>
        <v>0</v>
      </c>
      <c r="W41" s="13"/>
      <c r="AC41" s="261"/>
    </row>
    <row r="42" spans="1:29" ht="12.75" customHeight="1" x14ac:dyDescent="0.2">
      <c r="A42" s="142"/>
      <c r="B42" s="9">
        <v>15</v>
      </c>
      <c r="C42" s="180"/>
      <c r="D42" s="79"/>
      <c r="E42" s="80" t="str">
        <f>IF(ISBLANK(D42), "", VLOOKUP(D42, Z!$A$2:$C$4127, 3, FALSE))</f>
        <v/>
      </c>
      <c r="F42" s="206"/>
      <c r="G42" s="139"/>
      <c r="H42" s="139"/>
      <c r="I42" s="206"/>
      <c r="J42" s="181"/>
      <c r="K42" s="182"/>
      <c r="L42" s="207"/>
      <c r="M42" s="183"/>
      <c r="N42" s="180"/>
      <c r="O42" s="79"/>
      <c r="P42" s="80" t="str">
        <f>IF(ISBLANK(O42), "", VLOOKUP(O42, Z!$A$2:$C$4127, 3, FALSE))</f>
        <v/>
      </c>
      <c r="Q42" s="184"/>
      <c r="R42" s="156">
        <f t="shared" si="1"/>
        <v>0</v>
      </c>
      <c r="S42" s="13"/>
      <c r="T42" s="225" cm="1">
        <f t="array" ref="T42">IFERROR(V42 * INDEX($AC$28:$AC$33, U42), 0) / 1000</f>
        <v>0</v>
      </c>
      <c r="U42" s="224" t="str">
        <f t="shared" si="0"/>
        <v>-</v>
      </c>
      <c r="V42" s="225">
        <f t="shared" si="2"/>
        <v>0</v>
      </c>
      <c r="W42" s="13"/>
      <c r="X42" s="229">
        <v>1</v>
      </c>
      <c r="Y42" s="231" t="s">
        <v>4926</v>
      </c>
      <c r="Z42" s="232"/>
      <c r="AA42" s="233"/>
      <c r="AB42" s="230"/>
      <c r="AC42" s="260">
        <v>13000</v>
      </c>
    </row>
    <row r="43" spans="1:29" ht="12.75" customHeight="1" x14ac:dyDescent="0.2">
      <c r="A43" s="142"/>
      <c r="B43" s="9">
        <v>16</v>
      </c>
      <c r="C43" s="180"/>
      <c r="D43" s="79"/>
      <c r="E43" s="80" t="str">
        <f>IF(ISBLANK(D43), "", VLOOKUP(D43, Z!$A$2:$C$4127, 3, FALSE))</f>
        <v/>
      </c>
      <c r="F43" s="206"/>
      <c r="G43" s="139"/>
      <c r="H43" s="139"/>
      <c r="I43" s="206"/>
      <c r="J43" s="181"/>
      <c r="K43" s="182"/>
      <c r="L43" s="207"/>
      <c r="M43" s="183"/>
      <c r="N43" s="180"/>
      <c r="O43" s="79"/>
      <c r="P43" s="80" t="str">
        <f>IF(ISBLANK(O43), "", VLOOKUP(O43, Z!$A$2:$C$4127, 3, FALSE))</f>
        <v/>
      </c>
      <c r="Q43" s="184"/>
      <c r="R43" s="156">
        <f t="shared" si="1"/>
        <v>0</v>
      </c>
      <c r="S43" s="13"/>
      <c r="T43" s="225" cm="1">
        <f t="array" ref="T43">IFERROR(V43 * INDEX($AC$28:$AC$33, U43), 0) / 1000</f>
        <v>0</v>
      </c>
      <c r="U43" s="224" t="str">
        <f t="shared" si="0"/>
        <v>-</v>
      </c>
      <c r="V43" s="225">
        <f t="shared" si="2"/>
        <v>0</v>
      </c>
      <c r="W43" s="13"/>
      <c r="X43" s="229">
        <v>2</v>
      </c>
      <c r="Y43" s="231" t="s">
        <v>4925</v>
      </c>
      <c r="Z43" s="232"/>
      <c r="AA43" s="233"/>
      <c r="AB43" s="230"/>
      <c r="AC43" s="260">
        <v>1300</v>
      </c>
    </row>
    <row r="44" spans="1:29" ht="12.75" customHeight="1" x14ac:dyDescent="0.2">
      <c r="A44" s="142"/>
      <c r="B44" s="9">
        <v>17</v>
      </c>
      <c r="C44" s="180"/>
      <c r="D44" s="79"/>
      <c r="E44" s="80" t="str">
        <f>IF(ISBLANK(D44), "", VLOOKUP(D44, Z!$A$2:$C$4127, 3, FALSE))</f>
        <v/>
      </c>
      <c r="F44" s="206"/>
      <c r="G44" s="139"/>
      <c r="H44" s="139"/>
      <c r="I44" s="206"/>
      <c r="J44" s="181"/>
      <c r="K44" s="182"/>
      <c r="L44" s="207"/>
      <c r="M44" s="183"/>
      <c r="N44" s="180"/>
      <c r="O44" s="79"/>
      <c r="P44" s="80" t="str">
        <f>IF(ISBLANK(O44), "", VLOOKUP(O44, Z!$A$2:$C$4127, 3, FALSE))</f>
        <v/>
      </c>
      <c r="Q44" s="184"/>
      <c r="R44" s="156">
        <f t="shared" si="1"/>
        <v>0</v>
      </c>
      <c r="S44" s="13"/>
      <c r="T44" s="225" cm="1">
        <f t="array" ref="T44">IFERROR(V44 * INDEX($AC$28:$AC$33, U44), 0) / 1000</f>
        <v>0</v>
      </c>
      <c r="U44" s="224" t="str">
        <f t="shared" si="0"/>
        <v>-</v>
      </c>
      <c r="V44" s="225">
        <f t="shared" si="2"/>
        <v>0</v>
      </c>
      <c r="W44" s="13"/>
      <c r="X44" s="229">
        <v>3</v>
      </c>
      <c r="Y44" s="231" t="s">
        <v>4927</v>
      </c>
      <c r="Z44" s="232"/>
      <c r="AA44" s="233"/>
      <c r="AB44" s="230"/>
      <c r="AC44" s="260">
        <v>6200</v>
      </c>
    </row>
    <row r="45" spans="1:29" ht="12.75" customHeight="1" x14ac:dyDescent="0.2">
      <c r="A45" s="142"/>
      <c r="B45" s="9">
        <v>18</v>
      </c>
      <c r="C45" s="180"/>
      <c r="D45" s="79"/>
      <c r="E45" s="80" t="str">
        <f>IF(ISBLANK(D45), "", VLOOKUP(D45, Z!$A$2:$C$4127, 3, FALSE))</f>
        <v/>
      </c>
      <c r="F45" s="206"/>
      <c r="G45" s="139"/>
      <c r="H45" s="139"/>
      <c r="I45" s="206"/>
      <c r="J45" s="181"/>
      <c r="K45" s="182"/>
      <c r="L45" s="207"/>
      <c r="M45" s="183"/>
      <c r="N45" s="180"/>
      <c r="O45" s="79"/>
      <c r="P45" s="80" t="str">
        <f>IF(ISBLANK(O45), "", VLOOKUP(O45, Z!$A$2:$C$4127, 3, FALSE))</f>
        <v/>
      </c>
      <c r="Q45" s="184"/>
      <c r="R45" s="156">
        <f t="shared" si="1"/>
        <v>0</v>
      </c>
      <c r="S45" s="13"/>
      <c r="T45" s="225" cm="1">
        <f t="array" ref="T45">IFERROR(V45 * INDEX($AC$28:$AC$33, U45), 0) / 1000</f>
        <v>0</v>
      </c>
      <c r="U45" s="224" t="str">
        <f t="shared" si="0"/>
        <v>-</v>
      </c>
      <c r="V45" s="225">
        <f t="shared" si="2"/>
        <v>0</v>
      </c>
      <c r="W45" s="13"/>
      <c r="X45" s="229">
        <v>4</v>
      </c>
      <c r="Y45" s="231" t="s">
        <v>4928</v>
      </c>
      <c r="Z45" s="232"/>
      <c r="AA45" s="233"/>
      <c r="AB45" s="230"/>
      <c r="AC45" s="260">
        <v>400</v>
      </c>
    </row>
    <row r="46" spans="1:29" ht="12.75" customHeight="1" x14ac:dyDescent="0.2">
      <c r="A46" s="142"/>
      <c r="B46" s="9">
        <v>19</v>
      </c>
      <c r="C46" s="180"/>
      <c r="D46" s="79"/>
      <c r="E46" s="80" t="str">
        <f>IF(ISBLANK(D46), "", VLOOKUP(D46, Z!$A$2:$C$4127, 3, FALSE))</f>
        <v/>
      </c>
      <c r="F46" s="206"/>
      <c r="G46" s="139"/>
      <c r="H46" s="139"/>
      <c r="I46" s="206"/>
      <c r="J46" s="181"/>
      <c r="K46" s="182"/>
      <c r="L46" s="207"/>
      <c r="M46" s="183"/>
      <c r="N46" s="180"/>
      <c r="O46" s="79"/>
      <c r="P46" s="80" t="str">
        <f>IF(ISBLANK(O46), "", VLOOKUP(O46, Z!$A$2:$C$4127, 3, FALSE))</f>
        <v/>
      </c>
      <c r="Q46" s="184"/>
      <c r="R46" s="156">
        <f t="shared" si="1"/>
        <v>0</v>
      </c>
      <c r="S46" s="13"/>
      <c r="T46" s="225" cm="1">
        <f t="array" ref="T46">IFERROR(V46 * INDEX($AC$28:$AC$33, U46), 0) / 1000</f>
        <v>0</v>
      </c>
      <c r="U46" s="224" t="str">
        <f t="shared" si="0"/>
        <v>-</v>
      </c>
      <c r="V46" s="225">
        <f t="shared" si="2"/>
        <v>0</v>
      </c>
      <c r="W46" s="13"/>
      <c r="X46" s="229">
        <v>5</v>
      </c>
      <c r="Y46" s="231" t="s">
        <v>4929</v>
      </c>
      <c r="Z46" s="232"/>
      <c r="AA46" s="233"/>
      <c r="AB46" s="230"/>
      <c r="AC46" s="260">
        <v>1000</v>
      </c>
    </row>
    <row r="47" spans="1:29" ht="12.75" customHeight="1" x14ac:dyDescent="0.2">
      <c r="A47" s="142"/>
      <c r="B47" s="9">
        <v>20</v>
      </c>
      <c r="C47" s="180"/>
      <c r="D47" s="79"/>
      <c r="E47" s="80" t="str">
        <f>IF(ISBLANK(D47), "", VLOOKUP(D47, Z!$A$2:$C$4127, 3, FALSE))</f>
        <v/>
      </c>
      <c r="F47" s="206"/>
      <c r="G47" s="139"/>
      <c r="H47" s="139"/>
      <c r="I47" s="206"/>
      <c r="J47" s="181"/>
      <c r="K47" s="182"/>
      <c r="L47" s="207"/>
      <c r="M47" s="183"/>
      <c r="N47" s="180"/>
      <c r="O47" s="79"/>
      <c r="P47" s="80" t="str">
        <f>IF(ISBLANK(O47), "", VLOOKUP(O47, Z!$A$2:$C$4127, 3, FALSE))</f>
        <v/>
      </c>
      <c r="Q47" s="184"/>
      <c r="R47" s="156">
        <f t="shared" si="1"/>
        <v>0</v>
      </c>
      <c r="S47" s="13"/>
      <c r="T47" s="225" cm="1">
        <f t="array" ref="T47">IFERROR(V47 * INDEX($AC$28:$AC$33, U47), 0) / 1000</f>
        <v>0</v>
      </c>
      <c r="U47" s="224" t="str">
        <f t="shared" si="0"/>
        <v>-</v>
      </c>
      <c r="V47" s="225">
        <f t="shared" si="2"/>
        <v>0</v>
      </c>
      <c r="W47" s="13"/>
      <c r="X47" s="229">
        <v>6</v>
      </c>
      <c r="Y47" s="231" t="s">
        <v>4930</v>
      </c>
      <c r="Z47" s="232"/>
      <c r="AA47" s="233"/>
      <c r="AB47" s="230"/>
      <c r="AC47" s="260">
        <v>2300</v>
      </c>
    </row>
    <row r="48" spans="1:29" ht="12.75" customHeight="1" x14ac:dyDescent="0.2">
      <c r="A48" s="142"/>
      <c r="B48" s="9">
        <v>21</v>
      </c>
      <c r="C48" s="180"/>
      <c r="D48" s="79"/>
      <c r="E48" s="80" t="str">
        <f>IF(ISBLANK(D48), "", VLOOKUP(D48, Z!$A$2:$C$4127, 3, FALSE))</f>
        <v/>
      </c>
      <c r="F48" s="206"/>
      <c r="G48" s="139"/>
      <c r="H48" s="139"/>
      <c r="I48" s="206"/>
      <c r="J48" s="181"/>
      <c r="K48" s="182"/>
      <c r="L48" s="207"/>
      <c r="M48" s="183"/>
      <c r="N48" s="180"/>
      <c r="O48" s="79"/>
      <c r="P48" s="80" t="str">
        <f>IF(ISBLANK(O48), "", VLOOKUP(O48, Z!$A$2:$C$4127, 3, FALSE))</f>
        <v/>
      </c>
      <c r="Q48" s="184"/>
      <c r="R48" s="156">
        <f t="shared" si="1"/>
        <v>0</v>
      </c>
      <c r="S48" s="13"/>
      <c r="T48" s="225" cm="1">
        <f t="array" ref="T48">IFERROR(V48 * INDEX($AC$28:$AC$33, U48), 0) / 1000</f>
        <v>0</v>
      </c>
      <c r="U48" s="224" t="str">
        <f t="shared" si="0"/>
        <v>-</v>
      </c>
      <c r="V48" s="225">
        <f t="shared" si="2"/>
        <v>0</v>
      </c>
      <c r="W48" s="13"/>
    </row>
    <row r="49" spans="1:23" ht="12.75" customHeight="1" x14ac:dyDescent="0.2">
      <c r="A49" s="142"/>
      <c r="B49" s="9">
        <v>22</v>
      </c>
      <c r="C49" s="180"/>
      <c r="D49" s="79"/>
      <c r="E49" s="80" t="str">
        <f>IF(ISBLANK(D49), "", VLOOKUP(D49, Z!$A$2:$C$4127, 3, FALSE))</f>
        <v/>
      </c>
      <c r="F49" s="206"/>
      <c r="G49" s="139"/>
      <c r="H49" s="139"/>
      <c r="I49" s="206"/>
      <c r="J49" s="181"/>
      <c r="K49" s="182"/>
      <c r="L49" s="207"/>
      <c r="M49" s="183"/>
      <c r="N49" s="180"/>
      <c r="O49" s="79"/>
      <c r="P49" s="80" t="str">
        <f>IF(ISBLANK(O49), "", VLOOKUP(O49, Z!$A$2:$C$4127, 3, FALSE))</f>
        <v/>
      </c>
      <c r="Q49" s="184"/>
      <c r="R49" s="156">
        <f t="shared" si="1"/>
        <v>0</v>
      </c>
      <c r="S49" s="13"/>
      <c r="T49" s="225" cm="1">
        <f t="array" ref="T49">IFERROR(V49 * INDEX($AC$28:$AC$33, U49), 0) / 1000</f>
        <v>0</v>
      </c>
      <c r="U49" s="224" t="str">
        <f t="shared" si="0"/>
        <v>-</v>
      </c>
      <c r="V49" s="225">
        <f t="shared" si="2"/>
        <v>0</v>
      </c>
      <c r="W49" s="13"/>
    </row>
    <row r="50" spans="1:23" ht="12.75" customHeight="1" x14ac:dyDescent="0.2">
      <c r="A50" s="142"/>
      <c r="B50" s="9">
        <v>23</v>
      </c>
      <c r="C50" s="180"/>
      <c r="D50" s="79"/>
      <c r="E50" s="80" t="str">
        <f>IF(ISBLANK(D50), "", VLOOKUP(D50, Z!$A$2:$C$4127, 3, FALSE))</f>
        <v/>
      </c>
      <c r="F50" s="206"/>
      <c r="G50" s="139"/>
      <c r="H50" s="139"/>
      <c r="I50" s="206"/>
      <c r="J50" s="181"/>
      <c r="K50" s="182"/>
      <c r="L50" s="207"/>
      <c r="M50" s="183"/>
      <c r="N50" s="180"/>
      <c r="O50" s="79"/>
      <c r="P50" s="80" t="str">
        <f>IF(ISBLANK(O50), "", VLOOKUP(O50, Z!$A$2:$C$4127, 3, FALSE))</f>
        <v/>
      </c>
      <c r="Q50" s="184"/>
      <c r="R50" s="156">
        <f t="shared" si="1"/>
        <v>0</v>
      </c>
      <c r="S50" s="13"/>
      <c r="T50" s="225" cm="1">
        <f t="array" ref="T50">IFERROR(V50 * INDEX($AC$28:$AC$33, U50), 0) / 1000</f>
        <v>0</v>
      </c>
      <c r="U50" s="224" t="str">
        <f t="shared" si="0"/>
        <v>-</v>
      </c>
      <c r="V50" s="225">
        <f t="shared" si="2"/>
        <v>0</v>
      </c>
      <c r="W50" s="13"/>
    </row>
    <row r="51" spans="1:23" ht="12.75" customHeight="1" x14ac:dyDescent="0.2">
      <c r="A51" s="142"/>
      <c r="B51" s="9">
        <v>24</v>
      </c>
      <c r="C51" s="180"/>
      <c r="D51" s="79"/>
      <c r="E51" s="80" t="str">
        <f>IF(ISBLANK(D51), "", VLOOKUP(D51, Z!$A$2:$C$4127, 3, FALSE))</f>
        <v/>
      </c>
      <c r="F51" s="206"/>
      <c r="G51" s="139"/>
      <c r="H51" s="139"/>
      <c r="I51" s="206"/>
      <c r="J51" s="181"/>
      <c r="K51" s="182"/>
      <c r="L51" s="207"/>
      <c r="M51" s="183"/>
      <c r="N51" s="180"/>
      <c r="O51" s="79"/>
      <c r="P51" s="80" t="str">
        <f>IF(ISBLANK(O51), "", VLOOKUP(O51, Z!$A$2:$C$4127, 3, FALSE))</f>
        <v/>
      </c>
      <c r="Q51" s="184"/>
      <c r="R51" s="156">
        <f t="shared" si="1"/>
        <v>0</v>
      </c>
      <c r="S51" s="13"/>
      <c r="T51" s="225" cm="1">
        <f t="array" ref="T51">IFERROR(V51 * INDEX($AC$28:$AC$33, U51), 0) / 1000</f>
        <v>0</v>
      </c>
      <c r="U51" s="224" t="str">
        <f t="shared" si="0"/>
        <v>-</v>
      </c>
      <c r="V51" s="225">
        <f t="shared" si="2"/>
        <v>0</v>
      </c>
      <c r="W51" s="13"/>
    </row>
    <row r="52" spans="1:23" ht="12.75" customHeight="1" x14ac:dyDescent="0.2">
      <c r="A52" s="142"/>
      <c r="B52" s="9">
        <v>25</v>
      </c>
      <c r="C52" s="180"/>
      <c r="D52" s="79"/>
      <c r="E52" s="80" t="str">
        <f>IF(ISBLANK(D52), "", VLOOKUP(D52, Z!$A$2:$C$4127, 3, FALSE))</f>
        <v/>
      </c>
      <c r="F52" s="206"/>
      <c r="G52" s="139"/>
      <c r="H52" s="139"/>
      <c r="I52" s="206"/>
      <c r="J52" s="181"/>
      <c r="K52" s="182"/>
      <c r="L52" s="207"/>
      <c r="M52" s="183"/>
      <c r="N52" s="180"/>
      <c r="O52" s="79"/>
      <c r="P52" s="80" t="str">
        <f>IF(ISBLANK(O52), "", VLOOKUP(O52, Z!$A$2:$C$4127, 3, FALSE))</f>
        <v/>
      </c>
      <c r="Q52" s="184"/>
      <c r="R52" s="156">
        <f t="shared" si="1"/>
        <v>0</v>
      </c>
      <c r="S52" s="13"/>
      <c r="T52" s="225" cm="1">
        <f t="array" ref="T52">IFERROR(V52 * INDEX($AC$28:$AC$33, U52), 0) / 1000</f>
        <v>0</v>
      </c>
      <c r="U52" s="224" t="str">
        <f t="shared" si="0"/>
        <v>-</v>
      </c>
      <c r="V52" s="225">
        <f t="shared" si="2"/>
        <v>0</v>
      </c>
      <c r="W52" s="13"/>
    </row>
    <row r="53" spans="1:23" ht="12.75" customHeight="1" x14ac:dyDescent="0.2">
      <c r="A53" s="142"/>
      <c r="B53" s="9">
        <v>26</v>
      </c>
      <c r="C53" s="180"/>
      <c r="D53" s="79"/>
      <c r="E53" s="80" t="str">
        <f>IF(ISBLANK(D53), "", VLOOKUP(D53, Z!$A$2:$C$4127, 3, FALSE))</f>
        <v/>
      </c>
      <c r="F53" s="206"/>
      <c r="G53" s="139"/>
      <c r="H53" s="139"/>
      <c r="I53" s="206"/>
      <c r="J53" s="181"/>
      <c r="K53" s="182"/>
      <c r="L53" s="207"/>
      <c r="M53" s="183"/>
      <c r="N53" s="180"/>
      <c r="O53" s="79"/>
      <c r="P53" s="80" t="str">
        <f>IF(ISBLANK(O53), "", VLOOKUP(O53, Z!$A$2:$C$4127, 3, FALSE))</f>
        <v/>
      </c>
      <c r="Q53" s="184"/>
      <c r="R53" s="156">
        <f t="shared" si="1"/>
        <v>0</v>
      </c>
      <c r="S53" s="13"/>
      <c r="T53" s="225" cm="1">
        <f t="array" ref="T53">IFERROR(V53 * INDEX($AC$28:$AC$33, U53), 0) / 1000</f>
        <v>0</v>
      </c>
      <c r="U53" s="224" t="str">
        <f t="shared" si="0"/>
        <v>-</v>
      </c>
      <c r="V53" s="225">
        <f t="shared" si="2"/>
        <v>0</v>
      </c>
      <c r="W53" s="13"/>
    </row>
    <row r="54" spans="1:23" ht="12.75" customHeight="1" x14ac:dyDescent="0.2">
      <c r="A54" s="142"/>
      <c r="B54" s="9">
        <v>27</v>
      </c>
      <c r="C54" s="180"/>
      <c r="D54" s="79"/>
      <c r="E54" s="80" t="str">
        <f>IF(ISBLANK(D54), "", VLOOKUP(D54, Z!$A$2:$C$4127, 3, FALSE))</f>
        <v/>
      </c>
      <c r="F54" s="206"/>
      <c r="G54" s="139"/>
      <c r="H54" s="139"/>
      <c r="I54" s="206"/>
      <c r="J54" s="181"/>
      <c r="K54" s="182"/>
      <c r="L54" s="207"/>
      <c r="M54" s="183"/>
      <c r="N54" s="180"/>
      <c r="O54" s="79"/>
      <c r="P54" s="80" t="str">
        <f>IF(ISBLANK(O54), "", VLOOKUP(O54, Z!$A$2:$C$4127, 3, FALSE))</f>
        <v/>
      </c>
      <c r="Q54" s="184"/>
      <c r="R54" s="156">
        <f t="shared" si="1"/>
        <v>0</v>
      </c>
      <c r="S54" s="13"/>
      <c r="T54" s="225" cm="1">
        <f t="array" ref="T54">IFERROR(V54 * INDEX($AC$28:$AC$33, U54), 0) / 1000</f>
        <v>0</v>
      </c>
      <c r="U54" s="224" t="str">
        <f t="shared" si="0"/>
        <v>-</v>
      </c>
      <c r="V54" s="225">
        <f t="shared" si="2"/>
        <v>0</v>
      </c>
      <c r="W54" s="13"/>
    </row>
    <row r="55" spans="1:23" ht="12.75" customHeight="1" x14ac:dyDescent="0.2">
      <c r="A55" s="142"/>
      <c r="B55" s="9">
        <v>28</v>
      </c>
      <c r="C55" s="180"/>
      <c r="D55" s="79"/>
      <c r="E55" s="80" t="str">
        <f>IF(ISBLANK(D55), "", VLOOKUP(D55, Z!$A$2:$C$4127, 3, FALSE))</f>
        <v/>
      </c>
      <c r="F55" s="206"/>
      <c r="G55" s="139"/>
      <c r="H55" s="139"/>
      <c r="I55" s="206"/>
      <c r="J55" s="181"/>
      <c r="K55" s="182"/>
      <c r="L55" s="207"/>
      <c r="M55" s="183"/>
      <c r="N55" s="180"/>
      <c r="O55" s="79"/>
      <c r="P55" s="80" t="str">
        <f>IF(ISBLANK(O55), "", VLOOKUP(O55, Z!$A$2:$C$4127, 3, FALSE))</f>
        <v/>
      </c>
      <c r="Q55" s="184"/>
      <c r="R55" s="156">
        <f t="shared" si="1"/>
        <v>0</v>
      </c>
      <c r="S55" s="13"/>
      <c r="T55" s="225" cm="1">
        <f t="array" ref="T55">IFERROR(V55 * INDEX($AC$28:$AC$33, U55), 0) / 1000</f>
        <v>0</v>
      </c>
      <c r="U55" s="224" t="str">
        <f t="shared" si="0"/>
        <v>-</v>
      </c>
      <c r="V55" s="225">
        <f t="shared" si="2"/>
        <v>0</v>
      </c>
      <c r="W55" s="13"/>
    </row>
    <row r="56" spans="1:23" ht="12.75" customHeight="1" x14ac:dyDescent="0.2">
      <c r="A56" s="142"/>
      <c r="B56" s="9">
        <v>29</v>
      </c>
      <c r="C56" s="180"/>
      <c r="D56" s="79"/>
      <c r="E56" s="80" t="str">
        <f>IF(ISBLANK(D56), "", VLOOKUP(D56, Z!$A$2:$C$4127, 3, FALSE))</f>
        <v/>
      </c>
      <c r="F56" s="206"/>
      <c r="G56" s="139"/>
      <c r="H56" s="139"/>
      <c r="I56" s="206"/>
      <c r="J56" s="181"/>
      <c r="K56" s="182"/>
      <c r="L56" s="207"/>
      <c r="M56" s="183"/>
      <c r="N56" s="180"/>
      <c r="O56" s="79"/>
      <c r="P56" s="80" t="str">
        <f>IF(ISBLANK(O56), "", VLOOKUP(O56, Z!$A$2:$C$4127, 3, FALSE))</f>
        <v/>
      </c>
      <c r="Q56" s="184"/>
      <c r="R56" s="156">
        <f t="shared" si="1"/>
        <v>0</v>
      </c>
      <c r="S56" s="13"/>
      <c r="T56" s="225" cm="1">
        <f t="array" ref="T56">IFERROR(V56 * INDEX($AC$28:$AC$33, U56), 0) / 1000</f>
        <v>0</v>
      </c>
      <c r="U56" s="224" t="str">
        <f t="shared" si="0"/>
        <v>-</v>
      </c>
      <c r="V56" s="225">
        <f t="shared" si="2"/>
        <v>0</v>
      </c>
      <c r="W56" s="13"/>
    </row>
    <row r="57" spans="1:23" ht="12.75" customHeight="1" x14ac:dyDescent="0.2">
      <c r="A57" s="142"/>
      <c r="B57" s="9">
        <v>30</v>
      </c>
      <c r="C57" s="180"/>
      <c r="D57" s="79"/>
      <c r="E57" s="80" t="str">
        <f>IF(ISBLANK(D57), "", VLOOKUP(D57, Z!$A$2:$C$4127, 3, FALSE))</f>
        <v/>
      </c>
      <c r="F57" s="206"/>
      <c r="G57" s="139"/>
      <c r="H57" s="139"/>
      <c r="I57" s="206"/>
      <c r="J57" s="181"/>
      <c r="K57" s="182"/>
      <c r="L57" s="207"/>
      <c r="M57" s="183"/>
      <c r="N57" s="180"/>
      <c r="O57" s="79"/>
      <c r="P57" s="80" t="str">
        <f>IF(ISBLANK(O57), "", VLOOKUP(O57, Z!$A$2:$C$4127, 3, FALSE))</f>
        <v/>
      </c>
      <c r="Q57" s="184"/>
      <c r="R57" s="156">
        <f t="shared" si="1"/>
        <v>0</v>
      </c>
      <c r="S57" s="13"/>
      <c r="T57" s="225" cm="1">
        <f t="array" ref="T57">IFERROR(V57 * INDEX($AC$28:$AC$33, U57), 0) / 1000</f>
        <v>0</v>
      </c>
      <c r="U57" s="224" t="str">
        <f t="shared" si="0"/>
        <v>-</v>
      </c>
      <c r="V57" s="225">
        <f t="shared" si="2"/>
        <v>0</v>
      </c>
      <c r="W57" s="13"/>
    </row>
    <row r="58" spans="1:23" ht="12.75" customHeight="1" x14ac:dyDescent="0.2">
      <c r="A58" s="142"/>
      <c r="B58" s="9">
        <v>31</v>
      </c>
      <c r="C58" s="180"/>
      <c r="D58" s="79"/>
      <c r="E58" s="80" t="str">
        <f>IF(ISBLANK(D58), "", VLOOKUP(D58, Z!$A$2:$C$4127, 3, FALSE))</f>
        <v/>
      </c>
      <c r="F58" s="206"/>
      <c r="G58" s="139"/>
      <c r="H58" s="139"/>
      <c r="I58" s="206"/>
      <c r="J58" s="181"/>
      <c r="K58" s="182"/>
      <c r="L58" s="207"/>
      <c r="M58" s="183"/>
      <c r="N58" s="180"/>
      <c r="O58" s="79"/>
      <c r="P58" s="80" t="str">
        <f>IF(ISBLANK(O58), "", VLOOKUP(O58, Z!$A$2:$C$4127, 3, FALSE))</f>
        <v/>
      </c>
      <c r="Q58" s="184"/>
      <c r="R58" s="156">
        <f t="shared" si="1"/>
        <v>0</v>
      </c>
      <c r="S58" s="13"/>
      <c r="T58" s="225" cm="1">
        <f t="array" ref="T58">IFERROR(V58 * INDEX($AC$28:$AC$33, U58), 0) / 1000</f>
        <v>0</v>
      </c>
      <c r="U58" s="224" t="str">
        <f t="shared" si="0"/>
        <v>-</v>
      </c>
      <c r="V58" s="225">
        <f t="shared" si="2"/>
        <v>0</v>
      </c>
      <c r="W58" s="13"/>
    </row>
    <row r="59" spans="1:23" ht="12.75" customHeight="1" x14ac:dyDescent="0.2">
      <c r="A59" s="142"/>
      <c r="B59" s="9">
        <v>32</v>
      </c>
      <c r="C59" s="180"/>
      <c r="D59" s="79"/>
      <c r="E59" s="80" t="str">
        <f>IF(ISBLANK(D59), "", VLOOKUP(D59, Z!$A$2:$C$4127, 3, FALSE))</f>
        <v/>
      </c>
      <c r="F59" s="206"/>
      <c r="G59" s="139"/>
      <c r="H59" s="139"/>
      <c r="I59" s="206"/>
      <c r="J59" s="181"/>
      <c r="K59" s="182"/>
      <c r="L59" s="207"/>
      <c r="M59" s="183"/>
      <c r="N59" s="180"/>
      <c r="O59" s="79"/>
      <c r="P59" s="80" t="str">
        <f>IF(ISBLANK(O59), "", VLOOKUP(O59, Z!$A$2:$C$4127, 3, FALSE))</f>
        <v/>
      </c>
      <c r="Q59" s="184"/>
      <c r="R59" s="156">
        <f t="shared" si="1"/>
        <v>0</v>
      </c>
      <c r="S59" s="13"/>
      <c r="T59" s="225" cm="1">
        <f t="array" ref="T59">IFERROR(V59 * INDEX($AC$28:$AC$33, U59), 0) / 1000</f>
        <v>0</v>
      </c>
      <c r="U59" s="224" t="str">
        <f t="shared" si="0"/>
        <v>-</v>
      </c>
      <c r="V59" s="225">
        <f t="shared" si="2"/>
        <v>0</v>
      </c>
      <c r="W59" s="13"/>
    </row>
    <row r="60" spans="1:23" ht="12.75" customHeight="1" x14ac:dyDescent="0.2">
      <c r="A60" s="142"/>
      <c r="B60" s="9">
        <v>33</v>
      </c>
      <c r="C60" s="180"/>
      <c r="D60" s="79"/>
      <c r="E60" s="80" t="str">
        <f>IF(ISBLANK(D60), "", VLOOKUP(D60, Z!$A$2:$C$4127, 3, FALSE))</f>
        <v/>
      </c>
      <c r="F60" s="206"/>
      <c r="G60" s="139"/>
      <c r="H60" s="139"/>
      <c r="I60" s="206"/>
      <c r="J60" s="181"/>
      <c r="K60" s="182"/>
      <c r="L60" s="207"/>
      <c r="M60" s="183"/>
      <c r="N60" s="180"/>
      <c r="O60" s="79"/>
      <c r="P60" s="80" t="str">
        <f>IF(ISBLANK(O60), "", VLOOKUP(O60, Z!$A$2:$C$4127, 3, FALSE))</f>
        <v/>
      </c>
      <c r="Q60" s="184"/>
      <c r="R60" s="156">
        <f t="shared" si="1"/>
        <v>0</v>
      </c>
      <c r="S60" s="13"/>
      <c r="T60" s="225" cm="1">
        <f t="array" ref="T60">IFERROR(V60 * INDEX($AC$28:$AC$33, U60), 0) / 1000</f>
        <v>0</v>
      </c>
      <c r="U60" s="224" t="str">
        <f t="shared" si="0"/>
        <v>-</v>
      </c>
      <c r="V60" s="225">
        <f t="shared" si="2"/>
        <v>0</v>
      </c>
      <c r="W60" s="13"/>
    </row>
    <row r="61" spans="1:23" ht="12.75" customHeight="1" x14ac:dyDescent="0.2">
      <c r="A61" s="142"/>
      <c r="B61" s="9">
        <v>34</v>
      </c>
      <c r="C61" s="180"/>
      <c r="D61" s="79"/>
      <c r="E61" s="80" t="str">
        <f>IF(ISBLANK(D61), "", VLOOKUP(D61, Z!$A$2:$C$4127, 3, FALSE))</f>
        <v/>
      </c>
      <c r="F61" s="206"/>
      <c r="G61" s="139"/>
      <c r="H61" s="139"/>
      <c r="I61" s="206"/>
      <c r="J61" s="181"/>
      <c r="K61" s="182"/>
      <c r="L61" s="207"/>
      <c r="M61" s="183"/>
      <c r="N61" s="180"/>
      <c r="O61" s="79"/>
      <c r="P61" s="80" t="str">
        <f>IF(ISBLANK(O61), "", VLOOKUP(O61, Z!$A$2:$C$4127, 3, FALSE))</f>
        <v/>
      </c>
      <c r="Q61" s="184"/>
      <c r="R61" s="156">
        <f t="shared" si="1"/>
        <v>0</v>
      </c>
      <c r="S61" s="13"/>
      <c r="T61" s="225" cm="1">
        <f t="array" ref="T61">IFERROR(V61 * INDEX($AC$28:$AC$33, U61), 0) / 1000</f>
        <v>0</v>
      </c>
      <c r="U61" s="224" t="str">
        <f t="shared" si="0"/>
        <v>-</v>
      </c>
      <c r="V61" s="225">
        <f t="shared" si="2"/>
        <v>0</v>
      </c>
      <c r="W61" s="13"/>
    </row>
    <row r="62" spans="1:23" ht="12.75" customHeight="1" x14ac:dyDescent="0.2">
      <c r="A62" s="142"/>
      <c r="B62" s="9">
        <v>35</v>
      </c>
      <c r="C62" s="180"/>
      <c r="D62" s="79"/>
      <c r="E62" s="80" t="str">
        <f>IF(ISBLANK(D62), "", VLOOKUP(D62, Z!$A$2:$C$4127, 3, FALSE))</f>
        <v/>
      </c>
      <c r="F62" s="206"/>
      <c r="G62" s="139"/>
      <c r="H62" s="139"/>
      <c r="I62" s="206"/>
      <c r="J62" s="181"/>
      <c r="K62" s="182"/>
      <c r="L62" s="207"/>
      <c r="M62" s="183"/>
      <c r="N62" s="180"/>
      <c r="O62" s="79"/>
      <c r="P62" s="80" t="str">
        <f>IF(ISBLANK(O62), "", VLOOKUP(O62, Z!$A$2:$C$4127, 3, FALSE))</f>
        <v/>
      </c>
      <c r="Q62" s="184"/>
      <c r="R62" s="156">
        <f t="shared" si="1"/>
        <v>0</v>
      </c>
      <c r="S62" s="13"/>
      <c r="T62" s="225" cm="1">
        <f t="array" ref="T62">IFERROR(V62 * INDEX($AC$28:$AC$33, U62), 0) / 1000</f>
        <v>0</v>
      </c>
      <c r="U62" s="224" t="str">
        <f t="shared" si="0"/>
        <v>-</v>
      </c>
      <c r="V62" s="225">
        <f t="shared" si="2"/>
        <v>0</v>
      </c>
      <c r="W62" s="13"/>
    </row>
    <row r="63" spans="1:23" ht="12.75" customHeight="1" x14ac:dyDescent="0.2">
      <c r="A63" s="142"/>
      <c r="B63" s="9">
        <v>36</v>
      </c>
      <c r="C63" s="180"/>
      <c r="D63" s="79"/>
      <c r="E63" s="80" t="str">
        <f>IF(ISBLANK(D63), "", VLOOKUP(D63, Z!$A$2:$C$4127, 3, FALSE))</f>
        <v/>
      </c>
      <c r="F63" s="206"/>
      <c r="G63" s="139"/>
      <c r="H63" s="139"/>
      <c r="I63" s="206"/>
      <c r="J63" s="181"/>
      <c r="K63" s="182"/>
      <c r="L63" s="207"/>
      <c r="M63" s="183"/>
      <c r="N63" s="180"/>
      <c r="O63" s="79"/>
      <c r="P63" s="80" t="str">
        <f>IF(ISBLANK(O63), "", VLOOKUP(O63, Z!$A$2:$C$4127, 3, FALSE))</f>
        <v/>
      </c>
      <c r="Q63" s="184"/>
      <c r="R63" s="156">
        <f t="shared" si="1"/>
        <v>0</v>
      </c>
      <c r="S63" s="13"/>
      <c r="T63" s="225" cm="1">
        <f t="array" ref="T63">IFERROR(V63 * INDEX($AC$28:$AC$33, U63), 0) / 1000</f>
        <v>0</v>
      </c>
      <c r="U63" s="224" t="str">
        <f t="shared" si="0"/>
        <v>-</v>
      </c>
      <c r="V63" s="225">
        <f t="shared" si="2"/>
        <v>0</v>
      </c>
      <c r="W63" s="13"/>
    </row>
    <row r="64" spans="1:23" ht="12.75" customHeight="1" x14ac:dyDescent="0.2">
      <c r="A64" s="142"/>
      <c r="B64" s="9">
        <v>37</v>
      </c>
      <c r="C64" s="180"/>
      <c r="D64" s="79"/>
      <c r="E64" s="80" t="str">
        <f>IF(ISBLANK(D64), "", VLOOKUP(D64, Z!$A$2:$C$4127, 3, FALSE))</f>
        <v/>
      </c>
      <c r="F64" s="206"/>
      <c r="G64" s="139"/>
      <c r="H64" s="139"/>
      <c r="I64" s="206"/>
      <c r="J64" s="181"/>
      <c r="K64" s="182"/>
      <c r="L64" s="207"/>
      <c r="M64" s="183"/>
      <c r="N64" s="180"/>
      <c r="O64" s="79"/>
      <c r="P64" s="80" t="str">
        <f>IF(ISBLANK(O64), "", VLOOKUP(O64, Z!$A$2:$C$4127, 3, FALSE))</f>
        <v/>
      </c>
      <c r="Q64" s="184"/>
      <c r="R64" s="156">
        <f t="shared" si="1"/>
        <v>0</v>
      </c>
      <c r="S64" s="13"/>
      <c r="T64" s="225" cm="1">
        <f t="array" ref="T64">IFERROR(V64 * INDEX($AC$28:$AC$33, U64), 0) / 1000</f>
        <v>0</v>
      </c>
      <c r="U64" s="224" t="str">
        <f t="shared" si="0"/>
        <v>-</v>
      </c>
      <c r="V64" s="225">
        <f t="shared" si="2"/>
        <v>0</v>
      </c>
      <c r="W64" s="13"/>
    </row>
    <row r="65" spans="1:23" ht="12.75" customHeight="1" x14ac:dyDescent="0.2">
      <c r="A65" s="142"/>
      <c r="B65" s="9">
        <v>38</v>
      </c>
      <c r="C65" s="180"/>
      <c r="D65" s="79"/>
      <c r="E65" s="80" t="str">
        <f>IF(ISBLANK(D65), "", VLOOKUP(D65, Z!$A$2:$C$4127, 3, FALSE))</f>
        <v/>
      </c>
      <c r="F65" s="206"/>
      <c r="G65" s="139"/>
      <c r="H65" s="139"/>
      <c r="I65" s="206"/>
      <c r="J65" s="181"/>
      <c r="K65" s="182"/>
      <c r="L65" s="207"/>
      <c r="M65" s="183"/>
      <c r="N65" s="180"/>
      <c r="O65" s="79"/>
      <c r="P65" s="80" t="str">
        <f>IF(ISBLANK(O65), "", VLOOKUP(O65, Z!$A$2:$C$4127, 3, FALSE))</f>
        <v/>
      </c>
      <c r="Q65" s="184"/>
      <c r="R65" s="156">
        <f t="shared" si="1"/>
        <v>0</v>
      </c>
      <c r="S65" s="13"/>
      <c r="T65" s="225" cm="1">
        <f t="array" ref="T65">IFERROR(V65 * INDEX($AC$28:$AC$33, U65), 0) / 1000</f>
        <v>0</v>
      </c>
      <c r="U65" s="224" t="str">
        <f t="shared" si="0"/>
        <v>-</v>
      </c>
      <c r="V65" s="225">
        <f t="shared" si="2"/>
        <v>0</v>
      </c>
      <c r="W65" s="13"/>
    </row>
    <row r="66" spans="1:23" ht="12.75" customHeight="1" x14ac:dyDescent="0.2">
      <c r="A66" s="142"/>
      <c r="B66" s="9">
        <v>39</v>
      </c>
      <c r="C66" s="180"/>
      <c r="D66" s="79"/>
      <c r="E66" s="80" t="str">
        <f>IF(ISBLANK(D66), "", VLOOKUP(D66, Z!$A$2:$C$4127, 3, FALSE))</f>
        <v/>
      </c>
      <c r="F66" s="206"/>
      <c r="G66" s="139"/>
      <c r="H66" s="139"/>
      <c r="I66" s="206"/>
      <c r="J66" s="181"/>
      <c r="K66" s="182"/>
      <c r="L66" s="207"/>
      <c r="M66" s="183"/>
      <c r="N66" s="180"/>
      <c r="O66" s="79"/>
      <c r="P66" s="80" t="str">
        <f>IF(ISBLANK(O66), "", VLOOKUP(O66, Z!$A$2:$C$4127, 3, FALSE))</f>
        <v/>
      </c>
      <c r="Q66" s="184"/>
      <c r="R66" s="156">
        <f t="shared" si="1"/>
        <v>0</v>
      </c>
      <c r="S66" s="13"/>
      <c r="T66" s="225" cm="1">
        <f t="array" ref="T66">IFERROR(V66 * INDEX($AC$28:$AC$33, U66), 0) / 1000</f>
        <v>0</v>
      </c>
      <c r="U66" s="224" t="str">
        <f t="shared" si="0"/>
        <v>-</v>
      </c>
      <c r="V66" s="225">
        <f t="shared" si="2"/>
        <v>0</v>
      </c>
      <c r="W66" s="13"/>
    </row>
    <row r="67" spans="1:23" ht="12.75" customHeight="1" x14ac:dyDescent="0.2">
      <c r="A67" s="142"/>
      <c r="B67" s="9">
        <v>40</v>
      </c>
      <c r="C67" s="180"/>
      <c r="D67" s="79"/>
      <c r="E67" s="80" t="str">
        <f>IF(ISBLANK(D67), "", VLOOKUP(D67, Z!$A$2:$C$4127, 3, FALSE))</f>
        <v/>
      </c>
      <c r="F67" s="206"/>
      <c r="G67" s="139"/>
      <c r="H67" s="139"/>
      <c r="I67" s="206"/>
      <c r="J67" s="181"/>
      <c r="K67" s="182"/>
      <c r="L67" s="207"/>
      <c r="M67" s="183"/>
      <c r="N67" s="180"/>
      <c r="O67" s="79"/>
      <c r="P67" s="80" t="str">
        <f>IF(ISBLANK(O67), "", VLOOKUP(O67, Z!$A$2:$C$4127, 3, FALSE))</f>
        <v/>
      </c>
      <c r="Q67" s="184"/>
      <c r="R67" s="156">
        <f t="shared" si="1"/>
        <v>0</v>
      </c>
      <c r="S67" s="13"/>
      <c r="T67" s="225" cm="1">
        <f t="array" ref="T67">IFERROR(V67 * INDEX($AC$28:$AC$33, U67), 0) / 1000</f>
        <v>0</v>
      </c>
      <c r="U67" s="224" t="str">
        <f t="shared" si="0"/>
        <v>-</v>
      </c>
      <c r="V67" s="225">
        <f t="shared" si="2"/>
        <v>0</v>
      </c>
      <c r="W67" s="13"/>
    </row>
    <row r="68" spans="1:23" ht="12.75" customHeight="1" x14ac:dyDescent="0.2">
      <c r="A68" s="142"/>
      <c r="B68" s="9">
        <v>41</v>
      </c>
      <c r="C68" s="180"/>
      <c r="D68" s="79"/>
      <c r="E68" s="80" t="str">
        <f>IF(ISBLANK(D68), "", VLOOKUP(D68, Z!$A$2:$C$4127, 3, FALSE))</f>
        <v/>
      </c>
      <c r="F68" s="206"/>
      <c r="G68" s="139"/>
      <c r="H68" s="139"/>
      <c r="I68" s="206"/>
      <c r="J68" s="181"/>
      <c r="K68" s="182"/>
      <c r="L68" s="207"/>
      <c r="M68" s="183"/>
      <c r="N68" s="180"/>
      <c r="O68" s="79"/>
      <c r="P68" s="80" t="str">
        <f>IF(ISBLANK(O68), "", VLOOKUP(O68, Z!$A$2:$C$4127, 3, FALSE))</f>
        <v/>
      </c>
      <c r="Q68" s="184"/>
      <c r="R68" s="156">
        <f t="shared" si="1"/>
        <v>0</v>
      </c>
      <c r="S68" s="13"/>
      <c r="T68" s="225" cm="1">
        <f t="array" ref="T68">IFERROR(V68 * INDEX($AC$28:$AC$33, U68), 0) / 1000</f>
        <v>0</v>
      </c>
      <c r="U68" s="224" t="str">
        <f t="shared" si="0"/>
        <v>-</v>
      </c>
      <c r="V68" s="225">
        <f t="shared" si="2"/>
        <v>0</v>
      </c>
      <c r="W68" s="13"/>
    </row>
    <row r="69" spans="1:23" ht="12.75" customHeight="1" x14ac:dyDescent="0.2">
      <c r="A69" s="142"/>
      <c r="B69" s="9">
        <v>42</v>
      </c>
      <c r="C69" s="180"/>
      <c r="D69" s="79"/>
      <c r="E69" s="80" t="str">
        <f>IF(ISBLANK(D69), "", VLOOKUP(D69, Z!$A$2:$C$4127, 3, FALSE))</f>
        <v/>
      </c>
      <c r="F69" s="206"/>
      <c r="G69" s="139"/>
      <c r="H69" s="139"/>
      <c r="I69" s="206"/>
      <c r="J69" s="181"/>
      <c r="K69" s="182"/>
      <c r="L69" s="207"/>
      <c r="M69" s="183"/>
      <c r="N69" s="180"/>
      <c r="O69" s="79"/>
      <c r="P69" s="80" t="str">
        <f>IF(ISBLANK(O69), "", VLOOKUP(O69, Z!$A$2:$C$4127, 3, FALSE))</f>
        <v/>
      </c>
      <c r="Q69" s="184"/>
      <c r="R69" s="156">
        <f t="shared" si="1"/>
        <v>0</v>
      </c>
      <c r="S69" s="13"/>
      <c r="T69" s="225" cm="1">
        <f t="array" ref="T69">IFERROR(V69 * INDEX($AC$28:$AC$33, U69), 0) / 1000</f>
        <v>0</v>
      </c>
      <c r="U69" s="224" t="str">
        <f t="shared" si="0"/>
        <v>-</v>
      </c>
      <c r="V69" s="225">
        <f t="shared" si="2"/>
        <v>0</v>
      </c>
      <c r="W69" s="13"/>
    </row>
    <row r="70" spans="1:23" ht="12.75" customHeight="1" x14ac:dyDescent="0.2">
      <c r="A70" s="142"/>
      <c r="B70" s="9">
        <v>43</v>
      </c>
      <c r="C70" s="180"/>
      <c r="D70" s="79"/>
      <c r="E70" s="80" t="str">
        <f>IF(ISBLANK(D70), "", VLOOKUP(D70, Z!$A$2:$C$4127, 3, FALSE))</f>
        <v/>
      </c>
      <c r="F70" s="206"/>
      <c r="G70" s="139"/>
      <c r="H70" s="139"/>
      <c r="I70" s="206"/>
      <c r="J70" s="181"/>
      <c r="K70" s="182"/>
      <c r="L70" s="207"/>
      <c r="M70" s="183"/>
      <c r="N70" s="180"/>
      <c r="O70" s="79"/>
      <c r="P70" s="80" t="str">
        <f>IF(ISBLANK(O70), "", VLOOKUP(O70, Z!$A$2:$C$4127, 3, FALSE))</f>
        <v/>
      </c>
      <c r="Q70" s="184"/>
      <c r="R70" s="156">
        <f t="shared" si="1"/>
        <v>0</v>
      </c>
      <c r="S70" s="13"/>
      <c r="T70" s="225" cm="1">
        <f t="array" ref="T70">IFERROR(V70 * INDEX($AC$28:$AC$33, U70), 0) / 1000</f>
        <v>0</v>
      </c>
      <c r="U70" s="224" t="str">
        <f t="shared" si="0"/>
        <v>-</v>
      </c>
      <c r="V70" s="225">
        <f t="shared" si="2"/>
        <v>0</v>
      </c>
      <c r="W70" s="13"/>
    </row>
    <row r="71" spans="1:23" ht="12.75" customHeight="1" x14ac:dyDescent="0.2">
      <c r="A71" s="142"/>
      <c r="B71" s="9">
        <v>44</v>
      </c>
      <c r="C71" s="180"/>
      <c r="D71" s="79"/>
      <c r="E71" s="80" t="str">
        <f>IF(ISBLANK(D71), "", VLOOKUP(D71, Z!$A$2:$C$4127, 3, FALSE))</f>
        <v/>
      </c>
      <c r="F71" s="206"/>
      <c r="G71" s="139"/>
      <c r="H71" s="139"/>
      <c r="I71" s="206"/>
      <c r="J71" s="181"/>
      <c r="K71" s="182"/>
      <c r="L71" s="207"/>
      <c r="M71" s="183"/>
      <c r="N71" s="180"/>
      <c r="O71" s="79"/>
      <c r="P71" s="80" t="str">
        <f>IF(ISBLANK(O71), "", VLOOKUP(O71, Z!$A$2:$C$4127, 3, FALSE))</f>
        <v/>
      </c>
      <c r="Q71" s="184"/>
      <c r="R71" s="156">
        <f t="shared" si="1"/>
        <v>0</v>
      </c>
      <c r="S71" s="13"/>
      <c r="T71" s="225" cm="1">
        <f t="array" ref="T71">IFERROR(V71 * INDEX($AC$28:$AC$33, U71), 0) / 1000</f>
        <v>0</v>
      </c>
      <c r="U71" s="224" t="str">
        <f t="shared" si="0"/>
        <v>-</v>
      </c>
      <c r="V71" s="225">
        <f t="shared" si="2"/>
        <v>0</v>
      </c>
      <c r="W71" s="13"/>
    </row>
    <row r="72" spans="1:23" ht="12.75" customHeight="1" x14ac:dyDescent="0.2">
      <c r="A72" s="142"/>
      <c r="B72" s="9">
        <v>45</v>
      </c>
      <c r="C72" s="180"/>
      <c r="D72" s="79"/>
      <c r="E72" s="80" t="str">
        <f>IF(ISBLANK(D72), "", VLOOKUP(D72, Z!$A$2:$C$4127, 3, FALSE))</f>
        <v/>
      </c>
      <c r="F72" s="206"/>
      <c r="G72" s="139"/>
      <c r="H72" s="139"/>
      <c r="I72" s="206"/>
      <c r="J72" s="181"/>
      <c r="K72" s="182"/>
      <c r="L72" s="207"/>
      <c r="M72" s="183"/>
      <c r="N72" s="180"/>
      <c r="O72" s="79"/>
      <c r="P72" s="80" t="str">
        <f>IF(ISBLANK(O72), "", VLOOKUP(O72, Z!$A$2:$C$4127, 3, FALSE))</f>
        <v/>
      </c>
      <c r="Q72" s="184"/>
      <c r="R72" s="156">
        <f t="shared" si="1"/>
        <v>0</v>
      </c>
      <c r="S72" s="13"/>
      <c r="T72" s="225" cm="1">
        <f t="array" ref="T72">IFERROR(V72 * INDEX($AC$28:$AC$33, U72), 0) / 1000</f>
        <v>0</v>
      </c>
      <c r="U72" s="224" t="str">
        <f t="shared" si="0"/>
        <v>-</v>
      </c>
      <c r="V72" s="225">
        <f t="shared" si="2"/>
        <v>0</v>
      </c>
      <c r="W72" s="13"/>
    </row>
    <row r="73" spans="1:23" ht="12.75" customHeight="1" x14ac:dyDescent="0.2">
      <c r="A73" s="142"/>
      <c r="B73" s="9">
        <v>46</v>
      </c>
      <c r="C73" s="180"/>
      <c r="D73" s="79"/>
      <c r="E73" s="80" t="str">
        <f>IF(ISBLANK(D73), "", VLOOKUP(D73, Z!$A$2:$C$4127, 3, FALSE))</f>
        <v/>
      </c>
      <c r="F73" s="206"/>
      <c r="G73" s="139"/>
      <c r="H73" s="139"/>
      <c r="I73" s="206"/>
      <c r="J73" s="181"/>
      <c r="K73" s="182"/>
      <c r="L73" s="207"/>
      <c r="M73" s="183"/>
      <c r="N73" s="180"/>
      <c r="O73" s="79"/>
      <c r="P73" s="80" t="str">
        <f>IF(ISBLANK(O73), "", VLOOKUP(O73, Z!$A$2:$C$4127, 3, FALSE))</f>
        <v/>
      </c>
      <c r="Q73" s="184"/>
      <c r="R73" s="156">
        <f t="shared" si="1"/>
        <v>0</v>
      </c>
      <c r="S73" s="13"/>
      <c r="T73" s="225" cm="1">
        <f t="array" ref="T73">IFERROR(V73 * INDEX($AC$28:$AC$33, U73), 0) / 1000</f>
        <v>0</v>
      </c>
      <c r="U73" s="224" t="str">
        <f t="shared" si="0"/>
        <v>-</v>
      </c>
      <c r="V73" s="225">
        <f t="shared" si="2"/>
        <v>0</v>
      </c>
      <c r="W73" s="13"/>
    </row>
    <row r="74" spans="1:23" ht="12.75" customHeight="1" x14ac:dyDescent="0.2">
      <c r="A74" s="142"/>
      <c r="B74" s="9">
        <v>47</v>
      </c>
      <c r="C74" s="180"/>
      <c r="D74" s="79"/>
      <c r="E74" s="80" t="str">
        <f>IF(ISBLANK(D74), "", VLOOKUP(D74, Z!$A$2:$C$4127, 3, FALSE))</f>
        <v/>
      </c>
      <c r="F74" s="206"/>
      <c r="G74" s="139"/>
      <c r="H74" s="139"/>
      <c r="I74" s="206"/>
      <c r="J74" s="181"/>
      <c r="K74" s="182"/>
      <c r="L74" s="207"/>
      <c r="M74" s="183"/>
      <c r="N74" s="180"/>
      <c r="O74" s="79"/>
      <c r="P74" s="80" t="str">
        <f>IF(ISBLANK(O74), "", VLOOKUP(O74, Z!$A$2:$C$4127, 3, FALSE))</f>
        <v/>
      </c>
      <c r="Q74" s="184"/>
      <c r="R74" s="156">
        <f t="shared" si="1"/>
        <v>0</v>
      </c>
      <c r="S74" s="13"/>
      <c r="T74" s="225" cm="1">
        <f t="array" ref="T74">IFERROR(V74 * INDEX($AC$28:$AC$33, U74), 0) / 1000</f>
        <v>0</v>
      </c>
      <c r="U74" s="224" t="str">
        <f t="shared" si="0"/>
        <v>-</v>
      </c>
      <c r="V74" s="225">
        <f t="shared" si="2"/>
        <v>0</v>
      </c>
      <c r="W74" s="13"/>
    </row>
    <row r="75" spans="1:23" ht="12.75" customHeight="1" x14ac:dyDescent="0.2">
      <c r="A75" s="142"/>
      <c r="B75" s="9">
        <v>48</v>
      </c>
      <c r="C75" s="180"/>
      <c r="D75" s="79"/>
      <c r="E75" s="80" t="str">
        <f>IF(ISBLANK(D75), "", VLOOKUP(D75, Z!$A$2:$C$4127, 3, FALSE))</f>
        <v/>
      </c>
      <c r="F75" s="206"/>
      <c r="G75" s="139"/>
      <c r="H75" s="139"/>
      <c r="I75" s="206"/>
      <c r="J75" s="181"/>
      <c r="K75" s="182"/>
      <c r="L75" s="207"/>
      <c r="M75" s="183"/>
      <c r="N75" s="180"/>
      <c r="O75" s="79"/>
      <c r="P75" s="80" t="str">
        <f>IF(ISBLANK(O75), "", VLOOKUP(O75, Z!$A$2:$C$4127, 3, FALSE))</f>
        <v/>
      </c>
      <c r="Q75" s="184"/>
      <c r="R75" s="156">
        <f t="shared" si="1"/>
        <v>0</v>
      </c>
      <c r="S75" s="13"/>
      <c r="T75" s="225" cm="1">
        <f t="array" ref="T75">IFERROR(V75 * INDEX($AC$28:$AC$33, U75), 0) / 1000</f>
        <v>0</v>
      </c>
      <c r="U75" s="224" t="str">
        <f t="shared" si="0"/>
        <v>-</v>
      </c>
      <c r="V75" s="225">
        <f t="shared" si="2"/>
        <v>0</v>
      </c>
      <c r="W75" s="13"/>
    </row>
    <row r="76" spans="1:23" ht="12.75" customHeight="1" x14ac:dyDescent="0.2">
      <c r="A76" s="142"/>
      <c r="B76" s="9">
        <v>49</v>
      </c>
      <c r="C76" s="180"/>
      <c r="D76" s="79"/>
      <c r="E76" s="80" t="str">
        <f>IF(ISBLANK(D76), "", VLOOKUP(D76, Z!$A$2:$C$4127, 3, FALSE))</f>
        <v/>
      </c>
      <c r="F76" s="206"/>
      <c r="G76" s="139"/>
      <c r="H76" s="139"/>
      <c r="I76" s="206"/>
      <c r="J76" s="181"/>
      <c r="K76" s="182"/>
      <c r="L76" s="207"/>
      <c r="M76" s="183"/>
      <c r="N76" s="180"/>
      <c r="O76" s="79"/>
      <c r="P76" s="80" t="str">
        <f>IF(ISBLANK(O76), "", VLOOKUP(O76, Z!$A$2:$C$4127, 3, FALSE))</f>
        <v/>
      </c>
      <c r="Q76" s="184"/>
      <c r="R76" s="156">
        <f t="shared" si="1"/>
        <v>0</v>
      </c>
      <c r="S76" s="13"/>
      <c r="T76" s="225" cm="1">
        <f t="array" ref="T76">IFERROR(V76 * INDEX($AC$28:$AC$33, U76), 0) / 1000</f>
        <v>0</v>
      </c>
      <c r="U76" s="224" t="str">
        <f t="shared" si="0"/>
        <v>-</v>
      </c>
      <c r="V76" s="225">
        <f t="shared" si="2"/>
        <v>0</v>
      </c>
      <c r="W76" s="13"/>
    </row>
    <row r="77" spans="1:23" ht="12.75" customHeight="1" x14ac:dyDescent="0.2">
      <c r="A77" s="142"/>
      <c r="B77" s="9">
        <v>50</v>
      </c>
      <c r="C77" s="180"/>
      <c r="D77" s="79"/>
      <c r="E77" s="80" t="str">
        <f>IF(ISBLANK(D77), "", VLOOKUP(D77, Z!$A$2:$C$4127, 3, FALSE))</f>
        <v/>
      </c>
      <c r="F77" s="206"/>
      <c r="G77" s="139"/>
      <c r="H77" s="139"/>
      <c r="I77" s="206"/>
      <c r="J77" s="181"/>
      <c r="K77" s="182"/>
      <c r="L77" s="207"/>
      <c r="M77" s="183"/>
      <c r="N77" s="180"/>
      <c r="O77" s="79"/>
      <c r="P77" s="80" t="str">
        <f>IF(ISBLANK(O77), "", VLOOKUP(O77, Z!$A$2:$C$4127, 3, FALSE))</f>
        <v/>
      </c>
      <c r="Q77" s="184"/>
      <c r="R77" s="156">
        <f t="shared" si="1"/>
        <v>0</v>
      </c>
      <c r="S77" s="13"/>
      <c r="T77" s="225" cm="1">
        <f t="array" ref="T77">IFERROR(V77 * INDEX($AC$28:$AC$33, U77), 0) / 1000</f>
        <v>0</v>
      </c>
      <c r="U77" s="224" t="str">
        <f t="shared" si="0"/>
        <v>-</v>
      </c>
      <c r="V77" s="225">
        <f t="shared" si="2"/>
        <v>0</v>
      </c>
      <c r="W77" s="13"/>
    </row>
    <row r="78" spans="1:23" ht="12.75" customHeight="1" x14ac:dyDescent="0.2">
      <c r="A78" s="142"/>
      <c r="B78" s="9">
        <v>51</v>
      </c>
      <c r="C78" s="180"/>
      <c r="D78" s="79"/>
      <c r="E78" s="80" t="str">
        <f>IF(ISBLANK(D78), "", VLOOKUP(D78, Z!$A$2:$C$4127, 3, FALSE))</f>
        <v/>
      </c>
      <c r="F78" s="206"/>
      <c r="G78" s="139"/>
      <c r="H78" s="139"/>
      <c r="I78" s="206"/>
      <c r="J78" s="181"/>
      <c r="K78" s="182"/>
      <c r="L78" s="207"/>
      <c r="M78" s="183"/>
      <c r="N78" s="180"/>
      <c r="O78" s="79"/>
      <c r="P78" s="80" t="str">
        <f>IF(ISBLANK(O78), "", VLOOKUP(O78, Z!$A$2:$C$4127, 3, FALSE))</f>
        <v/>
      </c>
      <c r="Q78" s="184"/>
      <c r="R78" s="156">
        <f t="shared" si="1"/>
        <v>0</v>
      </c>
      <c r="S78" s="13"/>
      <c r="T78" s="225" cm="1">
        <f t="array" ref="T78">IFERROR(V78 * INDEX($AC$28:$AC$33, U78), 0) / 1000</f>
        <v>0</v>
      </c>
      <c r="U78" s="224" t="str">
        <f t="shared" si="0"/>
        <v>-</v>
      </c>
      <c r="V78" s="225">
        <f t="shared" si="2"/>
        <v>0</v>
      </c>
      <c r="W78" s="13"/>
    </row>
    <row r="79" spans="1:23" ht="12.75" customHeight="1" x14ac:dyDescent="0.2">
      <c r="A79" s="142"/>
      <c r="B79" s="9">
        <v>52</v>
      </c>
      <c r="C79" s="180"/>
      <c r="D79" s="79"/>
      <c r="E79" s="80" t="str">
        <f>IF(ISBLANK(D79), "", VLOOKUP(D79, Z!$A$2:$C$4127, 3, FALSE))</f>
        <v/>
      </c>
      <c r="F79" s="206"/>
      <c r="G79" s="139"/>
      <c r="H79" s="139"/>
      <c r="I79" s="206"/>
      <c r="J79" s="181"/>
      <c r="K79" s="182"/>
      <c r="L79" s="207"/>
      <c r="M79" s="183"/>
      <c r="N79" s="180"/>
      <c r="O79" s="79"/>
      <c r="P79" s="80" t="str">
        <f>IF(ISBLANK(O79), "", VLOOKUP(O79, Z!$A$2:$C$4127, 3, FALSE))</f>
        <v/>
      </c>
      <c r="Q79" s="184"/>
      <c r="R79" s="156">
        <f t="shared" si="1"/>
        <v>0</v>
      </c>
      <c r="S79" s="13"/>
      <c r="T79" s="225" cm="1">
        <f t="array" ref="T79">IFERROR(V79 * INDEX($AC$28:$AC$33, U79), 0) / 1000</f>
        <v>0</v>
      </c>
      <c r="U79" s="224" t="str">
        <f t="shared" si="0"/>
        <v>-</v>
      </c>
      <c r="V79" s="225">
        <f t="shared" si="2"/>
        <v>0</v>
      </c>
      <c r="W79" s="13"/>
    </row>
    <row r="80" spans="1:23" ht="12.75" customHeight="1" x14ac:dyDescent="0.2">
      <c r="A80" s="142"/>
      <c r="B80" s="9">
        <v>53</v>
      </c>
      <c r="C80" s="180"/>
      <c r="D80" s="79"/>
      <c r="E80" s="80" t="str">
        <f>IF(ISBLANK(D80), "", VLOOKUP(D80, Z!$A$2:$C$4127, 3, FALSE))</f>
        <v/>
      </c>
      <c r="F80" s="206"/>
      <c r="G80" s="139"/>
      <c r="H80" s="139"/>
      <c r="I80" s="206"/>
      <c r="J80" s="181"/>
      <c r="K80" s="182"/>
      <c r="L80" s="207"/>
      <c r="M80" s="183"/>
      <c r="N80" s="180"/>
      <c r="O80" s="79"/>
      <c r="P80" s="80" t="str">
        <f>IF(ISBLANK(O80), "", VLOOKUP(O80, Z!$A$2:$C$4127, 3, FALSE))</f>
        <v/>
      </c>
      <c r="Q80" s="184"/>
      <c r="R80" s="156">
        <f t="shared" si="1"/>
        <v>0</v>
      </c>
      <c r="S80" s="13"/>
      <c r="T80" s="225" cm="1">
        <f t="array" ref="T80">IFERROR(V80 * INDEX($AC$28:$AC$33, U80), 0) / 1000</f>
        <v>0</v>
      </c>
      <c r="U80" s="224" t="str">
        <f t="shared" si="0"/>
        <v>-</v>
      </c>
      <c r="V80" s="225">
        <f t="shared" si="2"/>
        <v>0</v>
      </c>
      <c r="W80" s="13"/>
    </row>
    <row r="81" spans="1:23" ht="12.75" customHeight="1" x14ac:dyDescent="0.2">
      <c r="A81" s="142"/>
      <c r="B81" s="9">
        <v>54</v>
      </c>
      <c r="C81" s="180"/>
      <c r="D81" s="79"/>
      <c r="E81" s="80" t="str">
        <f>IF(ISBLANK(D81), "", VLOOKUP(D81, Z!$A$2:$C$4127, 3, FALSE))</f>
        <v/>
      </c>
      <c r="F81" s="206"/>
      <c r="G81" s="139"/>
      <c r="H81" s="139"/>
      <c r="I81" s="206"/>
      <c r="J81" s="181"/>
      <c r="K81" s="182"/>
      <c r="L81" s="207"/>
      <c r="M81" s="183"/>
      <c r="N81" s="180"/>
      <c r="O81" s="79"/>
      <c r="P81" s="80" t="str">
        <f>IF(ISBLANK(O81), "", VLOOKUP(O81, Z!$A$2:$C$4127, 3, FALSE))</f>
        <v/>
      </c>
      <c r="Q81" s="184"/>
      <c r="R81" s="156">
        <f t="shared" si="1"/>
        <v>0</v>
      </c>
      <c r="S81" s="13"/>
      <c r="T81" s="225" cm="1">
        <f t="array" ref="T81">IFERROR(V81 * INDEX($AC$28:$AC$33, U81), 0) / 1000</f>
        <v>0</v>
      </c>
      <c r="U81" s="224" t="str">
        <f t="shared" si="0"/>
        <v>-</v>
      </c>
      <c r="V81" s="225">
        <f t="shared" si="2"/>
        <v>0</v>
      </c>
      <c r="W81" s="13"/>
    </row>
    <row r="82" spans="1:23" ht="12.75" customHeight="1" x14ac:dyDescent="0.2">
      <c r="A82" s="142"/>
      <c r="B82" s="9">
        <v>55</v>
      </c>
      <c r="C82" s="180"/>
      <c r="D82" s="79"/>
      <c r="E82" s="80" t="str">
        <f>IF(ISBLANK(D82), "", VLOOKUP(D82, Z!$A$2:$C$4127, 3, FALSE))</f>
        <v/>
      </c>
      <c r="F82" s="206"/>
      <c r="G82" s="139"/>
      <c r="H82" s="139"/>
      <c r="I82" s="206"/>
      <c r="J82" s="181"/>
      <c r="K82" s="182"/>
      <c r="L82" s="207"/>
      <c r="M82" s="183"/>
      <c r="N82" s="180"/>
      <c r="O82" s="79"/>
      <c r="P82" s="80" t="str">
        <f>IF(ISBLANK(O82), "", VLOOKUP(O82, Z!$A$2:$C$4127, 3, FALSE))</f>
        <v/>
      </c>
      <c r="Q82" s="184"/>
      <c r="R82" s="156">
        <f t="shared" si="1"/>
        <v>0</v>
      </c>
      <c r="S82" s="13"/>
      <c r="T82" s="225" cm="1">
        <f t="array" ref="T82">IFERROR(V82 * INDEX($AC$28:$AC$33, U82), 0) / 1000</f>
        <v>0</v>
      </c>
      <c r="U82" s="224" t="str">
        <f t="shared" si="0"/>
        <v>-</v>
      </c>
      <c r="V82" s="225">
        <f t="shared" si="2"/>
        <v>0</v>
      </c>
      <c r="W82" s="13"/>
    </row>
    <row r="83" spans="1:23" ht="12.75" customHeight="1" x14ac:dyDescent="0.2">
      <c r="A83" s="142"/>
      <c r="B83" s="9">
        <v>56</v>
      </c>
      <c r="C83" s="180"/>
      <c r="D83" s="79"/>
      <c r="E83" s="80" t="str">
        <f>IF(ISBLANK(D83), "", VLOOKUP(D83, Z!$A$2:$C$4127, 3, FALSE))</f>
        <v/>
      </c>
      <c r="F83" s="206"/>
      <c r="G83" s="139"/>
      <c r="H83" s="139"/>
      <c r="I83" s="206"/>
      <c r="J83" s="181"/>
      <c r="K83" s="182"/>
      <c r="L83" s="207"/>
      <c r="M83" s="183"/>
      <c r="N83" s="180"/>
      <c r="O83" s="79"/>
      <c r="P83" s="80" t="str">
        <f>IF(ISBLANK(O83), "", VLOOKUP(O83, Z!$A$2:$C$4127, 3, FALSE))</f>
        <v/>
      </c>
      <c r="Q83" s="184"/>
      <c r="R83" s="156">
        <f t="shared" si="1"/>
        <v>0</v>
      </c>
      <c r="S83" s="13"/>
      <c r="T83" s="225" cm="1">
        <f t="array" ref="T83">IFERROR(V83 * INDEX($AC$28:$AC$33, U83), 0) / 1000</f>
        <v>0</v>
      </c>
      <c r="U83" s="224" t="str">
        <f t="shared" si="0"/>
        <v>-</v>
      </c>
      <c r="V83" s="225">
        <f t="shared" si="2"/>
        <v>0</v>
      </c>
      <c r="W83" s="13"/>
    </row>
    <row r="84" spans="1:23" ht="12.75" customHeight="1" x14ac:dyDescent="0.2">
      <c r="A84" s="142"/>
      <c r="B84" s="9">
        <v>57</v>
      </c>
      <c r="C84" s="180"/>
      <c r="D84" s="79"/>
      <c r="E84" s="80" t="str">
        <f>IF(ISBLANK(D84), "", VLOOKUP(D84, Z!$A$2:$C$4127, 3, FALSE))</f>
        <v/>
      </c>
      <c r="F84" s="206"/>
      <c r="G84" s="139"/>
      <c r="H84" s="139"/>
      <c r="I84" s="206"/>
      <c r="J84" s="181"/>
      <c r="K84" s="182"/>
      <c r="L84" s="207"/>
      <c r="M84" s="183"/>
      <c r="N84" s="180"/>
      <c r="O84" s="79"/>
      <c r="P84" s="80" t="str">
        <f>IF(ISBLANK(O84), "", VLOOKUP(O84, Z!$A$2:$C$4127, 3, FALSE))</f>
        <v/>
      </c>
      <c r="Q84" s="184"/>
      <c r="R84" s="156">
        <f t="shared" si="1"/>
        <v>0</v>
      </c>
      <c r="S84" s="13"/>
      <c r="T84" s="225" cm="1">
        <f t="array" ref="T84">IFERROR(V84 * INDEX($AC$28:$AC$33, U84), 0) / 1000</f>
        <v>0</v>
      </c>
      <c r="U84" s="224" t="str">
        <f t="shared" si="0"/>
        <v>-</v>
      </c>
      <c r="V84" s="225">
        <f t="shared" si="2"/>
        <v>0</v>
      </c>
      <c r="W84" s="13"/>
    </row>
    <row r="85" spans="1:23" ht="12.75" customHeight="1" x14ac:dyDescent="0.2">
      <c r="A85" s="142"/>
      <c r="B85" s="9">
        <v>58</v>
      </c>
      <c r="C85" s="180"/>
      <c r="D85" s="79"/>
      <c r="E85" s="80" t="str">
        <f>IF(ISBLANK(D85), "", VLOOKUP(D85, Z!$A$2:$C$4127, 3, FALSE))</f>
        <v/>
      </c>
      <c r="F85" s="206"/>
      <c r="G85" s="139"/>
      <c r="H85" s="139"/>
      <c r="I85" s="206"/>
      <c r="J85" s="181"/>
      <c r="K85" s="182"/>
      <c r="L85" s="207"/>
      <c r="M85" s="183"/>
      <c r="N85" s="180"/>
      <c r="O85" s="79"/>
      <c r="P85" s="80" t="str">
        <f>IF(ISBLANK(O85), "", VLOOKUP(O85, Z!$A$2:$C$4127, 3, FALSE))</f>
        <v/>
      </c>
      <c r="Q85" s="184"/>
      <c r="R85" s="156">
        <f t="shared" si="1"/>
        <v>0</v>
      </c>
      <c r="S85" s="13"/>
      <c r="T85" s="225" cm="1">
        <f t="array" ref="T85">IFERROR(V85 * INDEX($AC$28:$AC$33, U85), 0) / 1000</f>
        <v>0</v>
      </c>
      <c r="U85" s="224" t="str">
        <f t="shared" si="0"/>
        <v>-</v>
      </c>
      <c r="V85" s="225">
        <f t="shared" si="2"/>
        <v>0</v>
      </c>
      <c r="W85" s="13"/>
    </row>
    <row r="86" spans="1:23" ht="12.75" customHeight="1" x14ac:dyDescent="0.2">
      <c r="A86" s="142"/>
      <c r="B86" s="9">
        <v>59</v>
      </c>
      <c r="C86" s="180"/>
      <c r="D86" s="79"/>
      <c r="E86" s="80" t="str">
        <f>IF(ISBLANK(D86), "", VLOOKUP(D86, Z!$A$2:$C$4127, 3, FALSE))</f>
        <v/>
      </c>
      <c r="F86" s="206"/>
      <c r="G86" s="139"/>
      <c r="H86" s="139"/>
      <c r="I86" s="206"/>
      <c r="J86" s="181"/>
      <c r="K86" s="182"/>
      <c r="L86" s="207"/>
      <c r="M86" s="183"/>
      <c r="N86" s="180"/>
      <c r="O86" s="79"/>
      <c r="P86" s="80" t="str">
        <f>IF(ISBLANK(O86), "", VLOOKUP(O86, Z!$A$2:$C$4127, 3, FALSE))</f>
        <v/>
      </c>
      <c r="Q86" s="184"/>
      <c r="R86" s="156">
        <f t="shared" si="1"/>
        <v>0</v>
      </c>
      <c r="S86" s="13"/>
      <c r="T86" s="225" cm="1">
        <f t="array" ref="T86">IFERROR(V86 * INDEX($AC$28:$AC$33, U86), 0) / 1000</f>
        <v>0</v>
      </c>
      <c r="U86" s="224" t="str">
        <f t="shared" si="0"/>
        <v>-</v>
      </c>
      <c r="V86" s="225">
        <f t="shared" si="2"/>
        <v>0</v>
      </c>
      <c r="W86" s="13"/>
    </row>
    <row r="87" spans="1:23" ht="12.75" customHeight="1" x14ac:dyDescent="0.2">
      <c r="A87" s="142"/>
      <c r="B87" s="9">
        <v>60</v>
      </c>
      <c r="C87" s="180"/>
      <c r="D87" s="79"/>
      <c r="E87" s="80" t="str">
        <f>IF(ISBLANK(D87), "", VLOOKUP(D87, Z!$A$2:$C$4127, 3, FALSE))</f>
        <v/>
      </c>
      <c r="F87" s="206"/>
      <c r="G87" s="139"/>
      <c r="H87" s="139"/>
      <c r="I87" s="206"/>
      <c r="J87" s="181"/>
      <c r="K87" s="182"/>
      <c r="L87" s="207"/>
      <c r="M87" s="183"/>
      <c r="N87" s="180"/>
      <c r="O87" s="79"/>
      <c r="P87" s="80" t="str">
        <f>IF(ISBLANK(O87), "", VLOOKUP(O87, Z!$A$2:$C$4127, 3, FALSE))</f>
        <v/>
      </c>
      <c r="Q87" s="184"/>
      <c r="R87" s="156">
        <f t="shared" si="1"/>
        <v>0</v>
      </c>
      <c r="S87" s="13"/>
      <c r="T87" s="225" cm="1">
        <f t="array" ref="T87">IFERROR(V87 * INDEX($AC$28:$AC$33, U87), 0) / 1000</f>
        <v>0</v>
      </c>
      <c r="U87" s="224" t="str">
        <f t="shared" si="0"/>
        <v>-</v>
      </c>
      <c r="V87" s="225">
        <f t="shared" si="2"/>
        <v>0</v>
      </c>
      <c r="W87" s="13"/>
    </row>
    <row r="88" spans="1:23" ht="12.75" customHeight="1" x14ac:dyDescent="0.2">
      <c r="A88" s="142"/>
      <c r="B88" s="9">
        <v>61</v>
      </c>
      <c r="C88" s="180"/>
      <c r="D88" s="79"/>
      <c r="E88" s="80" t="str">
        <f>IF(ISBLANK(D88), "", VLOOKUP(D88, Z!$A$2:$C$4127, 3, FALSE))</f>
        <v/>
      </c>
      <c r="F88" s="206"/>
      <c r="G88" s="139"/>
      <c r="H88" s="139"/>
      <c r="I88" s="206"/>
      <c r="J88" s="181"/>
      <c r="K88" s="182"/>
      <c r="L88" s="207"/>
      <c r="M88" s="183"/>
      <c r="N88" s="180"/>
      <c r="O88" s="79"/>
      <c r="P88" s="80" t="str">
        <f>IF(ISBLANK(O88), "", VLOOKUP(O88, Z!$A$2:$C$4127, 3, FALSE))</f>
        <v/>
      </c>
      <c r="Q88" s="184"/>
      <c r="R88" s="156">
        <f t="shared" si="1"/>
        <v>0</v>
      </c>
      <c r="S88" s="13"/>
      <c r="T88" s="225" cm="1">
        <f t="array" ref="T88">IFERROR(V88 * INDEX($AC$28:$AC$33, U88), 0) / 1000</f>
        <v>0</v>
      </c>
      <c r="U88" s="224" t="str">
        <f t="shared" ref="U88:U151" si="3">IFERROR(MATCH($H88,INDEX(Units,,1),0),IFERROR(MATCH($H88,INDEX(Units,,2),0),IFERROR(MATCH($H88,INDEX(Units,,3),0),"-")))</f>
        <v>-</v>
      </c>
      <c r="V88" s="225">
        <f t="shared" si="2"/>
        <v>0</v>
      </c>
      <c r="W88" s="13"/>
    </row>
    <row r="89" spans="1:23" ht="12.75" customHeight="1" x14ac:dyDescent="0.2">
      <c r="A89" s="142"/>
      <c r="B89" s="9">
        <v>62</v>
      </c>
      <c r="C89" s="180"/>
      <c r="D89" s="79"/>
      <c r="E89" s="80" t="str">
        <f>IF(ISBLANK(D89), "", VLOOKUP(D89, Z!$A$2:$C$4127, 3, FALSE))</f>
        <v/>
      </c>
      <c r="F89" s="206"/>
      <c r="G89" s="139"/>
      <c r="H89" s="139"/>
      <c r="I89" s="206"/>
      <c r="J89" s="181"/>
      <c r="K89" s="182"/>
      <c r="L89" s="207"/>
      <c r="M89" s="183"/>
      <c r="N89" s="180"/>
      <c r="O89" s="79"/>
      <c r="P89" s="80" t="str">
        <f>IF(ISBLANK(O89), "", VLOOKUP(O89, Z!$A$2:$C$4127, 3, FALSE))</f>
        <v/>
      </c>
      <c r="Q89" s="184"/>
      <c r="R89" s="156">
        <f t="shared" ref="R89:R152" si="4">T89*1000</f>
        <v>0</v>
      </c>
      <c r="S89" s="13"/>
      <c r="T89" s="225" cm="1">
        <f t="array" ref="T89">IFERROR(V89 * INDEX($AC$28:$AC$33, U89), 0) / 1000</f>
        <v>0</v>
      </c>
      <c r="U89" s="224" t="str">
        <f t="shared" si="3"/>
        <v>-</v>
      </c>
      <c r="V89" s="225">
        <f t="shared" ref="V89:V152" si="5">I89</f>
        <v>0</v>
      </c>
      <c r="W89" s="13"/>
    </row>
    <row r="90" spans="1:23" ht="12.75" customHeight="1" x14ac:dyDescent="0.2">
      <c r="A90" s="142"/>
      <c r="B90" s="9">
        <v>63</v>
      </c>
      <c r="C90" s="180"/>
      <c r="D90" s="79"/>
      <c r="E90" s="80" t="str">
        <f>IF(ISBLANK(D90), "", VLOOKUP(D90, Z!$A$2:$C$4127, 3, FALSE))</f>
        <v/>
      </c>
      <c r="F90" s="206"/>
      <c r="G90" s="139"/>
      <c r="H90" s="139"/>
      <c r="I90" s="206"/>
      <c r="J90" s="181"/>
      <c r="K90" s="182"/>
      <c r="L90" s="207"/>
      <c r="M90" s="183"/>
      <c r="N90" s="180"/>
      <c r="O90" s="79"/>
      <c r="P90" s="80" t="str">
        <f>IF(ISBLANK(O90), "", VLOOKUP(O90, Z!$A$2:$C$4127, 3, FALSE))</f>
        <v/>
      </c>
      <c r="Q90" s="184"/>
      <c r="R90" s="156">
        <f t="shared" si="4"/>
        <v>0</v>
      </c>
      <c r="S90" s="13"/>
      <c r="T90" s="225" cm="1">
        <f t="array" ref="T90">IFERROR(V90 * INDEX($AC$28:$AC$33, U90), 0) / 1000</f>
        <v>0</v>
      </c>
      <c r="U90" s="224" t="str">
        <f t="shared" si="3"/>
        <v>-</v>
      </c>
      <c r="V90" s="225">
        <f t="shared" si="5"/>
        <v>0</v>
      </c>
      <c r="W90" s="13"/>
    </row>
    <row r="91" spans="1:23" ht="12.75" customHeight="1" x14ac:dyDescent="0.2">
      <c r="A91" s="142"/>
      <c r="B91" s="9">
        <v>64</v>
      </c>
      <c r="C91" s="180"/>
      <c r="D91" s="79"/>
      <c r="E91" s="80" t="str">
        <f>IF(ISBLANK(D91), "", VLOOKUP(D91, Z!$A$2:$C$4127, 3, FALSE))</f>
        <v/>
      </c>
      <c r="F91" s="206"/>
      <c r="G91" s="139"/>
      <c r="H91" s="139"/>
      <c r="I91" s="206"/>
      <c r="J91" s="181"/>
      <c r="K91" s="182"/>
      <c r="L91" s="207"/>
      <c r="M91" s="183"/>
      <c r="N91" s="180"/>
      <c r="O91" s="79"/>
      <c r="P91" s="80" t="str">
        <f>IF(ISBLANK(O91), "", VLOOKUP(O91, Z!$A$2:$C$4127, 3, FALSE))</f>
        <v/>
      </c>
      <c r="Q91" s="184"/>
      <c r="R91" s="156">
        <f t="shared" si="4"/>
        <v>0</v>
      </c>
      <c r="S91" s="13"/>
      <c r="T91" s="225" cm="1">
        <f t="array" ref="T91">IFERROR(V91 * INDEX($AC$28:$AC$33, U91), 0) / 1000</f>
        <v>0</v>
      </c>
      <c r="U91" s="224" t="str">
        <f t="shared" si="3"/>
        <v>-</v>
      </c>
      <c r="V91" s="225">
        <f t="shared" si="5"/>
        <v>0</v>
      </c>
      <c r="W91" s="13"/>
    </row>
    <row r="92" spans="1:23" ht="12.75" customHeight="1" x14ac:dyDescent="0.2">
      <c r="A92" s="142"/>
      <c r="B92" s="9">
        <v>65</v>
      </c>
      <c r="C92" s="180"/>
      <c r="D92" s="79"/>
      <c r="E92" s="80" t="str">
        <f>IF(ISBLANK(D92), "", VLOOKUP(D92, Z!$A$2:$C$4127, 3, FALSE))</f>
        <v/>
      </c>
      <c r="F92" s="206"/>
      <c r="G92" s="139"/>
      <c r="H92" s="139"/>
      <c r="I92" s="206"/>
      <c r="J92" s="181"/>
      <c r="K92" s="182"/>
      <c r="L92" s="207"/>
      <c r="M92" s="183"/>
      <c r="N92" s="180"/>
      <c r="O92" s="79"/>
      <c r="P92" s="80" t="str">
        <f>IF(ISBLANK(O92), "", VLOOKUP(O92, Z!$A$2:$C$4127, 3, FALSE))</f>
        <v/>
      </c>
      <c r="Q92" s="184"/>
      <c r="R92" s="156">
        <f t="shared" si="4"/>
        <v>0</v>
      </c>
      <c r="S92" s="13"/>
      <c r="T92" s="225" cm="1">
        <f t="array" ref="T92">IFERROR(V92 * INDEX($AC$28:$AC$33, U92), 0) / 1000</f>
        <v>0</v>
      </c>
      <c r="U92" s="224" t="str">
        <f t="shared" si="3"/>
        <v>-</v>
      </c>
      <c r="V92" s="225">
        <f t="shared" si="5"/>
        <v>0</v>
      </c>
      <c r="W92" s="13"/>
    </row>
    <row r="93" spans="1:23" ht="12.75" customHeight="1" x14ac:dyDescent="0.2">
      <c r="A93" s="142"/>
      <c r="B93" s="9">
        <v>66</v>
      </c>
      <c r="C93" s="180"/>
      <c r="D93" s="79"/>
      <c r="E93" s="80" t="str">
        <f>IF(ISBLANK(D93), "", VLOOKUP(D93, Z!$A$2:$C$4127, 3, FALSE))</f>
        <v/>
      </c>
      <c r="F93" s="206"/>
      <c r="G93" s="139"/>
      <c r="H93" s="139"/>
      <c r="I93" s="206"/>
      <c r="J93" s="181"/>
      <c r="K93" s="182"/>
      <c r="L93" s="207"/>
      <c r="M93" s="183"/>
      <c r="N93" s="180"/>
      <c r="O93" s="79"/>
      <c r="P93" s="80" t="str">
        <f>IF(ISBLANK(O93), "", VLOOKUP(O93, Z!$A$2:$C$4127, 3, FALSE))</f>
        <v/>
      </c>
      <c r="Q93" s="184"/>
      <c r="R93" s="156">
        <f t="shared" si="4"/>
        <v>0</v>
      </c>
      <c r="S93" s="13"/>
      <c r="T93" s="225" cm="1">
        <f t="array" ref="T93">IFERROR(V93 * INDEX($AC$28:$AC$33, U93), 0) / 1000</f>
        <v>0</v>
      </c>
      <c r="U93" s="224" t="str">
        <f t="shared" si="3"/>
        <v>-</v>
      </c>
      <c r="V93" s="225">
        <f t="shared" si="5"/>
        <v>0</v>
      </c>
      <c r="W93" s="13"/>
    </row>
    <row r="94" spans="1:23" ht="12.75" customHeight="1" x14ac:dyDescent="0.2">
      <c r="A94" s="142"/>
      <c r="B94" s="9">
        <v>67</v>
      </c>
      <c r="C94" s="180"/>
      <c r="D94" s="79"/>
      <c r="E94" s="80" t="str">
        <f>IF(ISBLANK(D94), "", VLOOKUP(D94, Z!$A$2:$C$4127, 3, FALSE))</f>
        <v/>
      </c>
      <c r="F94" s="206"/>
      <c r="G94" s="139"/>
      <c r="H94" s="139"/>
      <c r="I94" s="206"/>
      <c r="J94" s="181"/>
      <c r="K94" s="182"/>
      <c r="L94" s="207"/>
      <c r="M94" s="183"/>
      <c r="N94" s="180"/>
      <c r="O94" s="79"/>
      <c r="P94" s="80" t="str">
        <f>IF(ISBLANK(O94), "", VLOOKUP(O94, Z!$A$2:$C$4127, 3, FALSE))</f>
        <v/>
      </c>
      <c r="Q94" s="184"/>
      <c r="R94" s="156">
        <f t="shared" si="4"/>
        <v>0</v>
      </c>
      <c r="S94" s="13"/>
      <c r="T94" s="225" cm="1">
        <f t="array" ref="T94">IFERROR(V94 * INDEX($AC$28:$AC$33, U94), 0) / 1000</f>
        <v>0</v>
      </c>
      <c r="U94" s="224" t="str">
        <f t="shared" si="3"/>
        <v>-</v>
      </c>
      <c r="V94" s="225">
        <f t="shared" si="5"/>
        <v>0</v>
      </c>
      <c r="W94" s="13"/>
    </row>
    <row r="95" spans="1:23" ht="12.75" customHeight="1" x14ac:dyDescent="0.2">
      <c r="A95" s="142"/>
      <c r="B95" s="9">
        <v>68</v>
      </c>
      <c r="C95" s="180"/>
      <c r="D95" s="79"/>
      <c r="E95" s="80" t="str">
        <f>IF(ISBLANK(D95), "", VLOOKUP(D95, Z!$A$2:$C$4127, 3, FALSE))</f>
        <v/>
      </c>
      <c r="F95" s="206"/>
      <c r="G95" s="139"/>
      <c r="H95" s="139"/>
      <c r="I95" s="206"/>
      <c r="J95" s="181"/>
      <c r="K95" s="182"/>
      <c r="L95" s="207"/>
      <c r="M95" s="183"/>
      <c r="N95" s="180"/>
      <c r="O95" s="79"/>
      <c r="P95" s="80" t="str">
        <f>IF(ISBLANK(O95), "", VLOOKUP(O95, Z!$A$2:$C$4127, 3, FALSE))</f>
        <v/>
      </c>
      <c r="Q95" s="184"/>
      <c r="R95" s="156">
        <f t="shared" si="4"/>
        <v>0</v>
      </c>
      <c r="S95" s="13"/>
      <c r="T95" s="225" cm="1">
        <f t="array" ref="T95">IFERROR(V95 * INDEX($AC$28:$AC$33, U95), 0) / 1000</f>
        <v>0</v>
      </c>
      <c r="U95" s="224" t="str">
        <f t="shared" si="3"/>
        <v>-</v>
      </c>
      <c r="V95" s="225">
        <f t="shared" si="5"/>
        <v>0</v>
      </c>
      <c r="W95" s="13"/>
    </row>
    <row r="96" spans="1:23" ht="12.75" customHeight="1" x14ac:dyDescent="0.2">
      <c r="A96" s="142"/>
      <c r="B96" s="9">
        <v>69</v>
      </c>
      <c r="C96" s="180"/>
      <c r="D96" s="79"/>
      <c r="E96" s="80" t="str">
        <f>IF(ISBLANK(D96), "", VLOOKUP(D96, Z!$A$2:$C$4127, 3, FALSE))</f>
        <v/>
      </c>
      <c r="F96" s="206"/>
      <c r="G96" s="139"/>
      <c r="H96" s="139"/>
      <c r="I96" s="206"/>
      <c r="J96" s="181"/>
      <c r="K96" s="182"/>
      <c r="L96" s="207"/>
      <c r="M96" s="183"/>
      <c r="N96" s="180"/>
      <c r="O96" s="79"/>
      <c r="P96" s="80" t="str">
        <f>IF(ISBLANK(O96), "", VLOOKUP(O96, Z!$A$2:$C$4127, 3, FALSE))</f>
        <v/>
      </c>
      <c r="Q96" s="184"/>
      <c r="R96" s="156">
        <f t="shared" si="4"/>
        <v>0</v>
      </c>
      <c r="S96" s="13"/>
      <c r="T96" s="225" cm="1">
        <f t="array" ref="T96">IFERROR(V96 * INDEX($AC$28:$AC$33, U96), 0) / 1000</f>
        <v>0</v>
      </c>
      <c r="U96" s="224" t="str">
        <f t="shared" si="3"/>
        <v>-</v>
      </c>
      <c r="V96" s="225">
        <f t="shared" si="5"/>
        <v>0</v>
      </c>
      <c r="W96" s="13"/>
    </row>
    <row r="97" spans="1:23" ht="12.75" customHeight="1" x14ac:dyDescent="0.2">
      <c r="A97" s="142"/>
      <c r="B97" s="9">
        <v>70</v>
      </c>
      <c r="C97" s="180"/>
      <c r="D97" s="79"/>
      <c r="E97" s="80" t="str">
        <f>IF(ISBLANK(D97), "", VLOOKUP(D97, Z!$A$2:$C$4127, 3, FALSE))</f>
        <v/>
      </c>
      <c r="F97" s="206"/>
      <c r="G97" s="139"/>
      <c r="H97" s="139"/>
      <c r="I97" s="206"/>
      <c r="J97" s="181"/>
      <c r="K97" s="182"/>
      <c r="L97" s="207"/>
      <c r="M97" s="183"/>
      <c r="N97" s="180"/>
      <c r="O97" s="79"/>
      <c r="P97" s="80" t="str">
        <f>IF(ISBLANK(O97), "", VLOOKUP(O97, Z!$A$2:$C$4127, 3, FALSE))</f>
        <v/>
      </c>
      <c r="Q97" s="184"/>
      <c r="R97" s="156">
        <f t="shared" si="4"/>
        <v>0</v>
      </c>
      <c r="S97" s="13"/>
      <c r="T97" s="225" cm="1">
        <f t="array" ref="T97">IFERROR(V97 * INDEX($AC$28:$AC$33, U97), 0) / 1000</f>
        <v>0</v>
      </c>
      <c r="U97" s="224" t="str">
        <f t="shared" si="3"/>
        <v>-</v>
      </c>
      <c r="V97" s="225">
        <f t="shared" si="5"/>
        <v>0</v>
      </c>
      <c r="W97" s="13"/>
    </row>
    <row r="98" spans="1:23" ht="12.75" customHeight="1" x14ac:dyDescent="0.2">
      <c r="A98" s="142"/>
      <c r="B98" s="9">
        <v>71</v>
      </c>
      <c r="C98" s="180"/>
      <c r="D98" s="79"/>
      <c r="E98" s="80" t="str">
        <f>IF(ISBLANK(D98), "", VLOOKUP(D98, Z!$A$2:$C$4127, 3, FALSE))</f>
        <v/>
      </c>
      <c r="F98" s="206"/>
      <c r="G98" s="139"/>
      <c r="H98" s="139"/>
      <c r="I98" s="206"/>
      <c r="J98" s="181"/>
      <c r="K98" s="182"/>
      <c r="L98" s="207"/>
      <c r="M98" s="183"/>
      <c r="N98" s="180"/>
      <c r="O98" s="79"/>
      <c r="P98" s="80" t="str">
        <f>IF(ISBLANK(O98), "", VLOOKUP(O98, Z!$A$2:$C$4127, 3, FALSE))</f>
        <v/>
      </c>
      <c r="Q98" s="184"/>
      <c r="R98" s="156">
        <f t="shared" si="4"/>
        <v>0</v>
      </c>
      <c r="S98" s="13"/>
      <c r="T98" s="225" cm="1">
        <f t="array" ref="T98">IFERROR(V98 * INDEX($AC$28:$AC$33, U98), 0) / 1000</f>
        <v>0</v>
      </c>
      <c r="U98" s="224" t="str">
        <f t="shared" si="3"/>
        <v>-</v>
      </c>
      <c r="V98" s="225">
        <f t="shared" si="5"/>
        <v>0</v>
      </c>
      <c r="W98" s="13"/>
    </row>
    <row r="99" spans="1:23" ht="12.75" customHeight="1" x14ac:dyDescent="0.2">
      <c r="A99" s="142"/>
      <c r="B99" s="9">
        <v>72</v>
      </c>
      <c r="C99" s="180"/>
      <c r="D99" s="79"/>
      <c r="E99" s="80" t="str">
        <f>IF(ISBLANK(D99), "", VLOOKUP(D99, Z!$A$2:$C$4127, 3, FALSE))</f>
        <v/>
      </c>
      <c r="F99" s="206"/>
      <c r="G99" s="139"/>
      <c r="H99" s="139"/>
      <c r="I99" s="206"/>
      <c r="J99" s="181"/>
      <c r="K99" s="182"/>
      <c r="L99" s="207"/>
      <c r="M99" s="183"/>
      <c r="N99" s="180"/>
      <c r="O99" s="79"/>
      <c r="P99" s="80" t="str">
        <f>IF(ISBLANK(O99), "", VLOOKUP(O99, Z!$A$2:$C$4127, 3, FALSE))</f>
        <v/>
      </c>
      <c r="Q99" s="184"/>
      <c r="R99" s="156">
        <f t="shared" si="4"/>
        <v>0</v>
      </c>
      <c r="S99" s="13"/>
      <c r="T99" s="225" cm="1">
        <f t="array" ref="T99">IFERROR(V99 * INDEX($AC$28:$AC$33, U99), 0) / 1000</f>
        <v>0</v>
      </c>
      <c r="U99" s="224" t="str">
        <f t="shared" si="3"/>
        <v>-</v>
      </c>
      <c r="V99" s="225">
        <f t="shared" si="5"/>
        <v>0</v>
      </c>
      <c r="W99" s="13"/>
    </row>
    <row r="100" spans="1:23" ht="12.75" customHeight="1" x14ac:dyDescent="0.2">
      <c r="A100" s="142"/>
      <c r="B100" s="9">
        <v>73</v>
      </c>
      <c r="C100" s="180"/>
      <c r="D100" s="79"/>
      <c r="E100" s="80" t="str">
        <f>IF(ISBLANK(D100), "", VLOOKUP(D100, Z!$A$2:$C$4127, 3, FALSE))</f>
        <v/>
      </c>
      <c r="F100" s="206"/>
      <c r="G100" s="139"/>
      <c r="H100" s="139"/>
      <c r="I100" s="206"/>
      <c r="J100" s="181"/>
      <c r="K100" s="182"/>
      <c r="L100" s="207"/>
      <c r="M100" s="183"/>
      <c r="N100" s="180"/>
      <c r="O100" s="79"/>
      <c r="P100" s="80" t="str">
        <f>IF(ISBLANK(O100), "", VLOOKUP(O100, Z!$A$2:$C$4127, 3, FALSE))</f>
        <v/>
      </c>
      <c r="Q100" s="184"/>
      <c r="R100" s="156">
        <f t="shared" si="4"/>
        <v>0</v>
      </c>
      <c r="S100" s="13"/>
      <c r="T100" s="225" cm="1">
        <f t="array" ref="T100">IFERROR(V100 * INDEX($AC$28:$AC$33, U100), 0) / 1000</f>
        <v>0</v>
      </c>
      <c r="U100" s="224" t="str">
        <f t="shared" si="3"/>
        <v>-</v>
      </c>
      <c r="V100" s="225">
        <f t="shared" si="5"/>
        <v>0</v>
      </c>
      <c r="W100" s="13"/>
    </row>
    <row r="101" spans="1:23" ht="12.75" customHeight="1" x14ac:dyDescent="0.2">
      <c r="A101" s="142"/>
      <c r="B101" s="9">
        <v>74</v>
      </c>
      <c r="C101" s="180"/>
      <c r="D101" s="79"/>
      <c r="E101" s="80" t="str">
        <f>IF(ISBLANK(D101), "", VLOOKUP(D101, Z!$A$2:$C$4127, 3, FALSE))</f>
        <v/>
      </c>
      <c r="F101" s="206"/>
      <c r="G101" s="139"/>
      <c r="H101" s="139"/>
      <c r="I101" s="206"/>
      <c r="J101" s="181"/>
      <c r="K101" s="182"/>
      <c r="L101" s="207"/>
      <c r="M101" s="183"/>
      <c r="N101" s="180"/>
      <c r="O101" s="79"/>
      <c r="P101" s="80" t="str">
        <f>IF(ISBLANK(O101), "", VLOOKUP(O101, Z!$A$2:$C$4127, 3, FALSE))</f>
        <v/>
      </c>
      <c r="Q101" s="184"/>
      <c r="R101" s="156">
        <f t="shared" si="4"/>
        <v>0</v>
      </c>
      <c r="S101" s="13"/>
      <c r="T101" s="225" cm="1">
        <f t="array" ref="T101">IFERROR(V101 * INDEX($AC$28:$AC$33, U101), 0) / 1000</f>
        <v>0</v>
      </c>
      <c r="U101" s="224" t="str">
        <f t="shared" si="3"/>
        <v>-</v>
      </c>
      <c r="V101" s="225">
        <f t="shared" si="5"/>
        <v>0</v>
      </c>
      <c r="W101" s="13"/>
    </row>
    <row r="102" spans="1:23" ht="12.75" customHeight="1" x14ac:dyDescent="0.2">
      <c r="A102" s="142"/>
      <c r="B102" s="9">
        <v>75</v>
      </c>
      <c r="C102" s="180"/>
      <c r="D102" s="79"/>
      <c r="E102" s="80" t="str">
        <f>IF(ISBLANK(D102), "", VLOOKUP(D102, Z!$A$2:$C$4127, 3, FALSE))</f>
        <v/>
      </c>
      <c r="F102" s="206"/>
      <c r="G102" s="139"/>
      <c r="H102" s="139"/>
      <c r="I102" s="206"/>
      <c r="J102" s="181"/>
      <c r="K102" s="182"/>
      <c r="L102" s="207"/>
      <c r="M102" s="183"/>
      <c r="N102" s="180"/>
      <c r="O102" s="79"/>
      <c r="P102" s="80" t="str">
        <f>IF(ISBLANK(O102), "", VLOOKUP(O102, Z!$A$2:$C$4127, 3, FALSE))</f>
        <v/>
      </c>
      <c r="Q102" s="184"/>
      <c r="R102" s="156">
        <f t="shared" si="4"/>
        <v>0</v>
      </c>
      <c r="S102" s="13"/>
      <c r="T102" s="225" cm="1">
        <f t="array" ref="T102">IFERROR(V102 * INDEX($AC$28:$AC$33, U102), 0) / 1000</f>
        <v>0</v>
      </c>
      <c r="U102" s="224" t="str">
        <f t="shared" si="3"/>
        <v>-</v>
      </c>
      <c r="V102" s="225">
        <f t="shared" si="5"/>
        <v>0</v>
      </c>
      <c r="W102" s="13"/>
    </row>
    <row r="103" spans="1:23" ht="12.75" customHeight="1" x14ac:dyDescent="0.2">
      <c r="A103" s="142"/>
      <c r="B103" s="9">
        <v>76</v>
      </c>
      <c r="C103" s="180"/>
      <c r="D103" s="79"/>
      <c r="E103" s="80" t="str">
        <f>IF(ISBLANK(D103), "", VLOOKUP(D103, Z!$A$2:$C$4127, 3, FALSE))</f>
        <v/>
      </c>
      <c r="F103" s="206"/>
      <c r="G103" s="139"/>
      <c r="H103" s="139"/>
      <c r="I103" s="206"/>
      <c r="J103" s="181"/>
      <c r="K103" s="182"/>
      <c r="L103" s="207"/>
      <c r="M103" s="183"/>
      <c r="N103" s="180"/>
      <c r="O103" s="79"/>
      <c r="P103" s="80" t="str">
        <f>IF(ISBLANK(O103), "", VLOOKUP(O103, Z!$A$2:$C$4127, 3, FALSE))</f>
        <v/>
      </c>
      <c r="Q103" s="184"/>
      <c r="R103" s="156">
        <f t="shared" si="4"/>
        <v>0</v>
      </c>
      <c r="S103" s="13"/>
      <c r="T103" s="225" cm="1">
        <f t="array" ref="T103">IFERROR(V103 * INDEX($AC$28:$AC$33, U103), 0) / 1000</f>
        <v>0</v>
      </c>
      <c r="U103" s="224" t="str">
        <f t="shared" si="3"/>
        <v>-</v>
      </c>
      <c r="V103" s="225">
        <f t="shared" si="5"/>
        <v>0</v>
      </c>
      <c r="W103" s="13"/>
    </row>
    <row r="104" spans="1:23" ht="12.75" customHeight="1" x14ac:dyDescent="0.2">
      <c r="A104" s="142"/>
      <c r="B104" s="9">
        <v>77</v>
      </c>
      <c r="C104" s="180"/>
      <c r="D104" s="79"/>
      <c r="E104" s="80" t="str">
        <f>IF(ISBLANK(D104), "", VLOOKUP(D104, Z!$A$2:$C$4127, 3, FALSE))</f>
        <v/>
      </c>
      <c r="F104" s="206"/>
      <c r="G104" s="139"/>
      <c r="H104" s="139"/>
      <c r="I104" s="206"/>
      <c r="J104" s="181"/>
      <c r="K104" s="182"/>
      <c r="L104" s="207"/>
      <c r="M104" s="183"/>
      <c r="N104" s="180"/>
      <c r="O104" s="79"/>
      <c r="P104" s="80" t="str">
        <f>IF(ISBLANK(O104), "", VLOOKUP(O104, Z!$A$2:$C$4127, 3, FALSE))</f>
        <v/>
      </c>
      <c r="Q104" s="184"/>
      <c r="R104" s="156">
        <f t="shared" si="4"/>
        <v>0</v>
      </c>
      <c r="S104" s="13"/>
      <c r="T104" s="225" cm="1">
        <f t="array" ref="T104">IFERROR(V104 * INDEX($AC$28:$AC$33, U104), 0) / 1000</f>
        <v>0</v>
      </c>
      <c r="U104" s="224" t="str">
        <f t="shared" si="3"/>
        <v>-</v>
      </c>
      <c r="V104" s="225">
        <f t="shared" si="5"/>
        <v>0</v>
      </c>
      <c r="W104" s="13"/>
    </row>
    <row r="105" spans="1:23" ht="12.75" customHeight="1" x14ac:dyDescent="0.2">
      <c r="A105" s="142"/>
      <c r="B105" s="9">
        <v>78</v>
      </c>
      <c r="C105" s="180"/>
      <c r="D105" s="79"/>
      <c r="E105" s="80" t="str">
        <f>IF(ISBLANK(D105), "", VLOOKUP(D105, Z!$A$2:$C$4127, 3, FALSE))</f>
        <v/>
      </c>
      <c r="F105" s="206"/>
      <c r="G105" s="139"/>
      <c r="H105" s="139"/>
      <c r="I105" s="206"/>
      <c r="J105" s="181"/>
      <c r="K105" s="182"/>
      <c r="L105" s="207"/>
      <c r="M105" s="183"/>
      <c r="N105" s="180"/>
      <c r="O105" s="79"/>
      <c r="P105" s="80" t="str">
        <f>IF(ISBLANK(O105), "", VLOOKUP(O105, Z!$A$2:$C$4127, 3, FALSE))</f>
        <v/>
      </c>
      <c r="Q105" s="184"/>
      <c r="R105" s="156">
        <f t="shared" si="4"/>
        <v>0</v>
      </c>
      <c r="S105" s="13"/>
      <c r="T105" s="225" cm="1">
        <f t="array" ref="T105">IFERROR(V105 * INDEX($AC$28:$AC$33, U105), 0) / 1000</f>
        <v>0</v>
      </c>
      <c r="U105" s="224" t="str">
        <f t="shared" si="3"/>
        <v>-</v>
      </c>
      <c r="V105" s="225">
        <f t="shared" si="5"/>
        <v>0</v>
      </c>
      <c r="W105" s="13"/>
    </row>
    <row r="106" spans="1:23" ht="12.75" customHeight="1" x14ac:dyDescent="0.2">
      <c r="A106" s="142"/>
      <c r="B106" s="9">
        <v>79</v>
      </c>
      <c r="C106" s="180"/>
      <c r="D106" s="79"/>
      <c r="E106" s="80" t="str">
        <f>IF(ISBLANK(D106), "", VLOOKUP(D106, Z!$A$2:$C$4127, 3, FALSE))</f>
        <v/>
      </c>
      <c r="F106" s="206"/>
      <c r="G106" s="139"/>
      <c r="H106" s="139"/>
      <c r="I106" s="206"/>
      <c r="J106" s="181"/>
      <c r="K106" s="182"/>
      <c r="L106" s="207"/>
      <c r="M106" s="183"/>
      <c r="N106" s="180"/>
      <c r="O106" s="79"/>
      <c r="P106" s="80" t="str">
        <f>IF(ISBLANK(O106), "", VLOOKUP(O106, Z!$A$2:$C$4127, 3, FALSE))</f>
        <v/>
      </c>
      <c r="Q106" s="184"/>
      <c r="R106" s="156">
        <f t="shared" si="4"/>
        <v>0</v>
      </c>
      <c r="S106" s="13"/>
      <c r="T106" s="225" cm="1">
        <f t="array" ref="T106">IFERROR(V106 * INDEX($AC$28:$AC$33, U106), 0) / 1000</f>
        <v>0</v>
      </c>
      <c r="U106" s="224" t="str">
        <f t="shared" si="3"/>
        <v>-</v>
      </c>
      <c r="V106" s="225">
        <f t="shared" si="5"/>
        <v>0</v>
      </c>
      <c r="W106" s="13"/>
    </row>
    <row r="107" spans="1:23" ht="12.75" customHeight="1" x14ac:dyDescent="0.2">
      <c r="A107" s="142"/>
      <c r="B107" s="9">
        <v>80</v>
      </c>
      <c r="C107" s="180"/>
      <c r="D107" s="79"/>
      <c r="E107" s="80" t="str">
        <f>IF(ISBLANK(D107), "", VLOOKUP(D107, Z!$A$2:$C$4127, 3, FALSE))</f>
        <v/>
      </c>
      <c r="F107" s="206"/>
      <c r="G107" s="139"/>
      <c r="H107" s="139"/>
      <c r="I107" s="206"/>
      <c r="J107" s="181"/>
      <c r="K107" s="182"/>
      <c r="L107" s="207"/>
      <c r="M107" s="183"/>
      <c r="N107" s="180"/>
      <c r="O107" s="79"/>
      <c r="P107" s="80" t="str">
        <f>IF(ISBLANK(O107), "", VLOOKUP(O107, Z!$A$2:$C$4127, 3, FALSE))</f>
        <v/>
      </c>
      <c r="Q107" s="184"/>
      <c r="R107" s="156">
        <f t="shared" si="4"/>
        <v>0</v>
      </c>
      <c r="S107" s="13"/>
      <c r="T107" s="225" cm="1">
        <f t="array" ref="T107">IFERROR(V107 * INDEX($AC$28:$AC$33, U107), 0) / 1000</f>
        <v>0</v>
      </c>
      <c r="U107" s="224" t="str">
        <f t="shared" si="3"/>
        <v>-</v>
      </c>
      <c r="V107" s="225">
        <f t="shared" si="5"/>
        <v>0</v>
      </c>
      <c r="W107" s="13"/>
    </row>
    <row r="108" spans="1:23" ht="12.75" customHeight="1" x14ac:dyDescent="0.2">
      <c r="A108" s="142"/>
      <c r="B108" s="9">
        <v>81</v>
      </c>
      <c r="C108" s="180"/>
      <c r="D108" s="79"/>
      <c r="E108" s="80" t="str">
        <f>IF(ISBLANK(D108), "", VLOOKUP(D108, Z!$A$2:$C$4127, 3, FALSE))</f>
        <v/>
      </c>
      <c r="F108" s="206"/>
      <c r="G108" s="139"/>
      <c r="H108" s="139"/>
      <c r="I108" s="206"/>
      <c r="J108" s="181"/>
      <c r="K108" s="182"/>
      <c r="L108" s="207"/>
      <c r="M108" s="183"/>
      <c r="N108" s="180"/>
      <c r="O108" s="79"/>
      <c r="P108" s="80" t="str">
        <f>IF(ISBLANK(O108), "", VLOOKUP(O108, Z!$A$2:$C$4127, 3, FALSE))</f>
        <v/>
      </c>
      <c r="Q108" s="184"/>
      <c r="R108" s="156">
        <f t="shared" si="4"/>
        <v>0</v>
      </c>
      <c r="S108" s="13"/>
      <c r="T108" s="225" cm="1">
        <f t="array" ref="T108">IFERROR(V108 * INDEX($AC$28:$AC$33, U108), 0) / 1000</f>
        <v>0</v>
      </c>
      <c r="U108" s="224" t="str">
        <f t="shared" si="3"/>
        <v>-</v>
      </c>
      <c r="V108" s="225">
        <f t="shared" si="5"/>
        <v>0</v>
      </c>
      <c r="W108" s="13"/>
    </row>
    <row r="109" spans="1:23" ht="12.75" customHeight="1" x14ac:dyDescent="0.2">
      <c r="A109" s="142"/>
      <c r="B109" s="9">
        <v>82</v>
      </c>
      <c r="C109" s="180"/>
      <c r="D109" s="79"/>
      <c r="E109" s="80" t="str">
        <f>IF(ISBLANK(D109), "", VLOOKUP(D109, Z!$A$2:$C$4127, 3, FALSE))</f>
        <v/>
      </c>
      <c r="F109" s="206"/>
      <c r="G109" s="139"/>
      <c r="H109" s="139"/>
      <c r="I109" s="206"/>
      <c r="J109" s="181"/>
      <c r="K109" s="182"/>
      <c r="L109" s="207"/>
      <c r="M109" s="183"/>
      <c r="N109" s="180"/>
      <c r="O109" s="79"/>
      <c r="P109" s="80" t="str">
        <f>IF(ISBLANK(O109), "", VLOOKUP(O109, Z!$A$2:$C$4127, 3, FALSE))</f>
        <v/>
      </c>
      <c r="Q109" s="184"/>
      <c r="R109" s="156">
        <f t="shared" si="4"/>
        <v>0</v>
      </c>
      <c r="S109" s="13"/>
      <c r="T109" s="225" cm="1">
        <f t="array" ref="T109">IFERROR(V109 * INDEX($AC$28:$AC$33, U109), 0) / 1000</f>
        <v>0</v>
      </c>
      <c r="U109" s="224" t="str">
        <f t="shared" si="3"/>
        <v>-</v>
      </c>
      <c r="V109" s="225">
        <f t="shared" si="5"/>
        <v>0</v>
      </c>
      <c r="W109" s="13"/>
    </row>
    <row r="110" spans="1:23" ht="12.75" customHeight="1" x14ac:dyDescent="0.2">
      <c r="A110" s="142"/>
      <c r="B110" s="9">
        <v>83</v>
      </c>
      <c r="C110" s="180"/>
      <c r="D110" s="79"/>
      <c r="E110" s="80" t="str">
        <f>IF(ISBLANK(D110), "", VLOOKUP(D110, Z!$A$2:$C$4127, 3, FALSE))</f>
        <v/>
      </c>
      <c r="F110" s="206"/>
      <c r="G110" s="139"/>
      <c r="H110" s="139"/>
      <c r="I110" s="206"/>
      <c r="J110" s="181"/>
      <c r="K110" s="182"/>
      <c r="L110" s="207"/>
      <c r="M110" s="183"/>
      <c r="N110" s="180"/>
      <c r="O110" s="79"/>
      <c r="P110" s="80" t="str">
        <f>IF(ISBLANK(O110), "", VLOOKUP(O110, Z!$A$2:$C$4127, 3, FALSE))</f>
        <v/>
      </c>
      <c r="Q110" s="184"/>
      <c r="R110" s="156">
        <f t="shared" si="4"/>
        <v>0</v>
      </c>
      <c r="S110" s="13"/>
      <c r="T110" s="225" cm="1">
        <f t="array" ref="T110">IFERROR(V110 * INDEX($AC$28:$AC$33, U110), 0) / 1000</f>
        <v>0</v>
      </c>
      <c r="U110" s="224" t="str">
        <f t="shared" si="3"/>
        <v>-</v>
      </c>
      <c r="V110" s="225">
        <f t="shared" si="5"/>
        <v>0</v>
      </c>
      <c r="W110" s="13"/>
    </row>
    <row r="111" spans="1:23" ht="12.75" customHeight="1" x14ac:dyDescent="0.2">
      <c r="A111" s="142"/>
      <c r="B111" s="9">
        <v>84</v>
      </c>
      <c r="C111" s="180"/>
      <c r="D111" s="79"/>
      <c r="E111" s="80" t="str">
        <f>IF(ISBLANK(D111), "", VLOOKUP(D111, Z!$A$2:$C$4127, 3, FALSE))</f>
        <v/>
      </c>
      <c r="F111" s="206"/>
      <c r="G111" s="139"/>
      <c r="H111" s="139"/>
      <c r="I111" s="206"/>
      <c r="J111" s="181"/>
      <c r="K111" s="182"/>
      <c r="L111" s="207"/>
      <c r="M111" s="183"/>
      <c r="N111" s="180"/>
      <c r="O111" s="79"/>
      <c r="P111" s="80" t="str">
        <f>IF(ISBLANK(O111), "", VLOOKUP(O111, Z!$A$2:$C$4127, 3, FALSE))</f>
        <v/>
      </c>
      <c r="Q111" s="184"/>
      <c r="R111" s="156">
        <f t="shared" si="4"/>
        <v>0</v>
      </c>
      <c r="S111" s="13"/>
      <c r="T111" s="225" cm="1">
        <f t="array" ref="T111">IFERROR(V111 * INDEX($AC$28:$AC$33, U111), 0) / 1000</f>
        <v>0</v>
      </c>
      <c r="U111" s="224" t="str">
        <f t="shared" si="3"/>
        <v>-</v>
      </c>
      <c r="V111" s="225">
        <f t="shared" si="5"/>
        <v>0</v>
      </c>
      <c r="W111" s="13"/>
    </row>
    <row r="112" spans="1:23" ht="12.75" customHeight="1" x14ac:dyDescent="0.2">
      <c r="A112" s="142"/>
      <c r="B112" s="9">
        <v>85</v>
      </c>
      <c r="C112" s="180"/>
      <c r="D112" s="79"/>
      <c r="E112" s="80" t="str">
        <f>IF(ISBLANK(D112), "", VLOOKUP(D112, Z!$A$2:$C$4127, 3, FALSE))</f>
        <v/>
      </c>
      <c r="F112" s="206"/>
      <c r="G112" s="139"/>
      <c r="H112" s="139"/>
      <c r="I112" s="206"/>
      <c r="J112" s="181"/>
      <c r="K112" s="182"/>
      <c r="L112" s="207"/>
      <c r="M112" s="183"/>
      <c r="N112" s="180"/>
      <c r="O112" s="79"/>
      <c r="P112" s="80" t="str">
        <f>IF(ISBLANK(O112), "", VLOOKUP(O112, Z!$A$2:$C$4127, 3, FALSE))</f>
        <v/>
      </c>
      <c r="Q112" s="184"/>
      <c r="R112" s="156">
        <f t="shared" si="4"/>
        <v>0</v>
      </c>
      <c r="S112" s="13"/>
      <c r="T112" s="225" cm="1">
        <f t="array" ref="T112">IFERROR(V112 * INDEX($AC$28:$AC$33, U112), 0) / 1000</f>
        <v>0</v>
      </c>
      <c r="U112" s="224" t="str">
        <f t="shared" si="3"/>
        <v>-</v>
      </c>
      <c r="V112" s="225">
        <f t="shared" si="5"/>
        <v>0</v>
      </c>
      <c r="W112" s="13"/>
    </row>
    <row r="113" spans="1:23" ht="12.75" customHeight="1" x14ac:dyDescent="0.2">
      <c r="A113" s="142"/>
      <c r="B113" s="9">
        <v>86</v>
      </c>
      <c r="C113" s="180"/>
      <c r="D113" s="79"/>
      <c r="E113" s="80" t="str">
        <f>IF(ISBLANK(D113), "", VLOOKUP(D113, Z!$A$2:$C$4127, 3, FALSE))</f>
        <v/>
      </c>
      <c r="F113" s="206"/>
      <c r="G113" s="139"/>
      <c r="H113" s="139"/>
      <c r="I113" s="206"/>
      <c r="J113" s="181"/>
      <c r="K113" s="182"/>
      <c r="L113" s="207"/>
      <c r="M113" s="183"/>
      <c r="N113" s="180"/>
      <c r="O113" s="79"/>
      <c r="P113" s="80" t="str">
        <f>IF(ISBLANK(O113), "", VLOOKUP(O113, Z!$A$2:$C$4127, 3, FALSE))</f>
        <v/>
      </c>
      <c r="Q113" s="184"/>
      <c r="R113" s="156">
        <f t="shared" si="4"/>
        <v>0</v>
      </c>
      <c r="S113" s="13"/>
      <c r="T113" s="225" cm="1">
        <f t="array" ref="T113">IFERROR(V113 * INDEX($AC$28:$AC$33, U113), 0) / 1000</f>
        <v>0</v>
      </c>
      <c r="U113" s="224" t="str">
        <f t="shared" si="3"/>
        <v>-</v>
      </c>
      <c r="V113" s="225">
        <f t="shared" si="5"/>
        <v>0</v>
      </c>
      <c r="W113" s="13"/>
    </row>
    <row r="114" spans="1:23" ht="12.75" customHeight="1" x14ac:dyDescent="0.2">
      <c r="A114" s="142"/>
      <c r="B114" s="9">
        <v>87</v>
      </c>
      <c r="C114" s="180"/>
      <c r="D114" s="79"/>
      <c r="E114" s="80" t="str">
        <f>IF(ISBLANK(D114), "", VLOOKUP(D114, Z!$A$2:$C$4127, 3, FALSE))</f>
        <v/>
      </c>
      <c r="F114" s="206"/>
      <c r="G114" s="139"/>
      <c r="H114" s="139"/>
      <c r="I114" s="206"/>
      <c r="J114" s="181"/>
      <c r="K114" s="182"/>
      <c r="L114" s="207"/>
      <c r="M114" s="183"/>
      <c r="N114" s="180"/>
      <c r="O114" s="79"/>
      <c r="P114" s="80" t="str">
        <f>IF(ISBLANK(O114), "", VLOOKUP(O114, Z!$A$2:$C$4127, 3, FALSE))</f>
        <v/>
      </c>
      <c r="Q114" s="184"/>
      <c r="R114" s="156">
        <f t="shared" si="4"/>
        <v>0</v>
      </c>
      <c r="S114" s="13"/>
      <c r="T114" s="225" cm="1">
        <f t="array" ref="T114">IFERROR(V114 * INDEX($AC$28:$AC$33, U114), 0) / 1000</f>
        <v>0</v>
      </c>
      <c r="U114" s="224" t="str">
        <f t="shared" si="3"/>
        <v>-</v>
      </c>
      <c r="V114" s="225">
        <f t="shared" si="5"/>
        <v>0</v>
      </c>
      <c r="W114" s="13"/>
    </row>
    <row r="115" spans="1:23" ht="12.75" customHeight="1" x14ac:dyDescent="0.2">
      <c r="A115" s="142"/>
      <c r="B115" s="9">
        <v>88</v>
      </c>
      <c r="C115" s="180"/>
      <c r="D115" s="79"/>
      <c r="E115" s="80" t="str">
        <f>IF(ISBLANK(D115), "", VLOOKUP(D115, Z!$A$2:$C$4127, 3, FALSE))</f>
        <v/>
      </c>
      <c r="F115" s="206"/>
      <c r="G115" s="139"/>
      <c r="H115" s="139"/>
      <c r="I115" s="206"/>
      <c r="J115" s="181"/>
      <c r="K115" s="182"/>
      <c r="L115" s="207"/>
      <c r="M115" s="183"/>
      <c r="N115" s="180"/>
      <c r="O115" s="79"/>
      <c r="P115" s="80" t="str">
        <f>IF(ISBLANK(O115), "", VLOOKUP(O115, Z!$A$2:$C$4127, 3, FALSE))</f>
        <v/>
      </c>
      <c r="Q115" s="184"/>
      <c r="R115" s="156">
        <f t="shared" si="4"/>
        <v>0</v>
      </c>
      <c r="S115" s="13"/>
      <c r="T115" s="225" cm="1">
        <f t="array" ref="T115">IFERROR(V115 * INDEX($AC$28:$AC$33, U115), 0) / 1000</f>
        <v>0</v>
      </c>
      <c r="U115" s="224" t="str">
        <f t="shared" si="3"/>
        <v>-</v>
      </c>
      <c r="V115" s="225">
        <f t="shared" si="5"/>
        <v>0</v>
      </c>
      <c r="W115" s="13"/>
    </row>
    <row r="116" spans="1:23" ht="12.75" customHeight="1" x14ac:dyDescent="0.2">
      <c r="A116" s="142"/>
      <c r="B116" s="9">
        <v>89</v>
      </c>
      <c r="C116" s="180"/>
      <c r="D116" s="79"/>
      <c r="E116" s="80" t="str">
        <f>IF(ISBLANK(D116), "", VLOOKUP(D116, Z!$A$2:$C$4127, 3, FALSE))</f>
        <v/>
      </c>
      <c r="F116" s="206"/>
      <c r="G116" s="139"/>
      <c r="H116" s="139"/>
      <c r="I116" s="206"/>
      <c r="J116" s="181"/>
      <c r="K116" s="182"/>
      <c r="L116" s="207"/>
      <c r="M116" s="183"/>
      <c r="N116" s="180"/>
      <c r="O116" s="79"/>
      <c r="P116" s="80" t="str">
        <f>IF(ISBLANK(O116), "", VLOOKUP(O116, Z!$A$2:$C$4127, 3, FALSE))</f>
        <v/>
      </c>
      <c r="Q116" s="184"/>
      <c r="R116" s="156">
        <f t="shared" si="4"/>
        <v>0</v>
      </c>
      <c r="S116" s="13"/>
      <c r="T116" s="225" cm="1">
        <f t="array" ref="T116">IFERROR(V116 * INDEX($AC$28:$AC$33, U116), 0) / 1000</f>
        <v>0</v>
      </c>
      <c r="U116" s="224" t="str">
        <f t="shared" si="3"/>
        <v>-</v>
      </c>
      <c r="V116" s="225">
        <f t="shared" si="5"/>
        <v>0</v>
      </c>
      <c r="W116" s="13"/>
    </row>
    <row r="117" spans="1:23" ht="12.75" customHeight="1" x14ac:dyDescent="0.2">
      <c r="A117" s="142"/>
      <c r="B117" s="9">
        <v>90</v>
      </c>
      <c r="C117" s="180"/>
      <c r="D117" s="79"/>
      <c r="E117" s="80" t="str">
        <f>IF(ISBLANK(D117), "", VLOOKUP(D117, Z!$A$2:$C$4127, 3, FALSE))</f>
        <v/>
      </c>
      <c r="F117" s="206"/>
      <c r="G117" s="139"/>
      <c r="H117" s="139"/>
      <c r="I117" s="206"/>
      <c r="J117" s="181"/>
      <c r="K117" s="182"/>
      <c r="L117" s="207"/>
      <c r="M117" s="183"/>
      <c r="N117" s="180"/>
      <c r="O117" s="79"/>
      <c r="P117" s="80" t="str">
        <f>IF(ISBLANK(O117), "", VLOOKUP(O117, Z!$A$2:$C$4127, 3, FALSE))</f>
        <v/>
      </c>
      <c r="Q117" s="184"/>
      <c r="R117" s="156">
        <f t="shared" si="4"/>
        <v>0</v>
      </c>
      <c r="S117" s="13"/>
      <c r="T117" s="225" cm="1">
        <f t="array" ref="T117">IFERROR(V117 * INDEX($AC$28:$AC$33, U117), 0) / 1000</f>
        <v>0</v>
      </c>
      <c r="U117" s="224" t="str">
        <f t="shared" si="3"/>
        <v>-</v>
      </c>
      <c r="V117" s="225">
        <f t="shared" si="5"/>
        <v>0</v>
      </c>
      <c r="W117" s="13"/>
    </row>
    <row r="118" spans="1:23" ht="12.75" customHeight="1" x14ac:dyDescent="0.2">
      <c r="A118" s="142"/>
      <c r="B118" s="9">
        <v>91</v>
      </c>
      <c r="C118" s="180"/>
      <c r="D118" s="79"/>
      <c r="E118" s="80" t="str">
        <f>IF(ISBLANK(D118), "", VLOOKUP(D118, Z!$A$2:$C$4127, 3, FALSE))</f>
        <v/>
      </c>
      <c r="F118" s="206"/>
      <c r="G118" s="139"/>
      <c r="H118" s="139"/>
      <c r="I118" s="206"/>
      <c r="J118" s="181"/>
      <c r="K118" s="182"/>
      <c r="L118" s="207"/>
      <c r="M118" s="183"/>
      <c r="N118" s="180"/>
      <c r="O118" s="79"/>
      <c r="P118" s="80" t="str">
        <f>IF(ISBLANK(O118), "", VLOOKUP(O118, Z!$A$2:$C$4127, 3, FALSE))</f>
        <v/>
      </c>
      <c r="Q118" s="184"/>
      <c r="R118" s="156">
        <f t="shared" si="4"/>
        <v>0</v>
      </c>
      <c r="S118" s="13"/>
      <c r="T118" s="225" cm="1">
        <f t="array" ref="T118">IFERROR(V118 * INDEX($AC$28:$AC$33, U118), 0) / 1000</f>
        <v>0</v>
      </c>
      <c r="U118" s="224" t="str">
        <f t="shared" si="3"/>
        <v>-</v>
      </c>
      <c r="V118" s="225">
        <f t="shared" si="5"/>
        <v>0</v>
      </c>
      <c r="W118" s="13"/>
    </row>
    <row r="119" spans="1:23" ht="12.75" customHeight="1" x14ac:dyDescent="0.2">
      <c r="A119" s="142"/>
      <c r="B119" s="9">
        <v>92</v>
      </c>
      <c r="C119" s="180"/>
      <c r="D119" s="79"/>
      <c r="E119" s="80" t="str">
        <f>IF(ISBLANK(D119), "", VLOOKUP(D119, Z!$A$2:$C$4127, 3, FALSE))</f>
        <v/>
      </c>
      <c r="F119" s="206"/>
      <c r="G119" s="139"/>
      <c r="H119" s="139"/>
      <c r="I119" s="206"/>
      <c r="J119" s="181"/>
      <c r="K119" s="182"/>
      <c r="L119" s="207"/>
      <c r="M119" s="183"/>
      <c r="N119" s="180"/>
      <c r="O119" s="79"/>
      <c r="P119" s="80" t="str">
        <f>IF(ISBLANK(O119), "", VLOOKUP(O119, Z!$A$2:$C$4127, 3, FALSE))</f>
        <v/>
      </c>
      <c r="Q119" s="184"/>
      <c r="R119" s="156">
        <f t="shared" si="4"/>
        <v>0</v>
      </c>
      <c r="S119" s="13"/>
      <c r="T119" s="225" cm="1">
        <f t="array" ref="T119">IFERROR(V119 * INDEX($AC$28:$AC$33, U119), 0) / 1000</f>
        <v>0</v>
      </c>
      <c r="U119" s="224" t="str">
        <f t="shared" si="3"/>
        <v>-</v>
      </c>
      <c r="V119" s="225">
        <f t="shared" si="5"/>
        <v>0</v>
      </c>
      <c r="W119" s="13"/>
    </row>
    <row r="120" spans="1:23" ht="12.75" customHeight="1" x14ac:dyDescent="0.2">
      <c r="A120" s="142"/>
      <c r="B120" s="9">
        <v>93</v>
      </c>
      <c r="C120" s="180"/>
      <c r="D120" s="79"/>
      <c r="E120" s="80" t="str">
        <f>IF(ISBLANK(D120), "", VLOOKUP(D120, Z!$A$2:$C$4127, 3, FALSE))</f>
        <v/>
      </c>
      <c r="F120" s="206"/>
      <c r="G120" s="139"/>
      <c r="H120" s="139"/>
      <c r="I120" s="206"/>
      <c r="J120" s="181"/>
      <c r="K120" s="182"/>
      <c r="L120" s="207"/>
      <c r="M120" s="183"/>
      <c r="N120" s="180"/>
      <c r="O120" s="79"/>
      <c r="P120" s="80" t="str">
        <f>IF(ISBLANK(O120), "", VLOOKUP(O120, Z!$A$2:$C$4127, 3, FALSE))</f>
        <v/>
      </c>
      <c r="Q120" s="184"/>
      <c r="R120" s="156">
        <f t="shared" si="4"/>
        <v>0</v>
      </c>
      <c r="S120" s="13"/>
      <c r="T120" s="225" cm="1">
        <f t="array" ref="T120">IFERROR(V120 * INDEX($AC$28:$AC$33, U120), 0) / 1000</f>
        <v>0</v>
      </c>
      <c r="U120" s="224" t="str">
        <f t="shared" si="3"/>
        <v>-</v>
      </c>
      <c r="V120" s="225">
        <f t="shared" si="5"/>
        <v>0</v>
      </c>
      <c r="W120" s="13"/>
    </row>
    <row r="121" spans="1:23" ht="12.75" customHeight="1" x14ac:dyDescent="0.2">
      <c r="A121" s="142"/>
      <c r="B121" s="9">
        <v>94</v>
      </c>
      <c r="C121" s="180"/>
      <c r="D121" s="79"/>
      <c r="E121" s="80" t="str">
        <f>IF(ISBLANK(D121), "", VLOOKUP(D121, Z!$A$2:$C$4127, 3, FALSE))</f>
        <v/>
      </c>
      <c r="F121" s="206"/>
      <c r="G121" s="139"/>
      <c r="H121" s="139"/>
      <c r="I121" s="206"/>
      <c r="J121" s="181"/>
      <c r="K121" s="182"/>
      <c r="L121" s="207"/>
      <c r="M121" s="183"/>
      <c r="N121" s="180"/>
      <c r="O121" s="79"/>
      <c r="P121" s="80" t="str">
        <f>IF(ISBLANK(O121), "", VLOOKUP(O121, Z!$A$2:$C$4127, 3, FALSE))</f>
        <v/>
      </c>
      <c r="Q121" s="184"/>
      <c r="R121" s="156">
        <f t="shared" si="4"/>
        <v>0</v>
      </c>
      <c r="S121" s="13"/>
      <c r="T121" s="225" cm="1">
        <f t="array" ref="T121">IFERROR(V121 * INDEX($AC$28:$AC$33, U121), 0) / 1000</f>
        <v>0</v>
      </c>
      <c r="U121" s="224" t="str">
        <f t="shared" si="3"/>
        <v>-</v>
      </c>
      <c r="V121" s="225">
        <f t="shared" si="5"/>
        <v>0</v>
      </c>
      <c r="W121" s="13"/>
    </row>
    <row r="122" spans="1:23" ht="12.75" customHeight="1" x14ac:dyDescent="0.2">
      <c r="A122" s="142"/>
      <c r="B122" s="9">
        <v>95</v>
      </c>
      <c r="C122" s="180"/>
      <c r="D122" s="79"/>
      <c r="E122" s="80" t="str">
        <f>IF(ISBLANK(D122), "", VLOOKUP(D122, Z!$A$2:$C$4127, 3, FALSE))</f>
        <v/>
      </c>
      <c r="F122" s="206"/>
      <c r="G122" s="139"/>
      <c r="H122" s="139"/>
      <c r="I122" s="206"/>
      <c r="J122" s="181"/>
      <c r="K122" s="182"/>
      <c r="L122" s="207"/>
      <c r="M122" s="183"/>
      <c r="N122" s="180"/>
      <c r="O122" s="79"/>
      <c r="P122" s="80" t="str">
        <f>IF(ISBLANK(O122), "", VLOOKUP(O122, Z!$A$2:$C$4127, 3, FALSE))</f>
        <v/>
      </c>
      <c r="Q122" s="184"/>
      <c r="R122" s="156">
        <f t="shared" si="4"/>
        <v>0</v>
      </c>
      <c r="S122" s="13"/>
      <c r="T122" s="225" cm="1">
        <f t="array" ref="T122">IFERROR(V122 * INDEX($AC$28:$AC$33, U122), 0) / 1000</f>
        <v>0</v>
      </c>
      <c r="U122" s="224" t="str">
        <f t="shared" si="3"/>
        <v>-</v>
      </c>
      <c r="V122" s="225">
        <f t="shared" si="5"/>
        <v>0</v>
      </c>
      <c r="W122" s="13"/>
    </row>
    <row r="123" spans="1:23" ht="12.75" customHeight="1" x14ac:dyDescent="0.2">
      <c r="A123" s="142"/>
      <c r="B123" s="9">
        <v>96</v>
      </c>
      <c r="C123" s="180"/>
      <c r="D123" s="79"/>
      <c r="E123" s="80" t="str">
        <f>IF(ISBLANK(D123), "", VLOOKUP(D123, Z!$A$2:$C$4127, 3, FALSE))</f>
        <v/>
      </c>
      <c r="F123" s="206"/>
      <c r="G123" s="139"/>
      <c r="H123" s="139"/>
      <c r="I123" s="206"/>
      <c r="J123" s="181"/>
      <c r="K123" s="182"/>
      <c r="L123" s="207"/>
      <c r="M123" s="183"/>
      <c r="N123" s="180"/>
      <c r="O123" s="79"/>
      <c r="P123" s="80" t="str">
        <f>IF(ISBLANK(O123), "", VLOOKUP(O123, Z!$A$2:$C$4127, 3, FALSE))</f>
        <v/>
      </c>
      <c r="Q123" s="184"/>
      <c r="R123" s="156">
        <f t="shared" si="4"/>
        <v>0</v>
      </c>
      <c r="S123" s="13"/>
      <c r="T123" s="225" cm="1">
        <f t="array" ref="T123">IFERROR(V123 * INDEX($AC$28:$AC$33, U123), 0) / 1000</f>
        <v>0</v>
      </c>
      <c r="U123" s="224" t="str">
        <f t="shared" si="3"/>
        <v>-</v>
      </c>
      <c r="V123" s="225">
        <f t="shared" si="5"/>
        <v>0</v>
      </c>
      <c r="W123" s="13"/>
    </row>
    <row r="124" spans="1:23" ht="12.75" customHeight="1" x14ac:dyDescent="0.2">
      <c r="A124" s="142"/>
      <c r="B124" s="9">
        <v>97</v>
      </c>
      <c r="C124" s="180"/>
      <c r="D124" s="79"/>
      <c r="E124" s="80" t="str">
        <f>IF(ISBLANK(D124), "", VLOOKUP(D124, Z!$A$2:$C$4127, 3, FALSE))</f>
        <v/>
      </c>
      <c r="F124" s="206"/>
      <c r="G124" s="139"/>
      <c r="H124" s="139"/>
      <c r="I124" s="206"/>
      <c r="J124" s="181"/>
      <c r="K124" s="182"/>
      <c r="L124" s="207"/>
      <c r="M124" s="183"/>
      <c r="N124" s="180"/>
      <c r="O124" s="79"/>
      <c r="P124" s="80" t="str">
        <f>IF(ISBLANK(O124), "", VLOOKUP(O124, Z!$A$2:$C$4127, 3, FALSE))</f>
        <v/>
      </c>
      <c r="Q124" s="184"/>
      <c r="R124" s="156">
        <f t="shared" si="4"/>
        <v>0</v>
      </c>
      <c r="S124" s="13"/>
      <c r="T124" s="225" cm="1">
        <f t="array" ref="T124">IFERROR(V124 * INDEX($AC$28:$AC$33, U124), 0) / 1000</f>
        <v>0</v>
      </c>
      <c r="U124" s="224" t="str">
        <f t="shared" si="3"/>
        <v>-</v>
      </c>
      <c r="V124" s="225">
        <f t="shared" si="5"/>
        <v>0</v>
      </c>
      <c r="W124" s="13"/>
    </row>
    <row r="125" spans="1:23" ht="12.75" customHeight="1" x14ac:dyDescent="0.2">
      <c r="A125" s="142"/>
      <c r="B125" s="9">
        <v>98</v>
      </c>
      <c r="C125" s="180"/>
      <c r="D125" s="79"/>
      <c r="E125" s="80" t="str">
        <f>IF(ISBLANK(D125), "", VLOOKUP(D125, Z!$A$2:$C$4127, 3, FALSE))</f>
        <v/>
      </c>
      <c r="F125" s="206"/>
      <c r="G125" s="139"/>
      <c r="H125" s="139"/>
      <c r="I125" s="206"/>
      <c r="J125" s="181"/>
      <c r="K125" s="182"/>
      <c r="L125" s="207"/>
      <c r="M125" s="183"/>
      <c r="N125" s="180"/>
      <c r="O125" s="79"/>
      <c r="P125" s="80" t="str">
        <f>IF(ISBLANK(O125), "", VLOOKUP(O125, Z!$A$2:$C$4127, 3, FALSE))</f>
        <v/>
      </c>
      <c r="Q125" s="184"/>
      <c r="R125" s="156">
        <f t="shared" si="4"/>
        <v>0</v>
      </c>
      <c r="S125" s="13"/>
      <c r="T125" s="225" cm="1">
        <f t="array" ref="T125">IFERROR(V125 * INDEX($AC$28:$AC$33, U125), 0) / 1000</f>
        <v>0</v>
      </c>
      <c r="U125" s="224" t="str">
        <f t="shared" si="3"/>
        <v>-</v>
      </c>
      <c r="V125" s="225">
        <f t="shared" si="5"/>
        <v>0</v>
      </c>
      <c r="W125" s="13"/>
    </row>
    <row r="126" spans="1:23" ht="12.75" customHeight="1" x14ac:dyDescent="0.2">
      <c r="A126" s="142"/>
      <c r="B126" s="9">
        <v>99</v>
      </c>
      <c r="C126" s="180"/>
      <c r="D126" s="79"/>
      <c r="E126" s="80" t="str">
        <f>IF(ISBLANK(D126), "", VLOOKUP(D126, Z!$A$2:$C$4127, 3, FALSE))</f>
        <v/>
      </c>
      <c r="F126" s="206"/>
      <c r="G126" s="139"/>
      <c r="H126" s="139"/>
      <c r="I126" s="206"/>
      <c r="J126" s="181"/>
      <c r="K126" s="182"/>
      <c r="L126" s="207"/>
      <c r="M126" s="183"/>
      <c r="N126" s="180"/>
      <c r="O126" s="79"/>
      <c r="P126" s="80" t="str">
        <f>IF(ISBLANK(O126), "", VLOOKUP(O126, Z!$A$2:$C$4127, 3, FALSE))</f>
        <v/>
      </c>
      <c r="Q126" s="184"/>
      <c r="R126" s="156">
        <f t="shared" si="4"/>
        <v>0</v>
      </c>
      <c r="S126" s="13"/>
      <c r="T126" s="225" cm="1">
        <f t="array" ref="T126">IFERROR(V126 * INDEX($AC$28:$AC$33, U126), 0) / 1000</f>
        <v>0</v>
      </c>
      <c r="U126" s="224" t="str">
        <f t="shared" si="3"/>
        <v>-</v>
      </c>
      <c r="V126" s="225">
        <f t="shared" si="5"/>
        <v>0</v>
      </c>
      <c r="W126" s="13"/>
    </row>
    <row r="127" spans="1:23" ht="12.75" customHeight="1" x14ac:dyDescent="0.2">
      <c r="A127" s="142"/>
      <c r="B127" s="9">
        <v>100</v>
      </c>
      <c r="C127" s="180"/>
      <c r="D127" s="79"/>
      <c r="E127" s="80" t="str">
        <f>IF(ISBLANK(D127), "", VLOOKUP(D127, Z!$A$2:$C$4127, 3, FALSE))</f>
        <v/>
      </c>
      <c r="F127" s="206"/>
      <c r="G127" s="139"/>
      <c r="H127" s="139"/>
      <c r="I127" s="206"/>
      <c r="J127" s="181"/>
      <c r="K127" s="182"/>
      <c r="L127" s="207"/>
      <c r="M127" s="183"/>
      <c r="N127" s="180"/>
      <c r="O127" s="79"/>
      <c r="P127" s="80" t="str">
        <f>IF(ISBLANK(O127), "", VLOOKUP(O127, Z!$A$2:$C$4127, 3, FALSE))</f>
        <v/>
      </c>
      <c r="Q127" s="184"/>
      <c r="R127" s="156">
        <f t="shared" si="4"/>
        <v>0</v>
      </c>
      <c r="S127" s="13"/>
      <c r="T127" s="225" cm="1">
        <f t="array" ref="T127">IFERROR(V127 * INDEX($AC$28:$AC$33, U127), 0) / 1000</f>
        <v>0</v>
      </c>
      <c r="U127" s="224" t="str">
        <f t="shared" si="3"/>
        <v>-</v>
      </c>
      <c r="V127" s="225">
        <f t="shared" si="5"/>
        <v>0</v>
      </c>
      <c r="W127" s="13"/>
    </row>
    <row r="128" spans="1:23" ht="12.75" customHeight="1" x14ac:dyDescent="0.2">
      <c r="A128" s="142"/>
      <c r="B128" s="9">
        <v>101</v>
      </c>
      <c r="C128" s="180"/>
      <c r="D128" s="79"/>
      <c r="E128" s="80" t="str">
        <f>IF(ISBLANK(D128), "", VLOOKUP(D128, Z!$A$2:$C$4127, 3, FALSE))</f>
        <v/>
      </c>
      <c r="F128" s="206"/>
      <c r="G128" s="139"/>
      <c r="H128" s="139"/>
      <c r="I128" s="206"/>
      <c r="J128" s="181"/>
      <c r="K128" s="182"/>
      <c r="L128" s="207"/>
      <c r="M128" s="183"/>
      <c r="N128" s="180"/>
      <c r="O128" s="79"/>
      <c r="P128" s="80" t="str">
        <f>IF(ISBLANK(O128), "", VLOOKUP(O128, Z!$A$2:$C$4127, 3, FALSE))</f>
        <v/>
      </c>
      <c r="Q128" s="184"/>
      <c r="R128" s="156">
        <f t="shared" si="4"/>
        <v>0</v>
      </c>
      <c r="S128" s="13"/>
      <c r="T128" s="225" cm="1">
        <f t="array" ref="T128">IFERROR(V128 * INDEX($AC$28:$AC$33, U128), 0) / 1000</f>
        <v>0</v>
      </c>
      <c r="U128" s="224" t="str">
        <f t="shared" si="3"/>
        <v>-</v>
      </c>
      <c r="V128" s="225">
        <f t="shared" si="5"/>
        <v>0</v>
      </c>
      <c r="W128" s="13"/>
    </row>
    <row r="129" spans="1:23" ht="12.75" customHeight="1" x14ac:dyDescent="0.2">
      <c r="A129" s="142"/>
      <c r="B129" s="9">
        <v>102</v>
      </c>
      <c r="C129" s="180"/>
      <c r="D129" s="79"/>
      <c r="E129" s="80" t="str">
        <f>IF(ISBLANK(D129), "", VLOOKUP(D129, Z!$A$2:$C$4127, 3, FALSE))</f>
        <v/>
      </c>
      <c r="F129" s="206"/>
      <c r="G129" s="139"/>
      <c r="H129" s="139"/>
      <c r="I129" s="206"/>
      <c r="J129" s="181"/>
      <c r="K129" s="182"/>
      <c r="L129" s="207"/>
      <c r="M129" s="183"/>
      <c r="N129" s="180"/>
      <c r="O129" s="79"/>
      <c r="P129" s="80" t="str">
        <f>IF(ISBLANK(O129), "", VLOOKUP(O129, Z!$A$2:$C$4127, 3, FALSE))</f>
        <v/>
      </c>
      <c r="Q129" s="184"/>
      <c r="R129" s="156">
        <f t="shared" si="4"/>
        <v>0</v>
      </c>
      <c r="S129" s="13"/>
      <c r="T129" s="225" cm="1">
        <f t="array" ref="T129">IFERROR(V129 * INDEX($AC$28:$AC$33, U129), 0) / 1000</f>
        <v>0</v>
      </c>
      <c r="U129" s="224" t="str">
        <f t="shared" si="3"/>
        <v>-</v>
      </c>
      <c r="V129" s="225">
        <f t="shared" si="5"/>
        <v>0</v>
      </c>
      <c r="W129" s="13"/>
    </row>
    <row r="130" spans="1:23" ht="12.75" customHeight="1" x14ac:dyDescent="0.2">
      <c r="A130" s="142"/>
      <c r="B130" s="9">
        <v>103</v>
      </c>
      <c r="C130" s="180"/>
      <c r="D130" s="79"/>
      <c r="E130" s="80" t="str">
        <f>IF(ISBLANK(D130), "", VLOOKUP(D130, Z!$A$2:$C$4127, 3, FALSE))</f>
        <v/>
      </c>
      <c r="F130" s="206"/>
      <c r="G130" s="139"/>
      <c r="H130" s="139"/>
      <c r="I130" s="206"/>
      <c r="J130" s="181"/>
      <c r="K130" s="182"/>
      <c r="L130" s="207"/>
      <c r="M130" s="183"/>
      <c r="N130" s="180"/>
      <c r="O130" s="79"/>
      <c r="P130" s="80" t="str">
        <f>IF(ISBLANK(O130), "", VLOOKUP(O130, Z!$A$2:$C$4127, 3, FALSE))</f>
        <v/>
      </c>
      <c r="Q130" s="184"/>
      <c r="R130" s="156">
        <f t="shared" si="4"/>
        <v>0</v>
      </c>
      <c r="S130" s="13"/>
      <c r="T130" s="225" cm="1">
        <f t="array" ref="T130">IFERROR(V130 * INDEX($AC$28:$AC$33, U130), 0) / 1000</f>
        <v>0</v>
      </c>
      <c r="U130" s="224" t="str">
        <f t="shared" si="3"/>
        <v>-</v>
      </c>
      <c r="V130" s="225">
        <f t="shared" si="5"/>
        <v>0</v>
      </c>
      <c r="W130" s="13"/>
    </row>
    <row r="131" spans="1:23" ht="12.75" customHeight="1" x14ac:dyDescent="0.2">
      <c r="A131" s="142"/>
      <c r="B131" s="9">
        <v>104</v>
      </c>
      <c r="C131" s="180"/>
      <c r="D131" s="79"/>
      <c r="E131" s="80" t="str">
        <f>IF(ISBLANK(D131), "", VLOOKUP(D131, Z!$A$2:$C$4127, 3, FALSE))</f>
        <v/>
      </c>
      <c r="F131" s="206"/>
      <c r="G131" s="139"/>
      <c r="H131" s="139"/>
      <c r="I131" s="206"/>
      <c r="J131" s="181"/>
      <c r="K131" s="182"/>
      <c r="L131" s="207"/>
      <c r="M131" s="183"/>
      <c r="N131" s="180"/>
      <c r="O131" s="79"/>
      <c r="P131" s="80" t="str">
        <f>IF(ISBLANK(O131), "", VLOOKUP(O131, Z!$A$2:$C$4127, 3, FALSE))</f>
        <v/>
      </c>
      <c r="Q131" s="184"/>
      <c r="R131" s="156">
        <f t="shared" si="4"/>
        <v>0</v>
      </c>
      <c r="S131" s="13"/>
      <c r="T131" s="225" cm="1">
        <f t="array" ref="T131">IFERROR(V131 * INDEX($AC$28:$AC$33, U131), 0) / 1000</f>
        <v>0</v>
      </c>
      <c r="U131" s="224" t="str">
        <f t="shared" si="3"/>
        <v>-</v>
      </c>
      <c r="V131" s="225">
        <f t="shared" si="5"/>
        <v>0</v>
      </c>
      <c r="W131" s="13"/>
    </row>
    <row r="132" spans="1:23" ht="12.75" customHeight="1" x14ac:dyDescent="0.2">
      <c r="A132" s="142"/>
      <c r="B132" s="9">
        <v>105</v>
      </c>
      <c r="C132" s="180"/>
      <c r="D132" s="79"/>
      <c r="E132" s="80" t="str">
        <f>IF(ISBLANK(D132), "", VLOOKUP(D132, Z!$A$2:$C$4127, 3, FALSE))</f>
        <v/>
      </c>
      <c r="F132" s="206"/>
      <c r="G132" s="139"/>
      <c r="H132" s="139"/>
      <c r="I132" s="206"/>
      <c r="J132" s="181"/>
      <c r="K132" s="182"/>
      <c r="L132" s="207"/>
      <c r="M132" s="183"/>
      <c r="N132" s="180"/>
      <c r="O132" s="79"/>
      <c r="P132" s="80" t="str">
        <f>IF(ISBLANK(O132), "", VLOOKUP(O132, Z!$A$2:$C$4127, 3, FALSE))</f>
        <v/>
      </c>
      <c r="Q132" s="184"/>
      <c r="R132" s="156">
        <f t="shared" si="4"/>
        <v>0</v>
      </c>
      <c r="S132" s="13"/>
      <c r="T132" s="225" cm="1">
        <f t="array" ref="T132">IFERROR(V132 * INDEX($AC$28:$AC$33, U132), 0) / 1000</f>
        <v>0</v>
      </c>
      <c r="U132" s="224" t="str">
        <f t="shared" si="3"/>
        <v>-</v>
      </c>
      <c r="V132" s="225">
        <f t="shared" si="5"/>
        <v>0</v>
      </c>
      <c r="W132" s="13"/>
    </row>
    <row r="133" spans="1:23" ht="12.75" customHeight="1" x14ac:dyDescent="0.2">
      <c r="A133" s="142"/>
      <c r="B133" s="9">
        <v>106</v>
      </c>
      <c r="C133" s="180"/>
      <c r="D133" s="79"/>
      <c r="E133" s="80" t="str">
        <f>IF(ISBLANK(D133), "", VLOOKUP(D133, Z!$A$2:$C$4127, 3, FALSE))</f>
        <v/>
      </c>
      <c r="F133" s="206"/>
      <c r="G133" s="139"/>
      <c r="H133" s="139"/>
      <c r="I133" s="206"/>
      <c r="J133" s="181"/>
      <c r="K133" s="182"/>
      <c r="L133" s="207"/>
      <c r="M133" s="183"/>
      <c r="N133" s="180"/>
      <c r="O133" s="79"/>
      <c r="P133" s="80" t="str">
        <f>IF(ISBLANK(O133), "", VLOOKUP(O133, Z!$A$2:$C$4127, 3, FALSE))</f>
        <v/>
      </c>
      <c r="Q133" s="184"/>
      <c r="R133" s="156">
        <f t="shared" si="4"/>
        <v>0</v>
      </c>
      <c r="S133" s="13"/>
      <c r="T133" s="225" cm="1">
        <f t="array" ref="T133">IFERROR(V133 * INDEX($AC$28:$AC$33, U133), 0) / 1000</f>
        <v>0</v>
      </c>
      <c r="U133" s="224" t="str">
        <f t="shared" si="3"/>
        <v>-</v>
      </c>
      <c r="V133" s="225">
        <f t="shared" si="5"/>
        <v>0</v>
      </c>
      <c r="W133" s="13"/>
    </row>
    <row r="134" spans="1:23" ht="12.75" customHeight="1" x14ac:dyDescent="0.2">
      <c r="A134" s="142"/>
      <c r="B134" s="9">
        <v>107</v>
      </c>
      <c r="C134" s="180"/>
      <c r="D134" s="79"/>
      <c r="E134" s="80" t="str">
        <f>IF(ISBLANK(D134), "", VLOOKUP(D134, Z!$A$2:$C$4127, 3, FALSE))</f>
        <v/>
      </c>
      <c r="F134" s="206"/>
      <c r="G134" s="139"/>
      <c r="H134" s="139"/>
      <c r="I134" s="206"/>
      <c r="J134" s="181"/>
      <c r="K134" s="182"/>
      <c r="L134" s="207"/>
      <c r="M134" s="183"/>
      <c r="N134" s="180"/>
      <c r="O134" s="79"/>
      <c r="P134" s="80" t="str">
        <f>IF(ISBLANK(O134), "", VLOOKUP(O134, Z!$A$2:$C$4127, 3, FALSE))</f>
        <v/>
      </c>
      <c r="Q134" s="184"/>
      <c r="R134" s="156">
        <f t="shared" si="4"/>
        <v>0</v>
      </c>
      <c r="S134" s="13"/>
      <c r="T134" s="225" cm="1">
        <f t="array" ref="T134">IFERROR(V134 * INDEX($AC$28:$AC$33, U134), 0) / 1000</f>
        <v>0</v>
      </c>
      <c r="U134" s="224" t="str">
        <f t="shared" si="3"/>
        <v>-</v>
      </c>
      <c r="V134" s="225">
        <f t="shared" si="5"/>
        <v>0</v>
      </c>
      <c r="W134" s="13"/>
    </row>
    <row r="135" spans="1:23" ht="12.75" customHeight="1" x14ac:dyDescent="0.2">
      <c r="A135" s="142"/>
      <c r="B135" s="9">
        <v>108</v>
      </c>
      <c r="C135" s="180"/>
      <c r="D135" s="79"/>
      <c r="E135" s="80" t="str">
        <f>IF(ISBLANK(D135), "", VLOOKUP(D135, Z!$A$2:$C$4127, 3, FALSE))</f>
        <v/>
      </c>
      <c r="F135" s="206"/>
      <c r="G135" s="139"/>
      <c r="H135" s="139"/>
      <c r="I135" s="206"/>
      <c r="J135" s="181"/>
      <c r="K135" s="182"/>
      <c r="L135" s="207"/>
      <c r="M135" s="183"/>
      <c r="N135" s="180"/>
      <c r="O135" s="79"/>
      <c r="P135" s="80" t="str">
        <f>IF(ISBLANK(O135), "", VLOOKUP(O135, Z!$A$2:$C$4127, 3, FALSE))</f>
        <v/>
      </c>
      <c r="Q135" s="184"/>
      <c r="R135" s="156">
        <f t="shared" si="4"/>
        <v>0</v>
      </c>
      <c r="S135" s="13"/>
      <c r="T135" s="225" cm="1">
        <f t="array" ref="T135">IFERROR(V135 * INDEX($AC$28:$AC$33, U135), 0) / 1000</f>
        <v>0</v>
      </c>
      <c r="U135" s="224" t="str">
        <f t="shared" si="3"/>
        <v>-</v>
      </c>
      <c r="V135" s="225">
        <f t="shared" si="5"/>
        <v>0</v>
      </c>
      <c r="W135" s="13"/>
    </row>
    <row r="136" spans="1:23" ht="12.75" customHeight="1" x14ac:dyDescent="0.2">
      <c r="A136" s="142"/>
      <c r="B136" s="9">
        <v>109</v>
      </c>
      <c r="C136" s="180"/>
      <c r="D136" s="79"/>
      <c r="E136" s="80" t="str">
        <f>IF(ISBLANK(D136), "", VLOOKUP(D136, Z!$A$2:$C$4127, 3, FALSE))</f>
        <v/>
      </c>
      <c r="F136" s="206"/>
      <c r="G136" s="139"/>
      <c r="H136" s="139"/>
      <c r="I136" s="206"/>
      <c r="J136" s="181"/>
      <c r="K136" s="182"/>
      <c r="L136" s="207"/>
      <c r="M136" s="183"/>
      <c r="N136" s="180"/>
      <c r="O136" s="79"/>
      <c r="P136" s="80" t="str">
        <f>IF(ISBLANK(O136), "", VLOOKUP(O136, Z!$A$2:$C$4127, 3, FALSE))</f>
        <v/>
      </c>
      <c r="Q136" s="184"/>
      <c r="R136" s="156">
        <f t="shared" si="4"/>
        <v>0</v>
      </c>
      <c r="S136" s="13"/>
      <c r="T136" s="225" cm="1">
        <f t="array" ref="T136">IFERROR(V136 * INDEX($AC$28:$AC$33, U136), 0) / 1000</f>
        <v>0</v>
      </c>
      <c r="U136" s="224" t="str">
        <f t="shared" si="3"/>
        <v>-</v>
      </c>
      <c r="V136" s="225">
        <f t="shared" si="5"/>
        <v>0</v>
      </c>
      <c r="W136" s="13"/>
    </row>
    <row r="137" spans="1:23" ht="12.75" customHeight="1" x14ac:dyDescent="0.2">
      <c r="A137" s="142"/>
      <c r="B137" s="9">
        <v>110</v>
      </c>
      <c r="C137" s="180"/>
      <c r="D137" s="79"/>
      <c r="E137" s="80" t="str">
        <f>IF(ISBLANK(D137), "", VLOOKUP(D137, Z!$A$2:$C$4127, 3, FALSE))</f>
        <v/>
      </c>
      <c r="F137" s="206"/>
      <c r="G137" s="139"/>
      <c r="H137" s="139"/>
      <c r="I137" s="206"/>
      <c r="J137" s="181"/>
      <c r="K137" s="182"/>
      <c r="L137" s="207"/>
      <c r="M137" s="183"/>
      <c r="N137" s="180"/>
      <c r="O137" s="79"/>
      <c r="P137" s="80" t="str">
        <f>IF(ISBLANK(O137), "", VLOOKUP(O137, Z!$A$2:$C$4127, 3, FALSE))</f>
        <v/>
      </c>
      <c r="Q137" s="184"/>
      <c r="R137" s="156">
        <f t="shared" si="4"/>
        <v>0</v>
      </c>
      <c r="S137" s="13"/>
      <c r="T137" s="225" cm="1">
        <f t="array" ref="T137">IFERROR(V137 * INDEX($AC$28:$AC$33, U137), 0) / 1000</f>
        <v>0</v>
      </c>
      <c r="U137" s="224" t="str">
        <f t="shared" si="3"/>
        <v>-</v>
      </c>
      <c r="V137" s="225">
        <f t="shared" si="5"/>
        <v>0</v>
      </c>
      <c r="W137" s="13"/>
    </row>
    <row r="138" spans="1:23" ht="12.75" customHeight="1" x14ac:dyDescent="0.2">
      <c r="A138" s="142"/>
      <c r="B138" s="9">
        <v>111</v>
      </c>
      <c r="C138" s="180"/>
      <c r="D138" s="79"/>
      <c r="E138" s="80" t="str">
        <f>IF(ISBLANK(D138), "", VLOOKUP(D138, Z!$A$2:$C$4127, 3, FALSE))</f>
        <v/>
      </c>
      <c r="F138" s="206"/>
      <c r="G138" s="139"/>
      <c r="H138" s="139"/>
      <c r="I138" s="206"/>
      <c r="J138" s="181"/>
      <c r="K138" s="182"/>
      <c r="L138" s="207"/>
      <c r="M138" s="183"/>
      <c r="N138" s="180"/>
      <c r="O138" s="79"/>
      <c r="P138" s="80" t="str">
        <f>IF(ISBLANK(O138), "", VLOOKUP(O138, Z!$A$2:$C$4127, 3, FALSE))</f>
        <v/>
      </c>
      <c r="Q138" s="184"/>
      <c r="R138" s="156">
        <f t="shared" si="4"/>
        <v>0</v>
      </c>
      <c r="S138" s="13"/>
      <c r="T138" s="225" cm="1">
        <f t="array" ref="T138">IFERROR(V138 * INDEX($AC$28:$AC$33, U138), 0) / 1000</f>
        <v>0</v>
      </c>
      <c r="U138" s="224" t="str">
        <f t="shared" si="3"/>
        <v>-</v>
      </c>
      <c r="V138" s="225">
        <f t="shared" si="5"/>
        <v>0</v>
      </c>
      <c r="W138" s="13"/>
    </row>
    <row r="139" spans="1:23" ht="12.75" customHeight="1" x14ac:dyDescent="0.2">
      <c r="A139" s="142"/>
      <c r="B139" s="9">
        <v>112</v>
      </c>
      <c r="C139" s="180"/>
      <c r="D139" s="79"/>
      <c r="E139" s="80" t="str">
        <f>IF(ISBLANK(D139), "", VLOOKUP(D139, Z!$A$2:$C$4127, 3, FALSE))</f>
        <v/>
      </c>
      <c r="F139" s="206"/>
      <c r="G139" s="139"/>
      <c r="H139" s="139"/>
      <c r="I139" s="206"/>
      <c r="J139" s="181"/>
      <c r="K139" s="182"/>
      <c r="L139" s="207"/>
      <c r="M139" s="183"/>
      <c r="N139" s="180"/>
      <c r="O139" s="79"/>
      <c r="P139" s="80" t="str">
        <f>IF(ISBLANK(O139), "", VLOOKUP(O139, Z!$A$2:$C$4127, 3, FALSE))</f>
        <v/>
      </c>
      <c r="Q139" s="184"/>
      <c r="R139" s="156">
        <f t="shared" si="4"/>
        <v>0</v>
      </c>
      <c r="S139" s="13"/>
      <c r="T139" s="225" cm="1">
        <f t="array" ref="T139">IFERROR(V139 * INDEX($AC$28:$AC$33, U139), 0) / 1000</f>
        <v>0</v>
      </c>
      <c r="U139" s="224" t="str">
        <f t="shared" si="3"/>
        <v>-</v>
      </c>
      <c r="V139" s="225">
        <f t="shared" si="5"/>
        <v>0</v>
      </c>
      <c r="W139" s="13"/>
    </row>
    <row r="140" spans="1:23" ht="12.75" customHeight="1" x14ac:dyDescent="0.2">
      <c r="A140" s="142"/>
      <c r="B140" s="9">
        <v>113</v>
      </c>
      <c r="C140" s="180"/>
      <c r="D140" s="79"/>
      <c r="E140" s="80" t="str">
        <f>IF(ISBLANK(D140), "", VLOOKUP(D140, Z!$A$2:$C$4127, 3, FALSE))</f>
        <v/>
      </c>
      <c r="F140" s="206"/>
      <c r="G140" s="139"/>
      <c r="H140" s="139"/>
      <c r="I140" s="206"/>
      <c r="J140" s="181"/>
      <c r="K140" s="182"/>
      <c r="L140" s="207"/>
      <c r="M140" s="183"/>
      <c r="N140" s="180"/>
      <c r="O140" s="79"/>
      <c r="P140" s="80" t="str">
        <f>IF(ISBLANK(O140), "", VLOOKUP(O140, Z!$A$2:$C$4127, 3, FALSE))</f>
        <v/>
      </c>
      <c r="Q140" s="184"/>
      <c r="R140" s="156">
        <f t="shared" si="4"/>
        <v>0</v>
      </c>
      <c r="S140" s="13"/>
      <c r="T140" s="225" cm="1">
        <f t="array" ref="T140">IFERROR(V140 * INDEX($AC$28:$AC$33, U140), 0) / 1000</f>
        <v>0</v>
      </c>
      <c r="U140" s="224" t="str">
        <f t="shared" si="3"/>
        <v>-</v>
      </c>
      <c r="V140" s="225">
        <f t="shared" si="5"/>
        <v>0</v>
      </c>
      <c r="W140" s="13"/>
    </row>
    <row r="141" spans="1:23" ht="12.75" customHeight="1" x14ac:dyDescent="0.2">
      <c r="A141" s="142"/>
      <c r="B141" s="9">
        <v>114</v>
      </c>
      <c r="C141" s="180"/>
      <c r="D141" s="79"/>
      <c r="E141" s="80" t="str">
        <f>IF(ISBLANK(D141), "", VLOOKUP(D141, Z!$A$2:$C$4127, 3, FALSE))</f>
        <v/>
      </c>
      <c r="F141" s="206"/>
      <c r="G141" s="139"/>
      <c r="H141" s="139"/>
      <c r="I141" s="206"/>
      <c r="J141" s="181"/>
      <c r="K141" s="182"/>
      <c r="L141" s="207"/>
      <c r="M141" s="183"/>
      <c r="N141" s="180"/>
      <c r="O141" s="79"/>
      <c r="P141" s="80" t="str">
        <f>IF(ISBLANK(O141), "", VLOOKUP(O141, Z!$A$2:$C$4127, 3, FALSE))</f>
        <v/>
      </c>
      <c r="Q141" s="184"/>
      <c r="R141" s="156">
        <f t="shared" si="4"/>
        <v>0</v>
      </c>
      <c r="S141" s="13"/>
      <c r="T141" s="225" cm="1">
        <f t="array" ref="T141">IFERROR(V141 * INDEX($AC$28:$AC$33, U141), 0) / 1000</f>
        <v>0</v>
      </c>
      <c r="U141" s="224" t="str">
        <f t="shared" si="3"/>
        <v>-</v>
      </c>
      <c r="V141" s="225">
        <f t="shared" si="5"/>
        <v>0</v>
      </c>
      <c r="W141" s="13"/>
    </row>
    <row r="142" spans="1:23" ht="12.75" customHeight="1" x14ac:dyDescent="0.2">
      <c r="A142" s="142"/>
      <c r="B142" s="9">
        <v>115</v>
      </c>
      <c r="C142" s="180"/>
      <c r="D142" s="79"/>
      <c r="E142" s="80" t="str">
        <f>IF(ISBLANK(D142), "", VLOOKUP(D142, Z!$A$2:$C$4127, 3, FALSE))</f>
        <v/>
      </c>
      <c r="F142" s="206"/>
      <c r="G142" s="139"/>
      <c r="H142" s="139"/>
      <c r="I142" s="206"/>
      <c r="J142" s="181"/>
      <c r="K142" s="182"/>
      <c r="L142" s="207"/>
      <c r="M142" s="183"/>
      <c r="N142" s="180"/>
      <c r="O142" s="79"/>
      <c r="P142" s="80" t="str">
        <f>IF(ISBLANK(O142), "", VLOOKUP(O142, Z!$A$2:$C$4127, 3, FALSE))</f>
        <v/>
      </c>
      <c r="Q142" s="184"/>
      <c r="R142" s="156">
        <f t="shared" si="4"/>
        <v>0</v>
      </c>
      <c r="S142" s="13"/>
      <c r="T142" s="225" cm="1">
        <f t="array" ref="T142">IFERROR(V142 * INDEX($AC$28:$AC$33, U142), 0) / 1000</f>
        <v>0</v>
      </c>
      <c r="U142" s="224" t="str">
        <f t="shared" si="3"/>
        <v>-</v>
      </c>
      <c r="V142" s="225">
        <f t="shared" si="5"/>
        <v>0</v>
      </c>
      <c r="W142" s="13"/>
    </row>
    <row r="143" spans="1:23" ht="12.75" customHeight="1" x14ac:dyDescent="0.2">
      <c r="A143" s="142"/>
      <c r="B143" s="9">
        <v>116</v>
      </c>
      <c r="C143" s="180"/>
      <c r="D143" s="79"/>
      <c r="E143" s="80" t="str">
        <f>IF(ISBLANK(D143), "", VLOOKUP(D143, Z!$A$2:$C$4127, 3, FALSE))</f>
        <v/>
      </c>
      <c r="F143" s="206"/>
      <c r="G143" s="139"/>
      <c r="H143" s="139"/>
      <c r="I143" s="206"/>
      <c r="J143" s="181"/>
      <c r="K143" s="182"/>
      <c r="L143" s="207"/>
      <c r="M143" s="183"/>
      <c r="N143" s="180"/>
      <c r="O143" s="79"/>
      <c r="P143" s="80" t="str">
        <f>IF(ISBLANK(O143), "", VLOOKUP(O143, Z!$A$2:$C$4127, 3, FALSE))</f>
        <v/>
      </c>
      <c r="Q143" s="184"/>
      <c r="R143" s="156">
        <f t="shared" si="4"/>
        <v>0</v>
      </c>
      <c r="S143" s="13"/>
      <c r="T143" s="225" cm="1">
        <f t="array" ref="T143">IFERROR(V143 * INDEX($AC$28:$AC$33, U143), 0) / 1000</f>
        <v>0</v>
      </c>
      <c r="U143" s="224" t="str">
        <f t="shared" si="3"/>
        <v>-</v>
      </c>
      <c r="V143" s="225">
        <f t="shared" si="5"/>
        <v>0</v>
      </c>
      <c r="W143" s="13"/>
    </row>
    <row r="144" spans="1:23" ht="12.75" customHeight="1" x14ac:dyDescent="0.2">
      <c r="A144" s="142"/>
      <c r="B144" s="9">
        <v>117</v>
      </c>
      <c r="C144" s="180"/>
      <c r="D144" s="79"/>
      <c r="E144" s="80" t="str">
        <f>IF(ISBLANK(D144), "", VLOOKUP(D144, Z!$A$2:$C$4127, 3, FALSE))</f>
        <v/>
      </c>
      <c r="F144" s="206"/>
      <c r="G144" s="139"/>
      <c r="H144" s="139"/>
      <c r="I144" s="206"/>
      <c r="J144" s="181"/>
      <c r="K144" s="182"/>
      <c r="L144" s="207"/>
      <c r="M144" s="183"/>
      <c r="N144" s="180"/>
      <c r="O144" s="79"/>
      <c r="P144" s="80" t="str">
        <f>IF(ISBLANK(O144), "", VLOOKUP(O144, Z!$A$2:$C$4127, 3, FALSE))</f>
        <v/>
      </c>
      <c r="Q144" s="184"/>
      <c r="R144" s="156">
        <f t="shared" si="4"/>
        <v>0</v>
      </c>
      <c r="S144" s="13"/>
      <c r="T144" s="225" cm="1">
        <f t="array" ref="T144">IFERROR(V144 * INDEX($AC$28:$AC$33, U144), 0) / 1000</f>
        <v>0</v>
      </c>
      <c r="U144" s="224" t="str">
        <f t="shared" si="3"/>
        <v>-</v>
      </c>
      <c r="V144" s="225">
        <f t="shared" si="5"/>
        <v>0</v>
      </c>
      <c r="W144" s="13"/>
    </row>
    <row r="145" spans="1:23" ht="12.75" customHeight="1" x14ac:dyDescent="0.2">
      <c r="A145" s="142"/>
      <c r="B145" s="9">
        <v>118</v>
      </c>
      <c r="C145" s="180"/>
      <c r="D145" s="79"/>
      <c r="E145" s="80" t="str">
        <f>IF(ISBLANK(D145), "", VLOOKUP(D145, Z!$A$2:$C$4127, 3, FALSE))</f>
        <v/>
      </c>
      <c r="F145" s="206"/>
      <c r="G145" s="139"/>
      <c r="H145" s="139"/>
      <c r="I145" s="206"/>
      <c r="J145" s="181"/>
      <c r="K145" s="182"/>
      <c r="L145" s="207"/>
      <c r="M145" s="183"/>
      <c r="N145" s="180"/>
      <c r="O145" s="79"/>
      <c r="P145" s="80" t="str">
        <f>IF(ISBLANK(O145), "", VLOOKUP(O145, Z!$A$2:$C$4127, 3, FALSE))</f>
        <v/>
      </c>
      <c r="Q145" s="184"/>
      <c r="R145" s="156">
        <f t="shared" si="4"/>
        <v>0</v>
      </c>
      <c r="S145" s="13"/>
      <c r="T145" s="225" cm="1">
        <f t="array" ref="T145">IFERROR(V145 * INDEX($AC$28:$AC$33, U145), 0) / 1000</f>
        <v>0</v>
      </c>
      <c r="U145" s="224" t="str">
        <f t="shared" si="3"/>
        <v>-</v>
      </c>
      <c r="V145" s="225">
        <f t="shared" si="5"/>
        <v>0</v>
      </c>
      <c r="W145" s="13"/>
    </row>
    <row r="146" spans="1:23" ht="12.75" customHeight="1" x14ac:dyDescent="0.2">
      <c r="A146" s="142"/>
      <c r="B146" s="9">
        <v>119</v>
      </c>
      <c r="C146" s="180"/>
      <c r="D146" s="79"/>
      <c r="E146" s="80" t="str">
        <f>IF(ISBLANK(D146), "", VLOOKUP(D146, Z!$A$2:$C$4127, 3, FALSE))</f>
        <v/>
      </c>
      <c r="F146" s="206"/>
      <c r="G146" s="139"/>
      <c r="H146" s="139"/>
      <c r="I146" s="206"/>
      <c r="J146" s="181"/>
      <c r="K146" s="182"/>
      <c r="L146" s="207"/>
      <c r="M146" s="183"/>
      <c r="N146" s="180"/>
      <c r="O146" s="79"/>
      <c r="P146" s="80" t="str">
        <f>IF(ISBLANK(O146), "", VLOOKUP(O146, Z!$A$2:$C$4127, 3, FALSE))</f>
        <v/>
      </c>
      <c r="Q146" s="184"/>
      <c r="R146" s="156">
        <f t="shared" si="4"/>
        <v>0</v>
      </c>
      <c r="S146" s="13"/>
      <c r="T146" s="225" cm="1">
        <f t="array" ref="T146">IFERROR(V146 * INDEX($AC$28:$AC$33, U146), 0) / 1000</f>
        <v>0</v>
      </c>
      <c r="U146" s="224" t="str">
        <f t="shared" si="3"/>
        <v>-</v>
      </c>
      <c r="V146" s="225">
        <f t="shared" si="5"/>
        <v>0</v>
      </c>
      <c r="W146" s="13"/>
    </row>
    <row r="147" spans="1:23" ht="12.75" customHeight="1" x14ac:dyDescent="0.2">
      <c r="A147" s="142"/>
      <c r="B147" s="9">
        <v>120</v>
      </c>
      <c r="C147" s="180"/>
      <c r="D147" s="79"/>
      <c r="E147" s="80" t="str">
        <f>IF(ISBLANK(D147), "", VLOOKUP(D147, Z!$A$2:$C$4127, 3, FALSE))</f>
        <v/>
      </c>
      <c r="F147" s="206"/>
      <c r="G147" s="139"/>
      <c r="H147" s="139"/>
      <c r="I147" s="206"/>
      <c r="J147" s="181"/>
      <c r="K147" s="182"/>
      <c r="L147" s="207"/>
      <c r="M147" s="183"/>
      <c r="N147" s="180"/>
      <c r="O147" s="79"/>
      <c r="P147" s="80" t="str">
        <f>IF(ISBLANK(O147), "", VLOOKUP(O147, Z!$A$2:$C$4127, 3, FALSE))</f>
        <v/>
      </c>
      <c r="Q147" s="184"/>
      <c r="R147" s="156">
        <f t="shared" si="4"/>
        <v>0</v>
      </c>
      <c r="S147" s="13"/>
      <c r="T147" s="225" cm="1">
        <f t="array" ref="T147">IFERROR(V147 * INDEX($AC$28:$AC$33, U147), 0) / 1000</f>
        <v>0</v>
      </c>
      <c r="U147" s="224" t="str">
        <f t="shared" si="3"/>
        <v>-</v>
      </c>
      <c r="V147" s="225">
        <f t="shared" si="5"/>
        <v>0</v>
      </c>
      <c r="W147" s="13"/>
    </row>
    <row r="148" spans="1:23" ht="12.75" customHeight="1" x14ac:dyDescent="0.2">
      <c r="A148" s="142"/>
      <c r="B148" s="9">
        <v>121</v>
      </c>
      <c r="C148" s="180"/>
      <c r="D148" s="79"/>
      <c r="E148" s="80" t="str">
        <f>IF(ISBLANK(D148), "", VLOOKUP(D148, Z!$A$2:$C$4127, 3, FALSE))</f>
        <v/>
      </c>
      <c r="F148" s="206"/>
      <c r="G148" s="139"/>
      <c r="H148" s="139"/>
      <c r="I148" s="206"/>
      <c r="J148" s="181"/>
      <c r="K148" s="182"/>
      <c r="L148" s="207"/>
      <c r="M148" s="183"/>
      <c r="N148" s="180"/>
      <c r="O148" s="79"/>
      <c r="P148" s="80" t="str">
        <f>IF(ISBLANK(O148), "", VLOOKUP(O148, Z!$A$2:$C$4127, 3, FALSE))</f>
        <v/>
      </c>
      <c r="Q148" s="184"/>
      <c r="R148" s="156">
        <f t="shared" si="4"/>
        <v>0</v>
      </c>
      <c r="S148" s="13"/>
      <c r="T148" s="225" cm="1">
        <f t="array" ref="T148">IFERROR(V148 * INDEX($AC$28:$AC$33, U148), 0) / 1000</f>
        <v>0</v>
      </c>
      <c r="U148" s="224" t="str">
        <f t="shared" si="3"/>
        <v>-</v>
      </c>
      <c r="V148" s="225">
        <f t="shared" si="5"/>
        <v>0</v>
      </c>
      <c r="W148" s="13"/>
    </row>
    <row r="149" spans="1:23" ht="12.75" customHeight="1" x14ac:dyDescent="0.2">
      <c r="A149" s="142"/>
      <c r="B149" s="9">
        <v>122</v>
      </c>
      <c r="C149" s="180"/>
      <c r="D149" s="79"/>
      <c r="E149" s="80" t="str">
        <f>IF(ISBLANK(D149), "", VLOOKUP(D149, Z!$A$2:$C$4127, 3, FALSE))</f>
        <v/>
      </c>
      <c r="F149" s="206"/>
      <c r="G149" s="139"/>
      <c r="H149" s="139"/>
      <c r="I149" s="206"/>
      <c r="J149" s="181"/>
      <c r="K149" s="182"/>
      <c r="L149" s="207"/>
      <c r="M149" s="183"/>
      <c r="N149" s="180"/>
      <c r="O149" s="79"/>
      <c r="P149" s="80" t="str">
        <f>IF(ISBLANK(O149), "", VLOOKUP(O149, Z!$A$2:$C$4127, 3, FALSE))</f>
        <v/>
      </c>
      <c r="Q149" s="184"/>
      <c r="R149" s="156">
        <f t="shared" si="4"/>
        <v>0</v>
      </c>
      <c r="S149" s="13"/>
      <c r="T149" s="225" cm="1">
        <f t="array" ref="T149">IFERROR(V149 * INDEX($AC$28:$AC$33, U149), 0) / 1000</f>
        <v>0</v>
      </c>
      <c r="U149" s="224" t="str">
        <f t="shared" si="3"/>
        <v>-</v>
      </c>
      <c r="V149" s="225">
        <f t="shared" si="5"/>
        <v>0</v>
      </c>
      <c r="W149" s="13"/>
    </row>
    <row r="150" spans="1:23" ht="12.75" customHeight="1" x14ac:dyDescent="0.2">
      <c r="A150" s="142"/>
      <c r="B150" s="9">
        <v>123</v>
      </c>
      <c r="C150" s="180"/>
      <c r="D150" s="79"/>
      <c r="E150" s="80" t="str">
        <f>IF(ISBLANK(D150), "", VLOOKUP(D150, Z!$A$2:$C$4127, 3, FALSE))</f>
        <v/>
      </c>
      <c r="F150" s="206"/>
      <c r="G150" s="139"/>
      <c r="H150" s="139"/>
      <c r="I150" s="206"/>
      <c r="J150" s="181"/>
      <c r="K150" s="182"/>
      <c r="L150" s="207"/>
      <c r="M150" s="183"/>
      <c r="N150" s="180"/>
      <c r="O150" s="79"/>
      <c r="P150" s="80" t="str">
        <f>IF(ISBLANK(O150), "", VLOOKUP(O150, Z!$A$2:$C$4127, 3, FALSE))</f>
        <v/>
      </c>
      <c r="Q150" s="184"/>
      <c r="R150" s="156">
        <f t="shared" si="4"/>
        <v>0</v>
      </c>
      <c r="S150" s="13"/>
      <c r="T150" s="225" cm="1">
        <f t="array" ref="T150">IFERROR(V150 * INDEX($AC$28:$AC$33, U150), 0) / 1000</f>
        <v>0</v>
      </c>
      <c r="U150" s="224" t="str">
        <f t="shared" si="3"/>
        <v>-</v>
      </c>
      <c r="V150" s="225">
        <f t="shared" si="5"/>
        <v>0</v>
      </c>
      <c r="W150" s="13"/>
    </row>
    <row r="151" spans="1:23" ht="12.75" customHeight="1" x14ac:dyDescent="0.2">
      <c r="A151" s="142"/>
      <c r="B151" s="9">
        <v>124</v>
      </c>
      <c r="C151" s="180"/>
      <c r="D151" s="79"/>
      <c r="E151" s="80" t="str">
        <f>IF(ISBLANK(D151), "", VLOOKUP(D151, Z!$A$2:$C$4127, 3, FALSE))</f>
        <v/>
      </c>
      <c r="F151" s="206"/>
      <c r="G151" s="139"/>
      <c r="H151" s="139"/>
      <c r="I151" s="206"/>
      <c r="J151" s="181"/>
      <c r="K151" s="182"/>
      <c r="L151" s="207"/>
      <c r="M151" s="183"/>
      <c r="N151" s="180"/>
      <c r="O151" s="79"/>
      <c r="P151" s="80" t="str">
        <f>IF(ISBLANK(O151), "", VLOOKUP(O151, Z!$A$2:$C$4127, 3, FALSE))</f>
        <v/>
      </c>
      <c r="Q151" s="184"/>
      <c r="R151" s="156">
        <f t="shared" si="4"/>
        <v>0</v>
      </c>
      <c r="S151" s="13"/>
      <c r="T151" s="225" cm="1">
        <f t="array" ref="T151">IFERROR(V151 * INDEX($AC$28:$AC$33, U151), 0) / 1000</f>
        <v>0</v>
      </c>
      <c r="U151" s="224" t="str">
        <f t="shared" si="3"/>
        <v>-</v>
      </c>
      <c r="V151" s="225">
        <f t="shared" si="5"/>
        <v>0</v>
      </c>
      <c r="W151" s="13"/>
    </row>
    <row r="152" spans="1:23" ht="12.75" customHeight="1" x14ac:dyDescent="0.2">
      <c r="A152" s="142"/>
      <c r="B152" s="9">
        <v>125</v>
      </c>
      <c r="C152" s="180"/>
      <c r="D152" s="79"/>
      <c r="E152" s="80" t="str">
        <f>IF(ISBLANK(D152), "", VLOOKUP(D152, Z!$A$2:$C$4127, 3, FALSE))</f>
        <v/>
      </c>
      <c r="F152" s="206"/>
      <c r="G152" s="139"/>
      <c r="H152" s="139"/>
      <c r="I152" s="206"/>
      <c r="J152" s="181"/>
      <c r="K152" s="182"/>
      <c r="L152" s="207"/>
      <c r="M152" s="183"/>
      <c r="N152" s="180"/>
      <c r="O152" s="79"/>
      <c r="P152" s="80" t="str">
        <f>IF(ISBLANK(O152), "", VLOOKUP(O152, Z!$A$2:$C$4127, 3, FALSE))</f>
        <v/>
      </c>
      <c r="Q152" s="184"/>
      <c r="R152" s="156">
        <f t="shared" si="4"/>
        <v>0</v>
      </c>
      <c r="S152" s="13"/>
      <c r="T152" s="225" cm="1">
        <f t="array" ref="T152">IFERROR(V152 * INDEX($AC$28:$AC$33, U152), 0) / 1000</f>
        <v>0</v>
      </c>
      <c r="U152" s="224" t="str">
        <f t="shared" ref="U152:U215" si="6">IFERROR(MATCH($H152,INDEX(Units,,1),0),IFERROR(MATCH($H152,INDEX(Units,,2),0),IFERROR(MATCH($H152,INDEX(Units,,3),0),"-")))</f>
        <v>-</v>
      </c>
      <c r="V152" s="225">
        <f t="shared" si="5"/>
        <v>0</v>
      </c>
      <c r="W152" s="13"/>
    </row>
    <row r="153" spans="1:23" ht="12.75" customHeight="1" x14ac:dyDescent="0.2">
      <c r="A153" s="142"/>
      <c r="B153" s="9">
        <v>126</v>
      </c>
      <c r="C153" s="180"/>
      <c r="D153" s="79"/>
      <c r="E153" s="80" t="str">
        <f>IF(ISBLANK(D153), "", VLOOKUP(D153, Z!$A$2:$C$4127, 3, FALSE))</f>
        <v/>
      </c>
      <c r="F153" s="206"/>
      <c r="G153" s="139"/>
      <c r="H153" s="139"/>
      <c r="I153" s="206"/>
      <c r="J153" s="181"/>
      <c r="K153" s="182"/>
      <c r="L153" s="207"/>
      <c r="M153" s="183"/>
      <c r="N153" s="180"/>
      <c r="O153" s="79"/>
      <c r="P153" s="80" t="str">
        <f>IF(ISBLANK(O153), "", VLOOKUP(O153, Z!$A$2:$C$4127, 3, FALSE))</f>
        <v/>
      </c>
      <c r="Q153" s="184"/>
      <c r="R153" s="156">
        <f t="shared" ref="R153:R216" si="7">T153*1000</f>
        <v>0</v>
      </c>
      <c r="S153" s="13"/>
      <c r="T153" s="225" cm="1">
        <f t="array" ref="T153">IFERROR(V153 * INDEX($AC$28:$AC$33, U153), 0) / 1000</f>
        <v>0</v>
      </c>
      <c r="U153" s="224" t="str">
        <f t="shared" si="6"/>
        <v>-</v>
      </c>
      <c r="V153" s="225">
        <f t="shared" ref="V153:V216" si="8">I153</f>
        <v>0</v>
      </c>
      <c r="W153" s="13"/>
    </row>
    <row r="154" spans="1:23" ht="12.75" customHeight="1" x14ac:dyDescent="0.2">
      <c r="A154" s="142"/>
      <c r="B154" s="9">
        <v>127</v>
      </c>
      <c r="C154" s="180"/>
      <c r="D154" s="79"/>
      <c r="E154" s="80" t="str">
        <f>IF(ISBLANK(D154), "", VLOOKUP(D154, Z!$A$2:$C$4127, 3, FALSE))</f>
        <v/>
      </c>
      <c r="F154" s="206"/>
      <c r="G154" s="139"/>
      <c r="H154" s="139"/>
      <c r="I154" s="206"/>
      <c r="J154" s="181"/>
      <c r="K154" s="182"/>
      <c r="L154" s="207"/>
      <c r="M154" s="183"/>
      <c r="N154" s="180"/>
      <c r="O154" s="79"/>
      <c r="P154" s="80" t="str">
        <f>IF(ISBLANK(O154), "", VLOOKUP(O154, Z!$A$2:$C$4127, 3, FALSE))</f>
        <v/>
      </c>
      <c r="Q154" s="184"/>
      <c r="R154" s="156">
        <f t="shared" si="7"/>
        <v>0</v>
      </c>
      <c r="S154" s="13"/>
      <c r="T154" s="225" cm="1">
        <f t="array" ref="T154">IFERROR(V154 * INDEX($AC$28:$AC$33, U154), 0) / 1000</f>
        <v>0</v>
      </c>
      <c r="U154" s="224" t="str">
        <f t="shared" si="6"/>
        <v>-</v>
      </c>
      <c r="V154" s="225">
        <f t="shared" si="8"/>
        <v>0</v>
      </c>
      <c r="W154" s="13"/>
    </row>
    <row r="155" spans="1:23" ht="12.75" customHeight="1" x14ac:dyDescent="0.2">
      <c r="A155" s="142"/>
      <c r="B155" s="9">
        <v>128</v>
      </c>
      <c r="C155" s="180"/>
      <c r="D155" s="79"/>
      <c r="E155" s="80" t="str">
        <f>IF(ISBLANK(D155), "", VLOOKUP(D155, Z!$A$2:$C$4127, 3, FALSE))</f>
        <v/>
      </c>
      <c r="F155" s="206"/>
      <c r="G155" s="139"/>
      <c r="H155" s="139"/>
      <c r="I155" s="206"/>
      <c r="J155" s="181"/>
      <c r="K155" s="182"/>
      <c r="L155" s="207"/>
      <c r="M155" s="183"/>
      <c r="N155" s="180"/>
      <c r="O155" s="79"/>
      <c r="P155" s="80" t="str">
        <f>IF(ISBLANK(O155), "", VLOOKUP(O155, Z!$A$2:$C$4127, 3, FALSE))</f>
        <v/>
      </c>
      <c r="Q155" s="184"/>
      <c r="R155" s="156">
        <f t="shared" si="7"/>
        <v>0</v>
      </c>
      <c r="S155" s="13"/>
      <c r="T155" s="225" cm="1">
        <f t="array" ref="T155">IFERROR(V155 * INDEX($AC$28:$AC$33, U155), 0) / 1000</f>
        <v>0</v>
      </c>
      <c r="U155" s="224" t="str">
        <f t="shared" si="6"/>
        <v>-</v>
      </c>
      <c r="V155" s="225">
        <f t="shared" si="8"/>
        <v>0</v>
      </c>
      <c r="W155" s="13"/>
    </row>
    <row r="156" spans="1:23" ht="12.75" customHeight="1" x14ac:dyDescent="0.2">
      <c r="A156" s="142"/>
      <c r="B156" s="9">
        <v>129</v>
      </c>
      <c r="C156" s="180"/>
      <c r="D156" s="79"/>
      <c r="E156" s="80" t="str">
        <f>IF(ISBLANK(D156), "", VLOOKUP(D156, Z!$A$2:$C$4127, 3, FALSE))</f>
        <v/>
      </c>
      <c r="F156" s="206"/>
      <c r="G156" s="139"/>
      <c r="H156" s="139"/>
      <c r="I156" s="206"/>
      <c r="J156" s="181"/>
      <c r="K156" s="182"/>
      <c r="L156" s="207"/>
      <c r="M156" s="183"/>
      <c r="N156" s="180"/>
      <c r="O156" s="79"/>
      <c r="P156" s="80" t="str">
        <f>IF(ISBLANK(O156), "", VLOOKUP(O156, Z!$A$2:$C$4127, 3, FALSE))</f>
        <v/>
      </c>
      <c r="Q156" s="184"/>
      <c r="R156" s="156">
        <f t="shared" si="7"/>
        <v>0</v>
      </c>
      <c r="S156" s="13"/>
      <c r="T156" s="225" cm="1">
        <f t="array" ref="T156">IFERROR(V156 * INDEX($AC$28:$AC$33, U156), 0) / 1000</f>
        <v>0</v>
      </c>
      <c r="U156" s="224" t="str">
        <f t="shared" si="6"/>
        <v>-</v>
      </c>
      <c r="V156" s="225">
        <f t="shared" si="8"/>
        <v>0</v>
      </c>
      <c r="W156" s="13"/>
    </row>
    <row r="157" spans="1:23" ht="12.75" customHeight="1" x14ac:dyDescent="0.2">
      <c r="A157" s="142"/>
      <c r="B157" s="9">
        <v>130</v>
      </c>
      <c r="C157" s="180"/>
      <c r="D157" s="79"/>
      <c r="E157" s="80" t="str">
        <f>IF(ISBLANK(D157), "", VLOOKUP(D157, Z!$A$2:$C$4127, 3, FALSE))</f>
        <v/>
      </c>
      <c r="F157" s="206"/>
      <c r="G157" s="139"/>
      <c r="H157" s="139"/>
      <c r="I157" s="206"/>
      <c r="J157" s="181"/>
      <c r="K157" s="182"/>
      <c r="L157" s="207"/>
      <c r="M157" s="183"/>
      <c r="N157" s="180"/>
      <c r="O157" s="79"/>
      <c r="P157" s="80" t="str">
        <f>IF(ISBLANK(O157), "", VLOOKUP(O157, Z!$A$2:$C$4127, 3, FALSE))</f>
        <v/>
      </c>
      <c r="Q157" s="184"/>
      <c r="R157" s="156">
        <f t="shared" si="7"/>
        <v>0</v>
      </c>
      <c r="S157" s="13"/>
      <c r="T157" s="225" cm="1">
        <f t="array" ref="T157">IFERROR(V157 * INDEX($AC$28:$AC$33, U157), 0) / 1000</f>
        <v>0</v>
      </c>
      <c r="U157" s="224" t="str">
        <f t="shared" si="6"/>
        <v>-</v>
      </c>
      <c r="V157" s="225">
        <f t="shared" si="8"/>
        <v>0</v>
      </c>
      <c r="W157" s="13"/>
    </row>
    <row r="158" spans="1:23" ht="12.75" customHeight="1" x14ac:dyDescent="0.2">
      <c r="A158" s="142"/>
      <c r="B158" s="9">
        <v>131</v>
      </c>
      <c r="C158" s="180"/>
      <c r="D158" s="79"/>
      <c r="E158" s="80" t="str">
        <f>IF(ISBLANK(D158), "", VLOOKUP(D158, Z!$A$2:$C$4127, 3, FALSE))</f>
        <v/>
      </c>
      <c r="F158" s="206"/>
      <c r="G158" s="139"/>
      <c r="H158" s="139"/>
      <c r="I158" s="206"/>
      <c r="J158" s="181"/>
      <c r="K158" s="182"/>
      <c r="L158" s="207"/>
      <c r="M158" s="183"/>
      <c r="N158" s="180"/>
      <c r="O158" s="79"/>
      <c r="P158" s="80" t="str">
        <f>IF(ISBLANK(O158), "", VLOOKUP(O158, Z!$A$2:$C$4127, 3, FALSE))</f>
        <v/>
      </c>
      <c r="Q158" s="184"/>
      <c r="R158" s="156">
        <f t="shared" si="7"/>
        <v>0</v>
      </c>
      <c r="S158" s="13"/>
      <c r="T158" s="225" cm="1">
        <f t="array" ref="T158">IFERROR(V158 * INDEX($AC$28:$AC$33, U158), 0) / 1000</f>
        <v>0</v>
      </c>
      <c r="U158" s="224" t="str">
        <f t="shared" si="6"/>
        <v>-</v>
      </c>
      <c r="V158" s="225">
        <f t="shared" si="8"/>
        <v>0</v>
      </c>
      <c r="W158" s="13"/>
    </row>
    <row r="159" spans="1:23" ht="12.75" customHeight="1" x14ac:dyDescent="0.2">
      <c r="A159" s="142"/>
      <c r="B159" s="9">
        <v>132</v>
      </c>
      <c r="C159" s="180"/>
      <c r="D159" s="79"/>
      <c r="E159" s="80" t="str">
        <f>IF(ISBLANK(D159), "", VLOOKUP(D159, Z!$A$2:$C$4127, 3, FALSE))</f>
        <v/>
      </c>
      <c r="F159" s="206"/>
      <c r="G159" s="139"/>
      <c r="H159" s="139"/>
      <c r="I159" s="206"/>
      <c r="J159" s="181"/>
      <c r="K159" s="182"/>
      <c r="L159" s="207"/>
      <c r="M159" s="183"/>
      <c r="N159" s="180"/>
      <c r="O159" s="79"/>
      <c r="P159" s="80" t="str">
        <f>IF(ISBLANK(O159), "", VLOOKUP(O159, Z!$A$2:$C$4127, 3, FALSE))</f>
        <v/>
      </c>
      <c r="Q159" s="184"/>
      <c r="R159" s="156">
        <f t="shared" si="7"/>
        <v>0</v>
      </c>
      <c r="S159" s="13"/>
      <c r="T159" s="225" cm="1">
        <f t="array" ref="T159">IFERROR(V159 * INDEX($AC$28:$AC$33, U159), 0) / 1000</f>
        <v>0</v>
      </c>
      <c r="U159" s="224" t="str">
        <f t="shared" si="6"/>
        <v>-</v>
      </c>
      <c r="V159" s="225">
        <f t="shared" si="8"/>
        <v>0</v>
      </c>
      <c r="W159" s="13"/>
    </row>
    <row r="160" spans="1:23" ht="12.75" customHeight="1" x14ac:dyDescent="0.2">
      <c r="A160" s="142"/>
      <c r="B160" s="9">
        <v>133</v>
      </c>
      <c r="C160" s="180"/>
      <c r="D160" s="79"/>
      <c r="E160" s="80" t="str">
        <f>IF(ISBLANK(D160), "", VLOOKUP(D160, Z!$A$2:$C$4127, 3, FALSE))</f>
        <v/>
      </c>
      <c r="F160" s="206"/>
      <c r="G160" s="139"/>
      <c r="H160" s="139"/>
      <c r="I160" s="206"/>
      <c r="J160" s="181"/>
      <c r="K160" s="182"/>
      <c r="L160" s="207"/>
      <c r="M160" s="183"/>
      <c r="N160" s="180"/>
      <c r="O160" s="79"/>
      <c r="P160" s="80" t="str">
        <f>IF(ISBLANK(O160), "", VLOOKUP(O160, Z!$A$2:$C$4127, 3, FALSE))</f>
        <v/>
      </c>
      <c r="Q160" s="184"/>
      <c r="R160" s="156">
        <f t="shared" si="7"/>
        <v>0</v>
      </c>
      <c r="S160" s="13"/>
      <c r="T160" s="225" cm="1">
        <f t="array" ref="T160">IFERROR(V160 * INDEX($AC$28:$AC$33, U160), 0) / 1000</f>
        <v>0</v>
      </c>
      <c r="U160" s="224" t="str">
        <f t="shared" si="6"/>
        <v>-</v>
      </c>
      <c r="V160" s="225">
        <f t="shared" si="8"/>
        <v>0</v>
      </c>
      <c r="W160" s="13"/>
    </row>
    <row r="161" spans="1:23" ht="12.75" customHeight="1" x14ac:dyDescent="0.2">
      <c r="A161" s="142"/>
      <c r="B161" s="9">
        <v>134</v>
      </c>
      <c r="C161" s="180"/>
      <c r="D161" s="79"/>
      <c r="E161" s="80" t="str">
        <f>IF(ISBLANK(D161), "", VLOOKUP(D161, Z!$A$2:$C$4127, 3, FALSE))</f>
        <v/>
      </c>
      <c r="F161" s="206"/>
      <c r="G161" s="139"/>
      <c r="H161" s="139"/>
      <c r="I161" s="206"/>
      <c r="J161" s="181"/>
      <c r="K161" s="182"/>
      <c r="L161" s="207"/>
      <c r="M161" s="183"/>
      <c r="N161" s="180"/>
      <c r="O161" s="79"/>
      <c r="P161" s="80" t="str">
        <f>IF(ISBLANK(O161), "", VLOOKUP(O161, Z!$A$2:$C$4127, 3, FALSE))</f>
        <v/>
      </c>
      <c r="Q161" s="184"/>
      <c r="R161" s="156">
        <f t="shared" si="7"/>
        <v>0</v>
      </c>
      <c r="S161" s="13"/>
      <c r="T161" s="225" cm="1">
        <f t="array" ref="T161">IFERROR(V161 * INDEX($AC$28:$AC$33, U161), 0) / 1000</f>
        <v>0</v>
      </c>
      <c r="U161" s="224" t="str">
        <f t="shared" si="6"/>
        <v>-</v>
      </c>
      <c r="V161" s="225">
        <f t="shared" si="8"/>
        <v>0</v>
      </c>
      <c r="W161" s="13"/>
    </row>
    <row r="162" spans="1:23" ht="12.75" customHeight="1" x14ac:dyDescent="0.2">
      <c r="A162" s="142"/>
      <c r="B162" s="9">
        <v>135</v>
      </c>
      <c r="C162" s="180"/>
      <c r="D162" s="79"/>
      <c r="E162" s="80" t="str">
        <f>IF(ISBLANK(D162), "", VLOOKUP(D162, Z!$A$2:$C$4127, 3, FALSE))</f>
        <v/>
      </c>
      <c r="F162" s="206"/>
      <c r="G162" s="139"/>
      <c r="H162" s="139"/>
      <c r="I162" s="206"/>
      <c r="J162" s="181"/>
      <c r="K162" s="182"/>
      <c r="L162" s="207"/>
      <c r="M162" s="183"/>
      <c r="N162" s="180"/>
      <c r="O162" s="79"/>
      <c r="P162" s="80" t="str">
        <f>IF(ISBLANK(O162), "", VLOOKUP(O162, Z!$A$2:$C$4127, 3, FALSE))</f>
        <v/>
      </c>
      <c r="Q162" s="184"/>
      <c r="R162" s="156">
        <f t="shared" si="7"/>
        <v>0</v>
      </c>
      <c r="S162" s="13"/>
      <c r="T162" s="225" cm="1">
        <f t="array" ref="T162">IFERROR(V162 * INDEX($AC$28:$AC$33, U162), 0) / 1000</f>
        <v>0</v>
      </c>
      <c r="U162" s="224" t="str">
        <f t="shared" si="6"/>
        <v>-</v>
      </c>
      <c r="V162" s="225">
        <f t="shared" si="8"/>
        <v>0</v>
      </c>
      <c r="W162" s="13"/>
    </row>
    <row r="163" spans="1:23" ht="12.75" customHeight="1" x14ac:dyDescent="0.2">
      <c r="A163" s="142"/>
      <c r="B163" s="9">
        <v>136</v>
      </c>
      <c r="C163" s="180"/>
      <c r="D163" s="79"/>
      <c r="E163" s="80" t="str">
        <f>IF(ISBLANK(D163), "", VLOOKUP(D163, Z!$A$2:$C$4127, 3, FALSE))</f>
        <v/>
      </c>
      <c r="F163" s="206"/>
      <c r="G163" s="139"/>
      <c r="H163" s="139"/>
      <c r="I163" s="206"/>
      <c r="J163" s="181"/>
      <c r="K163" s="182"/>
      <c r="L163" s="207"/>
      <c r="M163" s="183"/>
      <c r="N163" s="180"/>
      <c r="O163" s="79"/>
      <c r="P163" s="80" t="str">
        <f>IF(ISBLANK(O163), "", VLOOKUP(O163, Z!$A$2:$C$4127, 3, FALSE))</f>
        <v/>
      </c>
      <c r="Q163" s="184"/>
      <c r="R163" s="156">
        <f t="shared" si="7"/>
        <v>0</v>
      </c>
      <c r="S163" s="13"/>
      <c r="T163" s="225" cm="1">
        <f t="array" ref="T163">IFERROR(V163 * INDEX($AC$28:$AC$33, U163), 0) / 1000</f>
        <v>0</v>
      </c>
      <c r="U163" s="224" t="str">
        <f t="shared" si="6"/>
        <v>-</v>
      </c>
      <c r="V163" s="225">
        <f t="shared" si="8"/>
        <v>0</v>
      </c>
      <c r="W163" s="13"/>
    </row>
    <row r="164" spans="1:23" ht="12.75" customHeight="1" x14ac:dyDescent="0.2">
      <c r="A164" s="142"/>
      <c r="B164" s="9">
        <v>137</v>
      </c>
      <c r="C164" s="180"/>
      <c r="D164" s="79"/>
      <c r="E164" s="80" t="str">
        <f>IF(ISBLANK(D164), "", VLOOKUP(D164, Z!$A$2:$C$4127, 3, FALSE))</f>
        <v/>
      </c>
      <c r="F164" s="206"/>
      <c r="G164" s="139"/>
      <c r="H164" s="139"/>
      <c r="I164" s="206"/>
      <c r="J164" s="181"/>
      <c r="K164" s="182"/>
      <c r="L164" s="207"/>
      <c r="M164" s="183"/>
      <c r="N164" s="180"/>
      <c r="O164" s="79"/>
      <c r="P164" s="80" t="str">
        <f>IF(ISBLANK(O164), "", VLOOKUP(O164, Z!$A$2:$C$4127, 3, FALSE))</f>
        <v/>
      </c>
      <c r="Q164" s="184"/>
      <c r="R164" s="156">
        <f t="shared" si="7"/>
        <v>0</v>
      </c>
      <c r="S164" s="13"/>
      <c r="T164" s="225" cm="1">
        <f t="array" ref="T164">IFERROR(V164 * INDEX($AC$28:$AC$33, U164), 0) / 1000</f>
        <v>0</v>
      </c>
      <c r="U164" s="224" t="str">
        <f t="shared" si="6"/>
        <v>-</v>
      </c>
      <c r="V164" s="225">
        <f t="shared" si="8"/>
        <v>0</v>
      </c>
      <c r="W164" s="13"/>
    </row>
    <row r="165" spans="1:23" ht="12.75" customHeight="1" x14ac:dyDescent="0.2">
      <c r="A165" s="142"/>
      <c r="B165" s="9">
        <v>138</v>
      </c>
      <c r="C165" s="180"/>
      <c r="D165" s="79"/>
      <c r="E165" s="80" t="str">
        <f>IF(ISBLANK(D165), "", VLOOKUP(D165, Z!$A$2:$C$4127, 3, FALSE))</f>
        <v/>
      </c>
      <c r="F165" s="206"/>
      <c r="G165" s="139"/>
      <c r="H165" s="139"/>
      <c r="I165" s="206"/>
      <c r="J165" s="181"/>
      <c r="K165" s="182"/>
      <c r="L165" s="207"/>
      <c r="M165" s="183"/>
      <c r="N165" s="180"/>
      <c r="O165" s="79"/>
      <c r="P165" s="80" t="str">
        <f>IF(ISBLANK(O165), "", VLOOKUP(O165, Z!$A$2:$C$4127, 3, FALSE))</f>
        <v/>
      </c>
      <c r="Q165" s="184"/>
      <c r="R165" s="156">
        <f t="shared" si="7"/>
        <v>0</v>
      </c>
      <c r="S165" s="13"/>
      <c r="T165" s="225" cm="1">
        <f t="array" ref="T165">IFERROR(V165 * INDEX($AC$28:$AC$33, U165), 0) / 1000</f>
        <v>0</v>
      </c>
      <c r="U165" s="224" t="str">
        <f t="shared" si="6"/>
        <v>-</v>
      </c>
      <c r="V165" s="225">
        <f t="shared" si="8"/>
        <v>0</v>
      </c>
      <c r="W165" s="13"/>
    </row>
    <row r="166" spans="1:23" ht="12.75" customHeight="1" x14ac:dyDescent="0.2">
      <c r="A166" s="142"/>
      <c r="B166" s="9">
        <v>139</v>
      </c>
      <c r="C166" s="180"/>
      <c r="D166" s="79"/>
      <c r="E166" s="80" t="str">
        <f>IF(ISBLANK(D166), "", VLOOKUP(D166, Z!$A$2:$C$4127, 3, FALSE))</f>
        <v/>
      </c>
      <c r="F166" s="206"/>
      <c r="G166" s="139"/>
      <c r="H166" s="139"/>
      <c r="I166" s="206"/>
      <c r="J166" s="181"/>
      <c r="K166" s="182"/>
      <c r="L166" s="207"/>
      <c r="M166" s="183"/>
      <c r="N166" s="180"/>
      <c r="O166" s="79"/>
      <c r="P166" s="80" t="str">
        <f>IF(ISBLANK(O166), "", VLOOKUP(O166, Z!$A$2:$C$4127, 3, FALSE))</f>
        <v/>
      </c>
      <c r="Q166" s="184"/>
      <c r="R166" s="156">
        <f t="shared" si="7"/>
        <v>0</v>
      </c>
      <c r="S166" s="13"/>
      <c r="T166" s="225" cm="1">
        <f t="array" ref="T166">IFERROR(V166 * INDEX($AC$28:$AC$33, U166), 0) / 1000</f>
        <v>0</v>
      </c>
      <c r="U166" s="224" t="str">
        <f t="shared" si="6"/>
        <v>-</v>
      </c>
      <c r="V166" s="225">
        <f t="shared" si="8"/>
        <v>0</v>
      </c>
      <c r="W166" s="13"/>
    </row>
    <row r="167" spans="1:23" ht="12.75" customHeight="1" x14ac:dyDescent="0.2">
      <c r="A167" s="142"/>
      <c r="B167" s="9">
        <v>140</v>
      </c>
      <c r="C167" s="180"/>
      <c r="D167" s="79"/>
      <c r="E167" s="80" t="str">
        <f>IF(ISBLANK(D167), "", VLOOKUP(D167, Z!$A$2:$C$4127, 3, FALSE))</f>
        <v/>
      </c>
      <c r="F167" s="206"/>
      <c r="G167" s="139"/>
      <c r="H167" s="139"/>
      <c r="I167" s="206"/>
      <c r="J167" s="181"/>
      <c r="K167" s="182"/>
      <c r="L167" s="207"/>
      <c r="M167" s="183"/>
      <c r="N167" s="180"/>
      <c r="O167" s="79"/>
      <c r="P167" s="80" t="str">
        <f>IF(ISBLANK(O167), "", VLOOKUP(O167, Z!$A$2:$C$4127, 3, FALSE))</f>
        <v/>
      </c>
      <c r="Q167" s="184"/>
      <c r="R167" s="156">
        <f t="shared" si="7"/>
        <v>0</v>
      </c>
      <c r="S167" s="13"/>
      <c r="T167" s="225" cm="1">
        <f t="array" ref="T167">IFERROR(V167 * INDEX($AC$28:$AC$33, U167), 0) / 1000</f>
        <v>0</v>
      </c>
      <c r="U167" s="224" t="str">
        <f t="shared" si="6"/>
        <v>-</v>
      </c>
      <c r="V167" s="225">
        <f t="shared" si="8"/>
        <v>0</v>
      </c>
      <c r="W167" s="13"/>
    </row>
    <row r="168" spans="1:23" ht="12.75" customHeight="1" x14ac:dyDescent="0.2">
      <c r="A168" s="142"/>
      <c r="B168" s="9">
        <v>141</v>
      </c>
      <c r="C168" s="180"/>
      <c r="D168" s="79"/>
      <c r="E168" s="80" t="str">
        <f>IF(ISBLANK(D168), "", VLOOKUP(D168, Z!$A$2:$C$4127, 3, FALSE))</f>
        <v/>
      </c>
      <c r="F168" s="206"/>
      <c r="G168" s="139"/>
      <c r="H168" s="139"/>
      <c r="I168" s="206"/>
      <c r="J168" s="181"/>
      <c r="K168" s="182"/>
      <c r="L168" s="207"/>
      <c r="M168" s="183"/>
      <c r="N168" s="180"/>
      <c r="O168" s="79"/>
      <c r="P168" s="80" t="str">
        <f>IF(ISBLANK(O168), "", VLOOKUP(O168, Z!$A$2:$C$4127, 3, FALSE))</f>
        <v/>
      </c>
      <c r="Q168" s="184"/>
      <c r="R168" s="156">
        <f t="shared" si="7"/>
        <v>0</v>
      </c>
      <c r="S168" s="13"/>
      <c r="T168" s="225" cm="1">
        <f t="array" ref="T168">IFERROR(V168 * INDEX($AC$28:$AC$33, U168), 0) / 1000</f>
        <v>0</v>
      </c>
      <c r="U168" s="224" t="str">
        <f t="shared" si="6"/>
        <v>-</v>
      </c>
      <c r="V168" s="225">
        <f t="shared" si="8"/>
        <v>0</v>
      </c>
      <c r="W168" s="13"/>
    </row>
    <row r="169" spans="1:23" ht="12.75" customHeight="1" x14ac:dyDescent="0.2">
      <c r="A169" s="142"/>
      <c r="B169" s="9">
        <v>142</v>
      </c>
      <c r="C169" s="180"/>
      <c r="D169" s="79"/>
      <c r="E169" s="80" t="str">
        <f>IF(ISBLANK(D169), "", VLOOKUP(D169, Z!$A$2:$C$4127, 3, FALSE))</f>
        <v/>
      </c>
      <c r="F169" s="206"/>
      <c r="G169" s="139"/>
      <c r="H169" s="139"/>
      <c r="I169" s="206"/>
      <c r="J169" s="181"/>
      <c r="K169" s="182"/>
      <c r="L169" s="207"/>
      <c r="M169" s="183"/>
      <c r="N169" s="180"/>
      <c r="O169" s="79"/>
      <c r="P169" s="80" t="str">
        <f>IF(ISBLANK(O169), "", VLOOKUP(O169, Z!$A$2:$C$4127, 3, FALSE))</f>
        <v/>
      </c>
      <c r="Q169" s="184"/>
      <c r="R169" s="156">
        <f t="shared" si="7"/>
        <v>0</v>
      </c>
      <c r="S169" s="13"/>
      <c r="T169" s="225" cm="1">
        <f t="array" ref="T169">IFERROR(V169 * INDEX($AC$28:$AC$33, U169), 0) / 1000</f>
        <v>0</v>
      </c>
      <c r="U169" s="224" t="str">
        <f t="shared" si="6"/>
        <v>-</v>
      </c>
      <c r="V169" s="225">
        <f t="shared" si="8"/>
        <v>0</v>
      </c>
      <c r="W169" s="13"/>
    </row>
    <row r="170" spans="1:23" ht="12.75" customHeight="1" x14ac:dyDescent="0.2">
      <c r="A170" s="142"/>
      <c r="B170" s="9">
        <v>143</v>
      </c>
      <c r="C170" s="180"/>
      <c r="D170" s="79"/>
      <c r="E170" s="80" t="str">
        <f>IF(ISBLANK(D170), "", VLOOKUP(D170, Z!$A$2:$C$4127, 3, FALSE))</f>
        <v/>
      </c>
      <c r="F170" s="206"/>
      <c r="G170" s="139"/>
      <c r="H170" s="139"/>
      <c r="I170" s="206"/>
      <c r="J170" s="181"/>
      <c r="K170" s="182"/>
      <c r="L170" s="207"/>
      <c r="M170" s="183"/>
      <c r="N170" s="180"/>
      <c r="O170" s="79"/>
      <c r="P170" s="80" t="str">
        <f>IF(ISBLANK(O170), "", VLOOKUP(O170, Z!$A$2:$C$4127, 3, FALSE))</f>
        <v/>
      </c>
      <c r="Q170" s="184"/>
      <c r="R170" s="156">
        <f t="shared" si="7"/>
        <v>0</v>
      </c>
      <c r="S170" s="13"/>
      <c r="T170" s="225" cm="1">
        <f t="array" ref="T170">IFERROR(V170 * INDEX($AC$28:$AC$33, U170), 0) / 1000</f>
        <v>0</v>
      </c>
      <c r="U170" s="224" t="str">
        <f t="shared" si="6"/>
        <v>-</v>
      </c>
      <c r="V170" s="225">
        <f t="shared" si="8"/>
        <v>0</v>
      </c>
      <c r="W170" s="13"/>
    </row>
    <row r="171" spans="1:23" ht="12.75" customHeight="1" x14ac:dyDescent="0.2">
      <c r="A171" s="142"/>
      <c r="B171" s="9">
        <v>144</v>
      </c>
      <c r="C171" s="180"/>
      <c r="D171" s="79"/>
      <c r="E171" s="80" t="str">
        <f>IF(ISBLANK(D171), "", VLOOKUP(D171, Z!$A$2:$C$4127, 3, FALSE))</f>
        <v/>
      </c>
      <c r="F171" s="206"/>
      <c r="G171" s="139"/>
      <c r="H171" s="139"/>
      <c r="I171" s="206"/>
      <c r="J171" s="181"/>
      <c r="K171" s="182"/>
      <c r="L171" s="207"/>
      <c r="M171" s="183"/>
      <c r="N171" s="180"/>
      <c r="O171" s="79"/>
      <c r="P171" s="80" t="str">
        <f>IF(ISBLANK(O171), "", VLOOKUP(O171, Z!$A$2:$C$4127, 3, FALSE))</f>
        <v/>
      </c>
      <c r="Q171" s="184"/>
      <c r="R171" s="156">
        <f t="shared" si="7"/>
        <v>0</v>
      </c>
      <c r="S171" s="13"/>
      <c r="T171" s="225" cm="1">
        <f t="array" ref="T171">IFERROR(V171 * INDEX($AC$28:$AC$33, U171), 0) / 1000</f>
        <v>0</v>
      </c>
      <c r="U171" s="224" t="str">
        <f t="shared" si="6"/>
        <v>-</v>
      </c>
      <c r="V171" s="225">
        <f t="shared" si="8"/>
        <v>0</v>
      </c>
      <c r="W171" s="13"/>
    </row>
    <row r="172" spans="1:23" ht="12.75" customHeight="1" x14ac:dyDescent="0.2">
      <c r="A172" s="142"/>
      <c r="B172" s="9">
        <v>145</v>
      </c>
      <c r="C172" s="180"/>
      <c r="D172" s="79"/>
      <c r="E172" s="80" t="str">
        <f>IF(ISBLANK(D172), "", VLOOKUP(D172, Z!$A$2:$C$4127, 3, FALSE))</f>
        <v/>
      </c>
      <c r="F172" s="206"/>
      <c r="G172" s="139"/>
      <c r="H172" s="139"/>
      <c r="I172" s="206"/>
      <c r="J172" s="181"/>
      <c r="K172" s="182"/>
      <c r="L172" s="207"/>
      <c r="M172" s="183"/>
      <c r="N172" s="180"/>
      <c r="O172" s="79"/>
      <c r="P172" s="80" t="str">
        <f>IF(ISBLANK(O172), "", VLOOKUP(O172, Z!$A$2:$C$4127, 3, FALSE))</f>
        <v/>
      </c>
      <c r="Q172" s="184"/>
      <c r="R172" s="156">
        <f t="shared" si="7"/>
        <v>0</v>
      </c>
      <c r="S172" s="13"/>
      <c r="T172" s="225" cm="1">
        <f t="array" ref="T172">IFERROR(V172 * INDEX($AC$28:$AC$33, U172), 0) / 1000</f>
        <v>0</v>
      </c>
      <c r="U172" s="224" t="str">
        <f t="shared" si="6"/>
        <v>-</v>
      </c>
      <c r="V172" s="225">
        <f t="shared" si="8"/>
        <v>0</v>
      </c>
      <c r="W172" s="13"/>
    </row>
    <row r="173" spans="1:23" ht="12.75" customHeight="1" x14ac:dyDescent="0.2">
      <c r="A173" s="142"/>
      <c r="B173" s="9">
        <v>146</v>
      </c>
      <c r="C173" s="180"/>
      <c r="D173" s="79"/>
      <c r="E173" s="80" t="str">
        <f>IF(ISBLANK(D173), "", VLOOKUP(D173, Z!$A$2:$C$4127, 3, FALSE))</f>
        <v/>
      </c>
      <c r="F173" s="206"/>
      <c r="G173" s="139"/>
      <c r="H173" s="139"/>
      <c r="I173" s="206"/>
      <c r="J173" s="181"/>
      <c r="K173" s="182"/>
      <c r="L173" s="207"/>
      <c r="M173" s="183"/>
      <c r="N173" s="180"/>
      <c r="O173" s="79"/>
      <c r="P173" s="80" t="str">
        <f>IF(ISBLANK(O173), "", VLOOKUP(O173, Z!$A$2:$C$4127, 3, FALSE))</f>
        <v/>
      </c>
      <c r="Q173" s="184"/>
      <c r="R173" s="156">
        <f t="shared" si="7"/>
        <v>0</v>
      </c>
      <c r="S173" s="13"/>
      <c r="T173" s="225" cm="1">
        <f t="array" ref="T173">IFERROR(V173 * INDEX($AC$28:$AC$33, U173), 0) / 1000</f>
        <v>0</v>
      </c>
      <c r="U173" s="224" t="str">
        <f t="shared" si="6"/>
        <v>-</v>
      </c>
      <c r="V173" s="225">
        <f t="shared" si="8"/>
        <v>0</v>
      </c>
      <c r="W173" s="13"/>
    </row>
    <row r="174" spans="1:23" ht="12.75" customHeight="1" x14ac:dyDescent="0.2">
      <c r="A174" s="142"/>
      <c r="B174" s="9">
        <v>147</v>
      </c>
      <c r="C174" s="180"/>
      <c r="D174" s="79"/>
      <c r="E174" s="80" t="str">
        <f>IF(ISBLANK(D174), "", VLOOKUP(D174, Z!$A$2:$C$4127, 3, FALSE))</f>
        <v/>
      </c>
      <c r="F174" s="206"/>
      <c r="G174" s="139"/>
      <c r="H174" s="139"/>
      <c r="I174" s="206"/>
      <c r="J174" s="181"/>
      <c r="K174" s="182"/>
      <c r="L174" s="207"/>
      <c r="M174" s="183"/>
      <c r="N174" s="180"/>
      <c r="O174" s="79"/>
      <c r="P174" s="80" t="str">
        <f>IF(ISBLANK(O174), "", VLOOKUP(O174, Z!$A$2:$C$4127, 3, FALSE))</f>
        <v/>
      </c>
      <c r="Q174" s="184"/>
      <c r="R174" s="156">
        <f t="shared" si="7"/>
        <v>0</v>
      </c>
      <c r="S174" s="13"/>
      <c r="T174" s="225" cm="1">
        <f t="array" ref="T174">IFERROR(V174 * INDEX($AC$28:$AC$33, U174), 0) / 1000</f>
        <v>0</v>
      </c>
      <c r="U174" s="224" t="str">
        <f t="shared" si="6"/>
        <v>-</v>
      </c>
      <c r="V174" s="225">
        <f t="shared" si="8"/>
        <v>0</v>
      </c>
      <c r="W174" s="13"/>
    </row>
    <row r="175" spans="1:23" ht="12.75" customHeight="1" x14ac:dyDescent="0.2">
      <c r="A175" s="142"/>
      <c r="B175" s="9">
        <v>148</v>
      </c>
      <c r="C175" s="180"/>
      <c r="D175" s="79"/>
      <c r="E175" s="80" t="str">
        <f>IF(ISBLANK(D175), "", VLOOKUP(D175, Z!$A$2:$C$4127, 3, FALSE))</f>
        <v/>
      </c>
      <c r="F175" s="206"/>
      <c r="G175" s="139"/>
      <c r="H175" s="139"/>
      <c r="I175" s="206"/>
      <c r="J175" s="181"/>
      <c r="K175" s="182"/>
      <c r="L175" s="207"/>
      <c r="M175" s="183"/>
      <c r="N175" s="180"/>
      <c r="O175" s="79"/>
      <c r="P175" s="80" t="str">
        <f>IF(ISBLANK(O175), "", VLOOKUP(O175, Z!$A$2:$C$4127, 3, FALSE))</f>
        <v/>
      </c>
      <c r="Q175" s="184"/>
      <c r="R175" s="156">
        <f t="shared" si="7"/>
        <v>0</v>
      </c>
      <c r="S175" s="13"/>
      <c r="T175" s="225" cm="1">
        <f t="array" ref="T175">IFERROR(V175 * INDEX($AC$28:$AC$33, U175), 0) / 1000</f>
        <v>0</v>
      </c>
      <c r="U175" s="224" t="str">
        <f t="shared" si="6"/>
        <v>-</v>
      </c>
      <c r="V175" s="225">
        <f t="shared" si="8"/>
        <v>0</v>
      </c>
      <c r="W175" s="13"/>
    </row>
    <row r="176" spans="1:23" ht="12.75" customHeight="1" x14ac:dyDescent="0.2">
      <c r="A176" s="142"/>
      <c r="B176" s="9">
        <v>149</v>
      </c>
      <c r="C176" s="180"/>
      <c r="D176" s="79"/>
      <c r="E176" s="80" t="str">
        <f>IF(ISBLANK(D176), "", VLOOKUP(D176, Z!$A$2:$C$4127, 3, FALSE))</f>
        <v/>
      </c>
      <c r="F176" s="206"/>
      <c r="G176" s="139"/>
      <c r="H176" s="139"/>
      <c r="I176" s="206"/>
      <c r="J176" s="181"/>
      <c r="K176" s="182"/>
      <c r="L176" s="207"/>
      <c r="M176" s="183"/>
      <c r="N176" s="180"/>
      <c r="O176" s="79"/>
      <c r="P176" s="80" t="str">
        <f>IF(ISBLANK(O176), "", VLOOKUP(O176, Z!$A$2:$C$4127, 3, FALSE))</f>
        <v/>
      </c>
      <c r="Q176" s="184"/>
      <c r="R176" s="156">
        <f t="shared" si="7"/>
        <v>0</v>
      </c>
      <c r="S176" s="13"/>
      <c r="T176" s="225" cm="1">
        <f t="array" ref="T176">IFERROR(V176 * INDEX($AC$28:$AC$33, U176), 0) / 1000</f>
        <v>0</v>
      </c>
      <c r="U176" s="224" t="str">
        <f t="shared" si="6"/>
        <v>-</v>
      </c>
      <c r="V176" s="225">
        <f t="shared" si="8"/>
        <v>0</v>
      </c>
      <c r="W176" s="13"/>
    </row>
    <row r="177" spans="1:23" ht="12.75" customHeight="1" x14ac:dyDescent="0.2">
      <c r="A177" s="142"/>
      <c r="B177" s="9">
        <v>150</v>
      </c>
      <c r="C177" s="180"/>
      <c r="D177" s="79"/>
      <c r="E177" s="80" t="str">
        <f>IF(ISBLANK(D177), "", VLOOKUP(D177, Z!$A$2:$C$4127, 3, FALSE))</f>
        <v/>
      </c>
      <c r="F177" s="206"/>
      <c r="G177" s="139"/>
      <c r="H177" s="139"/>
      <c r="I177" s="206"/>
      <c r="J177" s="181"/>
      <c r="K177" s="182"/>
      <c r="L177" s="207"/>
      <c r="M177" s="183"/>
      <c r="N177" s="180"/>
      <c r="O177" s="79"/>
      <c r="P177" s="80" t="str">
        <f>IF(ISBLANK(O177), "", VLOOKUP(O177, Z!$A$2:$C$4127, 3, FALSE))</f>
        <v/>
      </c>
      <c r="Q177" s="184"/>
      <c r="R177" s="156">
        <f t="shared" si="7"/>
        <v>0</v>
      </c>
      <c r="S177" s="13"/>
      <c r="T177" s="225" cm="1">
        <f t="array" ref="T177">IFERROR(V177 * INDEX($AC$28:$AC$33, U177), 0) / 1000</f>
        <v>0</v>
      </c>
      <c r="U177" s="224" t="str">
        <f t="shared" si="6"/>
        <v>-</v>
      </c>
      <c r="V177" s="225">
        <f t="shared" si="8"/>
        <v>0</v>
      </c>
      <c r="W177" s="13"/>
    </row>
    <row r="178" spans="1:23" ht="12.75" customHeight="1" x14ac:dyDescent="0.2">
      <c r="A178" s="142"/>
      <c r="B178" s="9">
        <v>151</v>
      </c>
      <c r="C178" s="180"/>
      <c r="D178" s="79"/>
      <c r="E178" s="80" t="str">
        <f>IF(ISBLANK(D178), "", VLOOKUP(D178, Z!$A$2:$C$4127, 3, FALSE))</f>
        <v/>
      </c>
      <c r="F178" s="206"/>
      <c r="G178" s="139"/>
      <c r="H178" s="139"/>
      <c r="I178" s="206"/>
      <c r="J178" s="181"/>
      <c r="K178" s="182"/>
      <c r="L178" s="207"/>
      <c r="M178" s="183"/>
      <c r="N178" s="180"/>
      <c r="O178" s="79"/>
      <c r="P178" s="80" t="str">
        <f>IF(ISBLANK(O178), "", VLOOKUP(O178, Z!$A$2:$C$4127, 3, FALSE))</f>
        <v/>
      </c>
      <c r="Q178" s="184"/>
      <c r="R178" s="156">
        <f t="shared" si="7"/>
        <v>0</v>
      </c>
      <c r="S178" s="13"/>
      <c r="T178" s="225" cm="1">
        <f t="array" ref="T178">IFERROR(V178 * INDEX($AC$28:$AC$33, U178), 0) / 1000</f>
        <v>0</v>
      </c>
      <c r="U178" s="224" t="str">
        <f t="shared" si="6"/>
        <v>-</v>
      </c>
      <c r="V178" s="225">
        <f t="shared" si="8"/>
        <v>0</v>
      </c>
      <c r="W178" s="13"/>
    </row>
    <row r="179" spans="1:23" ht="12.75" customHeight="1" x14ac:dyDescent="0.2">
      <c r="A179" s="142"/>
      <c r="B179" s="9">
        <v>152</v>
      </c>
      <c r="C179" s="180"/>
      <c r="D179" s="79"/>
      <c r="E179" s="80" t="str">
        <f>IF(ISBLANK(D179), "", VLOOKUP(D179, Z!$A$2:$C$4127, 3, FALSE))</f>
        <v/>
      </c>
      <c r="F179" s="206"/>
      <c r="G179" s="139"/>
      <c r="H179" s="139"/>
      <c r="I179" s="206"/>
      <c r="J179" s="181"/>
      <c r="K179" s="182"/>
      <c r="L179" s="207"/>
      <c r="M179" s="183"/>
      <c r="N179" s="180"/>
      <c r="O179" s="79"/>
      <c r="P179" s="80" t="str">
        <f>IF(ISBLANK(O179), "", VLOOKUP(O179, Z!$A$2:$C$4127, 3, FALSE))</f>
        <v/>
      </c>
      <c r="Q179" s="184"/>
      <c r="R179" s="156">
        <f t="shared" si="7"/>
        <v>0</v>
      </c>
      <c r="S179" s="13"/>
      <c r="T179" s="225" cm="1">
        <f t="array" ref="T179">IFERROR(V179 * INDEX($AC$28:$AC$33, U179), 0) / 1000</f>
        <v>0</v>
      </c>
      <c r="U179" s="224" t="str">
        <f t="shared" si="6"/>
        <v>-</v>
      </c>
      <c r="V179" s="225">
        <f t="shared" si="8"/>
        <v>0</v>
      </c>
      <c r="W179" s="13"/>
    </row>
    <row r="180" spans="1:23" ht="12.75" customHeight="1" x14ac:dyDescent="0.2">
      <c r="A180" s="142"/>
      <c r="B180" s="9">
        <v>153</v>
      </c>
      <c r="C180" s="180"/>
      <c r="D180" s="79"/>
      <c r="E180" s="80" t="str">
        <f>IF(ISBLANK(D180), "", VLOOKUP(D180, Z!$A$2:$C$4127, 3, FALSE))</f>
        <v/>
      </c>
      <c r="F180" s="206"/>
      <c r="G180" s="139"/>
      <c r="H180" s="139"/>
      <c r="I180" s="206"/>
      <c r="J180" s="181"/>
      <c r="K180" s="182"/>
      <c r="L180" s="207"/>
      <c r="M180" s="183"/>
      <c r="N180" s="180"/>
      <c r="O180" s="79"/>
      <c r="P180" s="80" t="str">
        <f>IF(ISBLANK(O180), "", VLOOKUP(O180, Z!$A$2:$C$4127, 3, FALSE))</f>
        <v/>
      </c>
      <c r="Q180" s="184"/>
      <c r="R180" s="156">
        <f t="shared" si="7"/>
        <v>0</v>
      </c>
      <c r="S180" s="13"/>
      <c r="T180" s="225" cm="1">
        <f t="array" ref="T180">IFERROR(V180 * INDEX($AC$28:$AC$33, U180), 0) / 1000</f>
        <v>0</v>
      </c>
      <c r="U180" s="224" t="str">
        <f t="shared" si="6"/>
        <v>-</v>
      </c>
      <c r="V180" s="225">
        <f t="shared" si="8"/>
        <v>0</v>
      </c>
      <c r="W180" s="13"/>
    </row>
    <row r="181" spans="1:23" ht="12.75" customHeight="1" x14ac:dyDescent="0.2">
      <c r="A181" s="142"/>
      <c r="B181" s="9">
        <v>154</v>
      </c>
      <c r="C181" s="180"/>
      <c r="D181" s="79"/>
      <c r="E181" s="80" t="str">
        <f>IF(ISBLANK(D181), "", VLOOKUP(D181, Z!$A$2:$C$4127, 3, FALSE))</f>
        <v/>
      </c>
      <c r="F181" s="206"/>
      <c r="G181" s="139"/>
      <c r="H181" s="139"/>
      <c r="I181" s="206"/>
      <c r="J181" s="181"/>
      <c r="K181" s="182"/>
      <c r="L181" s="207"/>
      <c r="M181" s="183"/>
      <c r="N181" s="180"/>
      <c r="O181" s="79"/>
      <c r="P181" s="80" t="str">
        <f>IF(ISBLANK(O181), "", VLOOKUP(O181, Z!$A$2:$C$4127, 3, FALSE))</f>
        <v/>
      </c>
      <c r="Q181" s="184"/>
      <c r="R181" s="156">
        <f t="shared" si="7"/>
        <v>0</v>
      </c>
      <c r="S181" s="13"/>
      <c r="T181" s="225" cm="1">
        <f t="array" ref="T181">IFERROR(V181 * INDEX($AC$28:$AC$33, U181), 0) / 1000</f>
        <v>0</v>
      </c>
      <c r="U181" s="224" t="str">
        <f t="shared" si="6"/>
        <v>-</v>
      </c>
      <c r="V181" s="225">
        <f t="shared" si="8"/>
        <v>0</v>
      </c>
      <c r="W181" s="13"/>
    </row>
    <row r="182" spans="1:23" ht="12.75" customHeight="1" x14ac:dyDescent="0.2">
      <c r="A182" s="142"/>
      <c r="B182" s="9">
        <v>155</v>
      </c>
      <c r="C182" s="180"/>
      <c r="D182" s="79"/>
      <c r="E182" s="80" t="str">
        <f>IF(ISBLANK(D182), "", VLOOKUP(D182, Z!$A$2:$C$4127, 3, FALSE))</f>
        <v/>
      </c>
      <c r="F182" s="206"/>
      <c r="G182" s="139"/>
      <c r="H182" s="139"/>
      <c r="I182" s="206"/>
      <c r="J182" s="181"/>
      <c r="K182" s="182"/>
      <c r="L182" s="207"/>
      <c r="M182" s="183"/>
      <c r="N182" s="180"/>
      <c r="O182" s="79"/>
      <c r="P182" s="80" t="str">
        <f>IF(ISBLANK(O182), "", VLOOKUP(O182, Z!$A$2:$C$4127, 3, FALSE))</f>
        <v/>
      </c>
      <c r="Q182" s="184"/>
      <c r="R182" s="156">
        <f t="shared" si="7"/>
        <v>0</v>
      </c>
      <c r="S182" s="13"/>
      <c r="T182" s="225" cm="1">
        <f t="array" ref="T182">IFERROR(V182 * INDEX($AC$28:$AC$33, U182), 0) / 1000</f>
        <v>0</v>
      </c>
      <c r="U182" s="224" t="str">
        <f t="shared" si="6"/>
        <v>-</v>
      </c>
      <c r="V182" s="225">
        <f t="shared" si="8"/>
        <v>0</v>
      </c>
      <c r="W182" s="13"/>
    </row>
    <row r="183" spans="1:23" ht="12.75" customHeight="1" x14ac:dyDescent="0.2">
      <c r="A183" s="142"/>
      <c r="B183" s="9">
        <v>156</v>
      </c>
      <c r="C183" s="180"/>
      <c r="D183" s="79"/>
      <c r="E183" s="80" t="str">
        <f>IF(ISBLANK(D183), "", VLOOKUP(D183, Z!$A$2:$C$4127, 3, FALSE))</f>
        <v/>
      </c>
      <c r="F183" s="206"/>
      <c r="G183" s="139"/>
      <c r="H183" s="139"/>
      <c r="I183" s="206"/>
      <c r="J183" s="181"/>
      <c r="K183" s="182"/>
      <c r="L183" s="207"/>
      <c r="M183" s="183"/>
      <c r="N183" s="180"/>
      <c r="O183" s="79"/>
      <c r="P183" s="80" t="str">
        <f>IF(ISBLANK(O183), "", VLOOKUP(O183, Z!$A$2:$C$4127, 3, FALSE))</f>
        <v/>
      </c>
      <c r="Q183" s="184"/>
      <c r="R183" s="156">
        <f t="shared" si="7"/>
        <v>0</v>
      </c>
      <c r="S183" s="13"/>
      <c r="T183" s="225" cm="1">
        <f t="array" ref="T183">IFERROR(V183 * INDEX($AC$28:$AC$33, U183), 0) / 1000</f>
        <v>0</v>
      </c>
      <c r="U183" s="224" t="str">
        <f t="shared" si="6"/>
        <v>-</v>
      </c>
      <c r="V183" s="225">
        <f t="shared" si="8"/>
        <v>0</v>
      </c>
      <c r="W183" s="13"/>
    </row>
    <row r="184" spans="1:23" ht="12.75" customHeight="1" x14ac:dyDescent="0.2">
      <c r="A184" s="142"/>
      <c r="B184" s="9">
        <v>157</v>
      </c>
      <c r="C184" s="180"/>
      <c r="D184" s="79"/>
      <c r="E184" s="80" t="str">
        <f>IF(ISBLANK(D184), "", VLOOKUP(D184, Z!$A$2:$C$4127, 3, FALSE))</f>
        <v/>
      </c>
      <c r="F184" s="206"/>
      <c r="G184" s="139"/>
      <c r="H184" s="139"/>
      <c r="I184" s="206"/>
      <c r="J184" s="181"/>
      <c r="K184" s="182"/>
      <c r="L184" s="207"/>
      <c r="M184" s="183"/>
      <c r="N184" s="180"/>
      <c r="O184" s="79"/>
      <c r="P184" s="80" t="str">
        <f>IF(ISBLANK(O184), "", VLOOKUP(O184, Z!$A$2:$C$4127, 3, FALSE))</f>
        <v/>
      </c>
      <c r="Q184" s="184"/>
      <c r="R184" s="156">
        <f t="shared" si="7"/>
        <v>0</v>
      </c>
      <c r="S184" s="13"/>
      <c r="T184" s="225" cm="1">
        <f t="array" ref="T184">IFERROR(V184 * INDEX($AC$28:$AC$33, U184), 0) / 1000</f>
        <v>0</v>
      </c>
      <c r="U184" s="224" t="str">
        <f t="shared" si="6"/>
        <v>-</v>
      </c>
      <c r="V184" s="225">
        <f t="shared" si="8"/>
        <v>0</v>
      </c>
      <c r="W184" s="13"/>
    </row>
    <row r="185" spans="1:23" ht="12.75" customHeight="1" x14ac:dyDescent="0.2">
      <c r="A185" s="142"/>
      <c r="B185" s="9">
        <v>158</v>
      </c>
      <c r="C185" s="180"/>
      <c r="D185" s="79"/>
      <c r="E185" s="80" t="str">
        <f>IF(ISBLANK(D185), "", VLOOKUP(D185, Z!$A$2:$C$4127, 3, FALSE))</f>
        <v/>
      </c>
      <c r="F185" s="206"/>
      <c r="G185" s="139"/>
      <c r="H185" s="139"/>
      <c r="I185" s="206"/>
      <c r="J185" s="181"/>
      <c r="K185" s="182"/>
      <c r="L185" s="207"/>
      <c r="M185" s="183"/>
      <c r="N185" s="180"/>
      <c r="O185" s="79"/>
      <c r="P185" s="80" t="str">
        <f>IF(ISBLANK(O185), "", VLOOKUP(O185, Z!$A$2:$C$4127, 3, FALSE))</f>
        <v/>
      </c>
      <c r="Q185" s="184"/>
      <c r="R185" s="156">
        <f t="shared" si="7"/>
        <v>0</v>
      </c>
      <c r="S185" s="13"/>
      <c r="T185" s="225" cm="1">
        <f t="array" ref="T185">IFERROR(V185 * INDEX($AC$28:$AC$33, U185), 0) / 1000</f>
        <v>0</v>
      </c>
      <c r="U185" s="224" t="str">
        <f t="shared" si="6"/>
        <v>-</v>
      </c>
      <c r="V185" s="225">
        <f t="shared" si="8"/>
        <v>0</v>
      </c>
      <c r="W185" s="13"/>
    </row>
    <row r="186" spans="1:23" ht="12.75" customHeight="1" x14ac:dyDescent="0.2">
      <c r="A186" s="142"/>
      <c r="B186" s="9">
        <v>159</v>
      </c>
      <c r="C186" s="180"/>
      <c r="D186" s="79"/>
      <c r="E186" s="80" t="str">
        <f>IF(ISBLANK(D186), "", VLOOKUP(D186, Z!$A$2:$C$4127, 3, FALSE))</f>
        <v/>
      </c>
      <c r="F186" s="206"/>
      <c r="G186" s="139"/>
      <c r="H186" s="139"/>
      <c r="I186" s="206"/>
      <c r="J186" s="181"/>
      <c r="K186" s="182"/>
      <c r="L186" s="207"/>
      <c r="M186" s="183"/>
      <c r="N186" s="180"/>
      <c r="O186" s="79"/>
      <c r="P186" s="80" t="str">
        <f>IF(ISBLANK(O186), "", VLOOKUP(O186, Z!$A$2:$C$4127, 3, FALSE))</f>
        <v/>
      </c>
      <c r="Q186" s="184"/>
      <c r="R186" s="156">
        <f t="shared" si="7"/>
        <v>0</v>
      </c>
      <c r="S186" s="13"/>
      <c r="T186" s="225" cm="1">
        <f t="array" ref="T186">IFERROR(V186 * INDEX($AC$28:$AC$33, U186), 0) / 1000</f>
        <v>0</v>
      </c>
      <c r="U186" s="224" t="str">
        <f t="shared" si="6"/>
        <v>-</v>
      </c>
      <c r="V186" s="225">
        <f t="shared" si="8"/>
        <v>0</v>
      </c>
      <c r="W186" s="13"/>
    </row>
    <row r="187" spans="1:23" ht="12.75" customHeight="1" x14ac:dyDescent="0.2">
      <c r="A187" s="142"/>
      <c r="B187" s="9">
        <v>160</v>
      </c>
      <c r="C187" s="180"/>
      <c r="D187" s="79"/>
      <c r="E187" s="80" t="str">
        <f>IF(ISBLANK(D187), "", VLOOKUP(D187, Z!$A$2:$C$4127, 3, FALSE))</f>
        <v/>
      </c>
      <c r="F187" s="206"/>
      <c r="G187" s="139"/>
      <c r="H187" s="139"/>
      <c r="I187" s="206"/>
      <c r="J187" s="181"/>
      <c r="K187" s="182"/>
      <c r="L187" s="207"/>
      <c r="M187" s="183"/>
      <c r="N187" s="180"/>
      <c r="O187" s="79"/>
      <c r="P187" s="80" t="str">
        <f>IF(ISBLANK(O187), "", VLOOKUP(O187, Z!$A$2:$C$4127, 3, FALSE))</f>
        <v/>
      </c>
      <c r="Q187" s="184"/>
      <c r="R187" s="156">
        <f t="shared" si="7"/>
        <v>0</v>
      </c>
      <c r="S187" s="13"/>
      <c r="T187" s="225" cm="1">
        <f t="array" ref="T187">IFERROR(V187 * INDEX($AC$28:$AC$33, U187), 0) / 1000</f>
        <v>0</v>
      </c>
      <c r="U187" s="224" t="str">
        <f t="shared" si="6"/>
        <v>-</v>
      </c>
      <c r="V187" s="225">
        <f t="shared" si="8"/>
        <v>0</v>
      </c>
      <c r="W187" s="13"/>
    </row>
    <row r="188" spans="1:23" ht="12.75" customHeight="1" x14ac:dyDescent="0.2">
      <c r="A188" s="142"/>
      <c r="B188" s="9">
        <v>161</v>
      </c>
      <c r="C188" s="180"/>
      <c r="D188" s="79"/>
      <c r="E188" s="80" t="str">
        <f>IF(ISBLANK(D188), "", VLOOKUP(D188, Z!$A$2:$C$4127, 3, FALSE))</f>
        <v/>
      </c>
      <c r="F188" s="206"/>
      <c r="G188" s="139"/>
      <c r="H188" s="139"/>
      <c r="I188" s="206"/>
      <c r="J188" s="181"/>
      <c r="K188" s="182"/>
      <c r="L188" s="207"/>
      <c r="M188" s="183"/>
      <c r="N188" s="180"/>
      <c r="O188" s="79"/>
      <c r="P188" s="80" t="str">
        <f>IF(ISBLANK(O188), "", VLOOKUP(O188, Z!$A$2:$C$4127, 3, FALSE))</f>
        <v/>
      </c>
      <c r="Q188" s="184"/>
      <c r="R188" s="156">
        <f t="shared" si="7"/>
        <v>0</v>
      </c>
      <c r="S188" s="13"/>
      <c r="T188" s="225" cm="1">
        <f t="array" ref="T188">IFERROR(V188 * INDEX($AC$28:$AC$33, U188), 0) / 1000</f>
        <v>0</v>
      </c>
      <c r="U188" s="224" t="str">
        <f t="shared" si="6"/>
        <v>-</v>
      </c>
      <c r="V188" s="225">
        <f t="shared" si="8"/>
        <v>0</v>
      </c>
      <c r="W188" s="13"/>
    </row>
    <row r="189" spans="1:23" ht="12.75" customHeight="1" x14ac:dyDescent="0.2">
      <c r="A189" s="142"/>
      <c r="B189" s="9">
        <v>162</v>
      </c>
      <c r="C189" s="180"/>
      <c r="D189" s="79"/>
      <c r="E189" s="80" t="str">
        <f>IF(ISBLANK(D189), "", VLOOKUP(D189, Z!$A$2:$C$4127, 3, FALSE))</f>
        <v/>
      </c>
      <c r="F189" s="206"/>
      <c r="G189" s="139"/>
      <c r="H189" s="139"/>
      <c r="I189" s="206"/>
      <c r="J189" s="181"/>
      <c r="K189" s="182"/>
      <c r="L189" s="207"/>
      <c r="M189" s="183"/>
      <c r="N189" s="180"/>
      <c r="O189" s="79"/>
      <c r="P189" s="80" t="str">
        <f>IF(ISBLANK(O189), "", VLOOKUP(O189, Z!$A$2:$C$4127, 3, FALSE))</f>
        <v/>
      </c>
      <c r="Q189" s="184"/>
      <c r="R189" s="156">
        <f t="shared" si="7"/>
        <v>0</v>
      </c>
      <c r="S189" s="13"/>
      <c r="T189" s="225" cm="1">
        <f t="array" ref="T189">IFERROR(V189 * INDEX($AC$28:$AC$33, U189), 0) / 1000</f>
        <v>0</v>
      </c>
      <c r="U189" s="224" t="str">
        <f t="shared" si="6"/>
        <v>-</v>
      </c>
      <c r="V189" s="225">
        <f t="shared" si="8"/>
        <v>0</v>
      </c>
      <c r="W189" s="13"/>
    </row>
    <row r="190" spans="1:23" ht="12.75" customHeight="1" x14ac:dyDescent="0.2">
      <c r="A190" s="142"/>
      <c r="B190" s="9">
        <v>163</v>
      </c>
      <c r="C190" s="180"/>
      <c r="D190" s="79"/>
      <c r="E190" s="80" t="str">
        <f>IF(ISBLANK(D190), "", VLOOKUP(D190, Z!$A$2:$C$4127, 3, FALSE))</f>
        <v/>
      </c>
      <c r="F190" s="206"/>
      <c r="G190" s="139"/>
      <c r="H190" s="139"/>
      <c r="I190" s="206"/>
      <c r="J190" s="181"/>
      <c r="K190" s="182"/>
      <c r="L190" s="207"/>
      <c r="M190" s="183"/>
      <c r="N190" s="180"/>
      <c r="O190" s="79"/>
      <c r="P190" s="80" t="str">
        <f>IF(ISBLANK(O190), "", VLOOKUP(O190, Z!$A$2:$C$4127, 3, FALSE))</f>
        <v/>
      </c>
      <c r="Q190" s="184"/>
      <c r="R190" s="156">
        <f t="shared" si="7"/>
        <v>0</v>
      </c>
      <c r="S190" s="13"/>
      <c r="T190" s="225" cm="1">
        <f t="array" ref="T190">IFERROR(V190 * INDEX($AC$28:$AC$33, U190), 0) / 1000</f>
        <v>0</v>
      </c>
      <c r="U190" s="224" t="str">
        <f t="shared" si="6"/>
        <v>-</v>
      </c>
      <c r="V190" s="225">
        <f t="shared" si="8"/>
        <v>0</v>
      </c>
      <c r="W190" s="13"/>
    </row>
    <row r="191" spans="1:23" ht="12.75" customHeight="1" x14ac:dyDescent="0.2">
      <c r="A191" s="142"/>
      <c r="B191" s="9">
        <v>164</v>
      </c>
      <c r="C191" s="180"/>
      <c r="D191" s="79"/>
      <c r="E191" s="80" t="str">
        <f>IF(ISBLANK(D191), "", VLOOKUP(D191, Z!$A$2:$C$4127, 3, FALSE))</f>
        <v/>
      </c>
      <c r="F191" s="206"/>
      <c r="G191" s="139"/>
      <c r="H191" s="139"/>
      <c r="I191" s="206"/>
      <c r="J191" s="181"/>
      <c r="K191" s="182"/>
      <c r="L191" s="207"/>
      <c r="M191" s="183"/>
      <c r="N191" s="180"/>
      <c r="O191" s="79"/>
      <c r="P191" s="80" t="str">
        <f>IF(ISBLANK(O191), "", VLOOKUP(O191, Z!$A$2:$C$4127, 3, FALSE))</f>
        <v/>
      </c>
      <c r="Q191" s="184"/>
      <c r="R191" s="156">
        <f t="shared" si="7"/>
        <v>0</v>
      </c>
      <c r="S191" s="13"/>
      <c r="T191" s="225" cm="1">
        <f t="array" ref="T191">IFERROR(V191 * INDEX($AC$28:$AC$33, U191), 0) / 1000</f>
        <v>0</v>
      </c>
      <c r="U191" s="224" t="str">
        <f t="shared" si="6"/>
        <v>-</v>
      </c>
      <c r="V191" s="225">
        <f t="shared" si="8"/>
        <v>0</v>
      </c>
      <c r="W191" s="13"/>
    </row>
    <row r="192" spans="1:23" ht="12.75" customHeight="1" x14ac:dyDescent="0.2">
      <c r="A192" s="142"/>
      <c r="B192" s="9">
        <v>165</v>
      </c>
      <c r="C192" s="180"/>
      <c r="D192" s="79"/>
      <c r="E192" s="80" t="str">
        <f>IF(ISBLANK(D192), "", VLOOKUP(D192, Z!$A$2:$C$4127, 3, FALSE))</f>
        <v/>
      </c>
      <c r="F192" s="206"/>
      <c r="G192" s="139"/>
      <c r="H192" s="139"/>
      <c r="I192" s="206"/>
      <c r="J192" s="181"/>
      <c r="K192" s="182"/>
      <c r="L192" s="207"/>
      <c r="M192" s="183"/>
      <c r="N192" s="180"/>
      <c r="O192" s="79"/>
      <c r="P192" s="80" t="str">
        <f>IF(ISBLANK(O192), "", VLOOKUP(O192, Z!$A$2:$C$4127, 3, FALSE))</f>
        <v/>
      </c>
      <c r="Q192" s="184"/>
      <c r="R192" s="156">
        <f t="shared" si="7"/>
        <v>0</v>
      </c>
      <c r="S192" s="13"/>
      <c r="T192" s="225" cm="1">
        <f t="array" ref="T192">IFERROR(V192 * INDEX($AC$28:$AC$33, U192), 0) / 1000</f>
        <v>0</v>
      </c>
      <c r="U192" s="224" t="str">
        <f t="shared" si="6"/>
        <v>-</v>
      </c>
      <c r="V192" s="225">
        <f t="shared" si="8"/>
        <v>0</v>
      </c>
      <c r="W192" s="13"/>
    </row>
    <row r="193" spans="1:23" ht="12.75" customHeight="1" x14ac:dyDescent="0.2">
      <c r="A193" s="142"/>
      <c r="B193" s="9">
        <v>166</v>
      </c>
      <c r="C193" s="180"/>
      <c r="D193" s="79"/>
      <c r="E193" s="80" t="str">
        <f>IF(ISBLANK(D193), "", VLOOKUP(D193, Z!$A$2:$C$4127, 3, FALSE))</f>
        <v/>
      </c>
      <c r="F193" s="206"/>
      <c r="G193" s="139"/>
      <c r="H193" s="139"/>
      <c r="I193" s="206"/>
      <c r="J193" s="181"/>
      <c r="K193" s="182"/>
      <c r="L193" s="207"/>
      <c r="M193" s="183"/>
      <c r="N193" s="180"/>
      <c r="O193" s="79"/>
      <c r="P193" s="80" t="str">
        <f>IF(ISBLANK(O193), "", VLOOKUP(O193, Z!$A$2:$C$4127, 3, FALSE))</f>
        <v/>
      </c>
      <c r="Q193" s="184"/>
      <c r="R193" s="156">
        <f t="shared" si="7"/>
        <v>0</v>
      </c>
      <c r="S193" s="13"/>
      <c r="T193" s="225" cm="1">
        <f t="array" ref="T193">IFERROR(V193 * INDEX($AC$28:$AC$33, U193), 0) / 1000</f>
        <v>0</v>
      </c>
      <c r="U193" s="224" t="str">
        <f t="shared" si="6"/>
        <v>-</v>
      </c>
      <c r="V193" s="225">
        <f t="shared" si="8"/>
        <v>0</v>
      </c>
      <c r="W193" s="13"/>
    </row>
    <row r="194" spans="1:23" ht="12.75" customHeight="1" x14ac:dyDescent="0.2">
      <c r="A194" s="142"/>
      <c r="B194" s="9">
        <v>167</v>
      </c>
      <c r="C194" s="180"/>
      <c r="D194" s="79"/>
      <c r="E194" s="80" t="str">
        <f>IF(ISBLANK(D194), "", VLOOKUP(D194, Z!$A$2:$C$4127, 3, FALSE))</f>
        <v/>
      </c>
      <c r="F194" s="206"/>
      <c r="G194" s="139"/>
      <c r="H194" s="139"/>
      <c r="I194" s="206"/>
      <c r="J194" s="181"/>
      <c r="K194" s="182"/>
      <c r="L194" s="207"/>
      <c r="M194" s="183"/>
      <c r="N194" s="180"/>
      <c r="O194" s="79"/>
      <c r="P194" s="80" t="str">
        <f>IF(ISBLANK(O194), "", VLOOKUP(O194, Z!$A$2:$C$4127, 3, FALSE))</f>
        <v/>
      </c>
      <c r="Q194" s="184"/>
      <c r="R194" s="156">
        <f t="shared" si="7"/>
        <v>0</v>
      </c>
      <c r="S194" s="13"/>
      <c r="T194" s="225" cm="1">
        <f t="array" ref="T194">IFERROR(V194 * INDEX($AC$28:$AC$33, U194), 0) / 1000</f>
        <v>0</v>
      </c>
      <c r="U194" s="224" t="str">
        <f t="shared" si="6"/>
        <v>-</v>
      </c>
      <c r="V194" s="225">
        <f t="shared" si="8"/>
        <v>0</v>
      </c>
      <c r="W194" s="13"/>
    </row>
    <row r="195" spans="1:23" ht="12.75" customHeight="1" x14ac:dyDescent="0.2">
      <c r="A195" s="142"/>
      <c r="B195" s="9">
        <v>168</v>
      </c>
      <c r="C195" s="180"/>
      <c r="D195" s="79"/>
      <c r="E195" s="80" t="str">
        <f>IF(ISBLANK(D195), "", VLOOKUP(D195, Z!$A$2:$C$4127, 3, FALSE))</f>
        <v/>
      </c>
      <c r="F195" s="206"/>
      <c r="G195" s="139"/>
      <c r="H195" s="139"/>
      <c r="I195" s="206"/>
      <c r="J195" s="181"/>
      <c r="K195" s="182"/>
      <c r="L195" s="207"/>
      <c r="M195" s="183"/>
      <c r="N195" s="180"/>
      <c r="O195" s="79"/>
      <c r="P195" s="80" t="str">
        <f>IF(ISBLANK(O195), "", VLOOKUP(O195, Z!$A$2:$C$4127, 3, FALSE))</f>
        <v/>
      </c>
      <c r="Q195" s="184"/>
      <c r="R195" s="156">
        <f t="shared" si="7"/>
        <v>0</v>
      </c>
      <c r="S195" s="13"/>
      <c r="T195" s="225" cm="1">
        <f t="array" ref="T195">IFERROR(V195 * INDEX($AC$28:$AC$33, U195), 0) / 1000</f>
        <v>0</v>
      </c>
      <c r="U195" s="224" t="str">
        <f t="shared" si="6"/>
        <v>-</v>
      </c>
      <c r="V195" s="225">
        <f t="shared" si="8"/>
        <v>0</v>
      </c>
      <c r="W195" s="13"/>
    </row>
    <row r="196" spans="1:23" ht="12.75" customHeight="1" x14ac:dyDescent="0.2">
      <c r="A196" s="142"/>
      <c r="B196" s="9">
        <v>169</v>
      </c>
      <c r="C196" s="180"/>
      <c r="D196" s="79"/>
      <c r="E196" s="80" t="str">
        <f>IF(ISBLANK(D196), "", VLOOKUP(D196, Z!$A$2:$C$4127, 3, FALSE))</f>
        <v/>
      </c>
      <c r="F196" s="206"/>
      <c r="G196" s="139"/>
      <c r="H196" s="139"/>
      <c r="I196" s="206"/>
      <c r="J196" s="181"/>
      <c r="K196" s="182"/>
      <c r="L196" s="207"/>
      <c r="M196" s="183"/>
      <c r="N196" s="180"/>
      <c r="O196" s="79"/>
      <c r="P196" s="80" t="str">
        <f>IF(ISBLANK(O196), "", VLOOKUP(O196, Z!$A$2:$C$4127, 3, FALSE))</f>
        <v/>
      </c>
      <c r="Q196" s="184"/>
      <c r="R196" s="156">
        <f t="shared" si="7"/>
        <v>0</v>
      </c>
      <c r="S196" s="13"/>
      <c r="T196" s="225" cm="1">
        <f t="array" ref="T196">IFERROR(V196 * INDEX($AC$28:$AC$33, U196), 0) / 1000</f>
        <v>0</v>
      </c>
      <c r="U196" s="224" t="str">
        <f t="shared" si="6"/>
        <v>-</v>
      </c>
      <c r="V196" s="225">
        <f t="shared" si="8"/>
        <v>0</v>
      </c>
      <c r="W196" s="13"/>
    </row>
    <row r="197" spans="1:23" ht="12.75" customHeight="1" x14ac:dyDescent="0.2">
      <c r="A197" s="142"/>
      <c r="B197" s="9">
        <v>170</v>
      </c>
      <c r="C197" s="180"/>
      <c r="D197" s="79"/>
      <c r="E197" s="80" t="str">
        <f>IF(ISBLANK(D197), "", VLOOKUP(D197, Z!$A$2:$C$4127, 3, FALSE))</f>
        <v/>
      </c>
      <c r="F197" s="206"/>
      <c r="G197" s="139"/>
      <c r="H197" s="139"/>
      <c r="I197" s="206"/>
      <c r="J197" s="181"/>
      <c r="K197" s="182"/>
      <c r="L197" s="207"/>
      <c r="M197" s="183"/>
      <c r="N197" s="180"/>
      <c r="O197" s="79"/>
      <c r="P197" s="80" t="str">
        <f>IF(ISBLANK(O197), "", VLOOKUP(O197, Z!$A$2:$C$4127, 3, FALSE))</f>
        <v/>
      </c>
      <c r="Q197" s="184"/>
      <c r="R197" s="156">
        <f t="shared" si="7"/>
        <v>0</v>
      </c>
      <c r="S197" s="13"/>
      <c r="T197" s="225" cm="1">
        <f t="array" ref="T197">IFERROR(V197 * INDEX($AC$28:$AC$33, U197), 0) / 1000</f>
        <v>0</v>
      </c>
      <c r="U197" s="224" t="str">
        <f t="shared" si="6"/>
        <v>-</v>
      </c>
      <c r="V197" s="225">
        <f t="shared" si="8"/>
        <v>0</v>
      </c>
      <c r="W197" s="13"/>
    </row>
    <row r="198" spans="1:23" ht="12.75" customHeight="1" x14ac:dyDescent="0.2">
      <c r="A198" s="142"/>
      <c r="B198" s="9">
        <v>171</v>
      </c>
      <c r="C198" s="180"/>
      <c r="D198" s="79"/>
      <c r="E198" s="80" t="str">
        <f>IF(ISBLANK(D198), "", VLOOKUP(D198, Z!$A$2:$C$4127, 3, FALSE))</f>
        <v/>
      </c>
      <c r="F198" s="206"/>
      <c r="G198" s="139"/>
      <c r="H198" s="139"/>
      <c r="I198" s="206"/>
      <c r="J198" s="181"/>
      <c r="K198" s="182"/>
      <c r="L198" s="207"/>
      <c r="M198" s="183"/>
      <c r="N198" s="180"/>
      <c r="O198" s="79"/>
      <c r="P198" s="80" t="str">
        <f>IF(ISBLANK(O198), "", VLOOKUP(O198, Z!$A$2:$C$4127, 3, FALSE))</f>
        <v/>
      </c>
      <c r="Q198" s="184"/>
      <c r="R198" s="156">
        <f t="shared" si="7"/>
        <v>0</v>
      </c>
      <c r="S198" s="13"/>
      <c r="T198" s="225" cm="1">
        <f t="array" ref="T198">IFERROR(V198 * INDEX($AC$28:$AC$33, U198), 0) / 1000</f>
        <v>0</v>
      </c>
      <c r="U198" s="224" t="str">
        <f t="shared" si="6"/>
        <v>-</v>
      </c>
      <c r="V198" s="225">
        <f t="shared" si="8"/>
        <v>0</v>
      </c>
      <c r="W198" s="13"/>
    </row>
    <row r="199" spans="1:23" ht="12.75" customHeight="1" x14ac:dyDescent="0.2">
      <c r="A199" s="142"/>
      <c r="B199" s="9">
        <v>172</v>
      </c>
      <c r="C199" s="180"/>
      <c r="D199" s="79"/>
      <c r="E199" s="80" t="str">
        <f>IF(ISBLANK(D199), "", VLOOKUP(D199, Z!$A$2:$C$4127, 3, FALSE))</f>
        <v/>
      </c>
      <c r="F199" s="206"/>
      <c r="G199" s="139"/>
      <c r="H199" s="139"/>
      <c r="I199" s="206"/>
      <c r="J199" s="181"/>
      <c r="K199" s="182"/>
      <c r="L199" s="207"/>
      <c r="M199" s="183"/>
      <c r="N199" s="180"/>
      <c r="O199" s="79"/>
      <c r="P199" s="80" t="str">
        <f>IF(ISBLANK(O199), "", VLOOKUP(O199, Z!$A$2:$C$4127, 3, FALSE))</f>
        <v/>
      </c>
      <c r="Q199" s="184"/>
      <c r="R199" s="156">
        <f t="shared" si="7"/>
        <v>0</v>
      </c>
      <c r="S199" s="13"/>
      <c r="T199" s="225" cm="1">
        <f t="array" ref="T199">IFERROR(V199 * INDEX($AC$28:$AC$33, U199), 0) / 1000</f>
        <v>0</v>
      </c>
      <c r="U199" s="224" t="str">
        <f t="shared" si="6"/>
        <v>-</v>
      </c>
      <c r="V199" s="225">
        <f t="shared" si="8"/>
        <v>0</v>
      </c>
      <c r="W199" s="13"/>
    </row>
    <row r="200" spans="1:23" ht="12.75" customHeight="1" x14ac:dyDescent="0.2">
      <c r="A200" s="142"/>
      <c r="B200" s="9">
        <v>173</v>
      </c>
      <c r="C200" s="180"/>
      <c r="D200" s="79"/>
      <c r="E200" s="80" t="str">
        <f>IF(ISBLANK(D200), "", VLOOKUP(D200, Z!$A$2:$C$4127, 3, FALSE))</f>
        <v/>
      </c>
      <c r="F200" s="206"/>
      <c r="G200" s="139"/>
      <c r="H200" s="139"/>
      <c r="I200" s="206"/>
      <c r="J200" s="181"/>
      <c r="K200" s="182"/>
      <c r="L200" s="207"/>
      <c r="M200" s="183"/>
      <c r="N200" s="180"/>
      <c r="O200" s="79"/>
      <c r="P200" s="80" t="str">
        <f>IF(ISBLANK(O200), "", VLOOKUP(O200, Z!$A$2:$C$4127, 3, FALSE))</f>
        <v/>
      </c>
      <c r="Q200" s="184"/>
      <c r="R200" s="156">
        <f t="shared" si="7"/>
        <v>0</v>
      </c>
      <c r="S200" s="13"/>
      <c r="T200" s="225" cm="1">
        <f t="array" ref="T200">IFERROR(V200 * INDEX($AC$28:$AC$33, U200), 0) / 1000</f>
        <v>0</v>
      </c>
      <c r="U200" s="224" t="str">
        <f t="shared" si="6"/>
        <v>-</v>
      </c>
      <c r="V200" s="225">
        <f t="shared" si="8"/>
        <v>0</v>
      </c>
      <c r="W200" s="13"/>
    </row>
    <row r="201" spans="1:23" ht="12.75" customHeight="1" x14ac:dyDescent="0.2">
      <c r="A201" s="142"/>
      <c r="B201" s="9">
        <v>174</v>
      </c>
      <c r="C201" s="180"/>
      <c r="D201" s="79"/>
      <c r="E201" s="80" t="str">
        <f>IF(ISBLANK(D201), "", VLOOKUP(D201, Z!$A$2:$C$4127, 3, FALSE))</f>
        <v/>
      </c>
      <c r="F201" s="206"/>
      <c r="G201" s="139"/>
      <c r="H201" s="139"/>
      <c r="I201" s="206"/>
      <c r="J201" s="181"/>
      <c r="K201" s="182"/>
      <c r="L201" s="207"/>
      <c r="M201" s="183"/>
      <c r="N201" s="180"/>
      <c r="O201" s="79"/>
      <c r="P201" s="80" t="str">
        <f>IF(ISBLANK(O201), "", VLOOKUP(O201, Z!$A$2:$C$4127, 3, FALSE))</f>
        <v/>
      </c>
      <c r="Q201" s="184"/>
      <c r="R201" s="156">
        <f t="shared" si="7"/>
        <v>0</v>
      </c>
      <c r="S201" s="13"/>
      <c r="T201" s="225" cm="1">
        <f t="array" ref="T201">IFERROR(V201 * INDEX($AC$28:$AC$33, U201), 0) / 1000</f>
        <v>0</v>
      </c>
      <c r="U201" s="224" t="str">
        <f t="shared" si="6"/>
        <v>-</v>
      </c>
      <c r="V201" s="225">
        <f t="shared" si="8"/>
        <v>0</v>
      </c>
      <c r="W201" s="13"/>
    </row>
    <row r="202" spans="1:23" ht="12.75" customHeight="1" x14ac:dyDescent="0.2">
      <c r="A202" s="142"/>
      <c r="B202" s="9">
        <v>175</v>
      </c>
      <c r="C202" s="180"/>
      <c r="D202" s="79"/>
      <c r="E202" s="80" t="str">
        <f>IF(ISBLANK(D202), "", VLOOKUP(D202, Z!$A$2:$C$4127, 3, FALSE))</f>
        <v/>
      </c>
      <c r="F202" s="206"/>
      <c r="G202" s="139"/>
      <c r="H202" s="139"/>
      <c r="I202" s="206"/>
      <c r="J202" s="181"/>
      <c r="K202" s="182"/>
      <c r="L202" s="207"/>
      <c r="M202" s="183"/>
      <c r="N202" s="180"/>
      <c r="O202" s="79"/>
      <c r="P202" s="80" t="str">
        <f>IF(ISBLANK(O202), "", VLOOKUP(O202, Z!$A$2:$C$4127, 3, FALSE))</f>
        <v/>
      </c>
      <c r="Q202" s="184"/>
      <c r="R202" s="156">
        <f t="shared" si="7"/>
        <v>0</v>
      </c>
      <c r="S202" s="13"/>
      <c r="T202" s="225" cm="1">
        <f t="array" ref="T202">IFERROR(V202 * INDEX($AC$28:$AC$33, U202), 0) / 1000</f>
        <v>0</v>
      </c>
      <c r="U202" s="224" t="str">
        <f t="shared" si="6"/>
        <v>-</v>
      </c>
      <c r="V202" s="225">
        <f t="shared" si="8"/>
        <v>0</v>
      </c>
      <c r="W202" s="13"/>
    </row>
    <row r="203" spans="1:23" ht="12.75" customHeight="1" x14ac:dyDescent="0.2">
      <c r="A203" s="142"/>
      <c r="B203" s="9">
        <v>176</v>
      </c>
      <c r="C203" s="180"/>
      <c r="D203" s="79"/>
      <c r="E203" s="80" t="str">
        <f>IF(ISBLANK(D203), "", VLOOKUP(D203, Z!$A$2:$C$4127, 3, FALSE))</f>
        <v/>
      </c>
      <c r="F203" s="206"/>
      <c r="G203" s="139"/>
      <c r="H203" s="139"/>
      <c r="I203" s="206"/>
      <c r="J203" s="181"/>
      <c r="K203" s="182"/>
      <c r="L203" s="207"/>
      <c r="M203" s="183"/>
      <c r="N203" s="180"/>
      <c r="O203" s="79"/>
      <c r="P203" s="80" t="str">
        <f>IF(ISBLANK(O203), "", VLOOKUP(O203, Z!$A$2:$C$4127, 3, FALSE))</f>
        <v/>
      </c>
      <c r="Q203" s="184"/>
      <c r="R203" s="156">
        <f t="shared" si="7"/>
        <v>0</v>
      </c>
      <c r="S203" s="13"/>
      <c r="T203" s="225" cm="1">
        <f t="array" ref="T203">IFERROR(V203 * INDEX($AC$28:$AC$33, U203), 0) / 1000</f>
        <v>0</v>
      </c>
      <c r="U203" s="224" t="str">
        <f t="shared" si="6"/>
        <v>-</v>
      </c>
      <c r="V203" s="225">
        <f t="shared" si="8"/>
        <v>0</v>
      </c>
      <c r="W203" s="13"/>
    </row>
    <row r="204" spans="1:23" ht="12.75" customHeight="1" x14ac:dyDescent="0.2">
      <c r="A204" s="142"/>
      <c r="B204" s="9">
        <v>177</v>
      </c>
      <c r="C204" s="180"/>
      <c r="D204" s="79"/>
      <c r="E204" s="80" t="str">
        <f>IF(ISBLANK(D204), "", VLOOKUP(D204, Z!$A$2:$C$4127, 3, FALSE))</f>
        <v/>
      </c>
      <c r="F204" s="206"/>
      <c r="G204" s="139"/>
      <c r="H204" s="139"/>
      <c r="I204" s="206"/>
      <c r="J204" s="181"/>
      <c r="K204" s="182"/>
      <c r="L204" s="207"/>
      <c r="M204" s="183"/>
      <c r="N204" s="180"/>
      <c r="O204" s="79"/>
      <c r="P204" s="80" t="str">
        <f>IF(ISBLANK(O204), "", VLOOKUP(O204, Z!$A$2:$C$4127, 3, FALSE))</f>
        <v/>
      </c>
      <c r="Q204" s="184"/>
      <c r="R204" s="156">
        <f t="shared" si="7"/>
        <v>0</v>
      </c>
      <c r="S204" s="13"/>
      <c r="T204" s="225" cm="1">
        <f t="array" ref="T204">IFERROR(V204 * INDEX($AC$28:$AC$33, U204), 0) / 1000</f>
        <v>0</v>
      </c>
      <c r="U204" s="224" t="str">
        <f t="shared" si="6"/>
        <v>-</v>
      </c>
      <c r="V204" s="225">
        <f t="shared" si="8"/>
        <v>0</v>
      </c>
      <c r="W204" s="13"/>
    </row>
    <row r="205" spans="1:23" ht="12.75" customHeight="1" x14ac:dyDescent="0.2">
      <c r="A205" s="142"/>
      <c r="B205" s="9">
        <v>178</v>
      </c>
      <c r="C205" s="180"/>
      <c r="D205" s="79"/>
      <c r="E205" s="80" t="str">
        <f>IF(ISBLANK(D205), "", VLOOKUP(D205, Z!$A$2:$C$4127, 3, FALSE))</f>
        <v/>
      </c>
      <c r="F205" s="206"/>
      <c r="G205" s="139"/>
      <c r="H205" s="139"/>
      <c r="I205" s="206"/>
      <c r="J205" s="181"/>
      <c r="K205" s="182"/>
      <c r="L205" s="207"/>
      <c r="M205" s="183"/>
      <c r="N205" s="180"/>
      <c r="O205" s="79"/>
      <c r="P205" s="80" t="str">
        <f>IF(ISBLANK(O205), "", VLOOKUP(O205, Z!$A$2:$C$4127, 3, FALSE))</f>
        <v/>
      </c>
      <c r="Q205" s="184"/>
      <c r="R205" s="156">
        <f t="shared" si="7"/>
        <v>0</v>
      </c>
      <c r="S205" s="13"/>
      <c r="T205" s="225" cm="1">
        <f t="array" ref="T205">IFERROR(V205 * INDEX($AC$28:$AC$33, U205), 0) / 1000</f>
        <v>0</v>
      </c>
      <c r="U205" s="224" t="str">
        <f t="shared" si="6"/>
        <v>-</v>
      </c>
      <c r="V205" s="225">
        <f t="shared" si="8"/>
        <v>0</v>
      </c>
      <c r="W205" s="13"/>
    </row>
    <row r="206" spans="1:23" ht="12.75" customHeight="1" x14ac:dyDescent="0.2">
      <c r="A206" s="142"/>
      <c r="B206" s="9">
        <v>179</v>
      </c>
      <c r="C206" s="180"/>
      <c r="D206" s="79"/>
      <c r="E206" s="80" t="str">
        <f>IF(ISBLANK(D206), "", VLOOKUP(D206, Z!$A$2:$C$4127, 3, FALSE))</f>
        <v/>
      </c>
      <c r="F206" s="206"/>
      <c r="G206" s="139"/>
      <c r="H206" s="139"/>
      <c r="I206" s="206"/>
      <c r="J206" s="181"/>
      <c r="K206" s="182"/>
      <c r="L206" s="207"/>
      <c r="M206" s="183"/>
      <c r="N206" s="180"/>
      <c r="O206" s="79"/>
      <c r="P206" s="80" t="str">
        <f>IF(ISBLANK(O206), "", VLOOKUP(O206, Z!$A$2:$C$4127, 3, FALSE))</f>
        <v/>
      </c>
      <c r="Q206" s="184"/>
      <c r="R206" s="156">
        <f t="shared" si="7"/>
        <v>0</v>
      </c>
      <c r="S206" s="13"/>
      <c r="T206" s="225" cm="1">
        <f t="array" ref="T206">IFERROR(V206 * INDEX($AC$28:$AC$33, U206), 0) / 1000</f>
        <v>0</v>
      </c>
      <c r="U206" s="224" t="str">
        <f t="shared" si="6"/>
        <v>-</v>
      </c>
      <c r="V206" s="225">
        <f t="shared" si="8"/>
        <v>0</v>
      </c>
      <c r="W206" s="13"/>
    </row>
    <row r="207" spans="1:23" ht="12.75" customHeight="1" x14ac:dyDescent="0.2">
      <c r="A207" s="142"/>
      <c r="B207" s="9">
        <v>180</v>
      </c>
      <c r="C207" s="180"/>
      <c r="D207" s="79"/>
      <c r="E207" s="80" t="str">
        <f>IF(ISBLANK(D207), "", VLOOKUP(D207, Z!$A$2:$C$4127, 3, FALSE))</f>
        <v/>
      </c>
      <c r="F207" s="206"/>
      <c r="G207" s="139"/>
      <c r="H207" s="139"/>
      <c r="I207" s="206"/>
      <c r="J207" s="181"/>
      <c r="K207" s="182"/>
      <c r="L207" s="207"/>
      <c r="M207" s="183"/>
      <c r="N207" s="180"/>
      <c r="O207" s="79"/>
      <c r="P207" s="80" t="str">
        <f>IF(ISBLANK(O207), "", VLOOKUP(O207, Z!$A$2:$C$4127, 3, FALSE))</f>
        <v/>
      </c>
      <c r="Q207" s="184"/>
      <c r="R207" s="156">
        <f t="shared" si="7"/>
        <v>0</v>
      </c>
      <c r="S207" s="13"/>
      <c r="T207" s="225" cm="1">
        <f t="array" ref="T207">IFERROR(V207 * INDEX($AC$28:$AC$33, U207), 0) / 1000</f>
        <v>0</v>
      </c>
      <c r="U207" s="224" t="str">
        <f t="shared" si="6"/>
        <v>-</v>
      </c>
      <c r="V207" s="225">
        <f t="shared" si="8"/>
        <v>0</v>
      </c>
      <c r="W207" s="13"/>
    </row>
    <row r="208" spans="1:23" ht="12.75" customHeight="1" x14ac:dyDescent="0.2">
      <c r="A208" s="142"/>
      <c r="B208" s="9">
        <v>181</v>
      </c>
      <c r="C208" s="180"/>
      <c r="D208" s="79"/>
      <c r="E208" s="80" t="str">
        <f>IF(ISBLANK(D208), "", VLOOKUP(D208, Z!$A$2:$C$4127, 3, FALSE))</f>
        <v/>
      </c>
      <c r="F208" s="206"/>
      <c r="G208" s="139"/>
      <c r="H208" s="139"/>
      <c r="I208" s="206"/>
      <c r="J208" s="181"/>
      <c r="K208" s="182"/>
      <c r="L208" s="207"/>
      <c r="M208" s="183"/>
      <c r="N208" s="180"/>
      <c r="O208" s="79"/>
      <c r="P208" s="80" t="str">
        <f>IF(ISBLANK(O208), "", VLOOKUP(O208, Z!$A$2:$C$4127, 3, FALSE))</f>
        <v/>
      </c>
      <c r="Q208" s="184"/>
      <c r="R208" s="156">
        <f t="shared" si="7"/>
        <v>0</v>
      </c>
      <c r="S208" s="13"/>
      <c r="T208" s="225" cm="1">
        <f t="array" ref="T208">IFERROR(V208 * INDEX($AC$28:$AC$33, U208), 0) / 1000</f>
        <v>0</v>
      </c>
      <c r="U208" s="224" t="str">
        <f t="shared" si="6"/>
        <v>-</v>
      </c>
      <c r="V208" s="225">
        <f t="shared" si="8"/>
        <v>0</v>
      </c>
      <c r="W208" s="13"/>
    </row>
    <row r="209" spans="1:23" ht="12.75" customHeight="1" x14ac:dyDescent="0.2">
      <c r="A209" s="142"/>
      <c r="B209" s="9">
        <v>182</v>
      </c>
      <c r="C209" s="180"/>
      <c r="D209" s="79"/>
      <c r="E209" s="80" t="str">
        <f>IF(ISBLANK(D209), "", VLOOKUP(D209, Z!$A$2:$C$4127, 3, FALSE))</f>
        <v/>
      </c>
      <c r="F209" s="206"/>
      <c r="G209" s="139"/>
      <c r="H209" s="139"/>
      <c r="I209" s="206"/>
      <c r="J209" s="181"/>
      <c r="K209" s="182"/>
      <c r="L209" s="207"/>
      <c r="M209" s="183"/>
      <c r="N209" s="180"/>
      <c r="O209" s="79"/>
      <c r="P209" s="80" t="str">
        <f>IF(ISBLANK(O209), "", VLOOKUP(O209, Z!$A$2:$C$4127, 3, FALSE))</f>
        <v/>
      </c>
      <c r="Q209" s="184"/>
      <c r="R209" s="156">
        <f t="shared" si="7"/>
        <v>0</v>
      </c>
      <c r="S209" s="13"/>
      <c r="T209" s="225" cm="1">
        <f t="array" ref="T209">IFERROR(V209 * INDEX($AC$28:$AC$33, U209), 0) / 1000</f>
        <v>0</v>
      </c>
      <c r="U209" s="224" t="str">
        <f t="shared" si="6"/>
        <v>-</v>
      </c>
      <c r="V209" s="225">
        <f t="shared" si="8"/>
        <v>0</v>
      </c>
      <c r="W209" s="13"/>
    </row>
    <row r="210" spans="1:23" ht="12.75" customHeight="1" x14ac:dyDescent="0.2">
      <c r="A210" s="142"/>
      <c r="B210" s="9">
        <v>183</v>
      </c>
      <c r="C210" s="180"/>
      <c r="D210" s="79"/>
      <c r="E210" s="80" t="str">
        <f>IF(ISBLANK(D210), "", VLOOKUP(D210, Z!$A$2:$C$4127, 3, FALSE))</f>
        <v/>
      </c>
      <c r="F210" s="206"/>
      <c r="G210" s="139"/>
      <c r="H210" s="139"/>
      <c r="I210" s="206"/>
      <c r="J210" s="181"/>
      <c r="K210" s="182"/>
      <c r="L210" s="207"/>
      <c r="M210" s="183"/>
      <c r="N210" s="180"/>
      <c r="O210" s="79"/>
      <c r="P210" s="80" t="str">
        <f>IF(ISBLANK(O210), "", VLOOKUP(O210, Z!$A$2:$C$4127, 3, FALSE))</f>
        <v/>
      </c>
      <c r="Q210" s="184"/>
      <c r="R210" s="156">
        <f t="shared" si="7"/>
        <v>0</v>
      </c>
      <c r="S210" s="13"/>
      <c r="T210" s="225" cm="1">
        <f t="array" ref="T210">IFERROR(V210 * INDEX($AC$28:$AC$33, U210), 0) / 1000</f>
        <v>0</v>
      </c>
      <c r="U210" s="224" t="str">
        <f t="shared" si="6"/>
        <v>-</v>
      </c>
      <c r="V210" s="225">
        <f t="shared" si="8"/>
        <v>0</v>
      </c>
      <c r="W210" s="13"/>
    </row>
    <row r="211" spans="1:23" ht="12.75" customHeight="1" x14ac:dyDescent="0.2">
      <c r="A211" s="142"/>
      <c r="B211" s="9">
        <v>184</v>
      </c>
      <c r="C211" s="180"/>
      <c r="D211" s="79"/>
      <c r="E211" s="80" t="str">
        <f>IF(ISBLANK(D211), "", VLOOKUP(D211, Z!$A$2:$C$4127, 3, FALSE))</f>
        <v/>
      </c>
      <c r="F211" s="206"/>
      <c r="G211" s="139"/>
      <c r="H211" s="139"/>
      <c r="I211" s="206"/>
      <c r="J211" s="181"/>
      <c r="K211" s="182"/>
      <c r="L211" s="207"/>
      <c r="M211" s="183"/>
      <c r="N211" s="180"/>
      <c r="O211" s="79"/>
      <c r="P211" s="80" t="str">
        <f>IF(ISBLANK(O211), "", VLOOKUP(O211, Z!$A$2:$C$4127, 3, FALSE))</f>
        <v/>
      </c>
      <c r="Q211" s="184"/>
      <c r="R211" s="156">
        <f t="shared" si="7"/>
        <v>0</v>
      </c>
      <c r="S211" s="13"/>
      <c r="T211" s="225" cm="1">
        <f t="array" ref="T211">IFERROR(V211 * INDEX($AC$28:$AC$33, U211), 0) / 1000</f>
        <v>0</v>
      </c>
      <c r="U211" s="224" t="str">
        <f t="shared" si="6"/>
        <v>-</v>
      </c>
      <c r="V211" s="225">
        <f t="shared" si="8"/>
        <v>0</v>
      </c>
      <c r="W211" s="13"/>
    </row>
    <row r="212" spans="1:23" ht="12.75" customHeight="1" x14ac:dyDescent="0.2">
      <c r="A212" s="142"/>
      <c r="B212" s="9">
        <v>185</v>
      </c>
      <c r="C212" s="180"/>
      <c r="D212" s="79"/>
      <c r="E212" s="80" t="str">
        <f>IF(ISBLANK(D212), "", VLOOKUP(D212, Z!$A$2:$C$4127, 3, FALSE))</f>
        <v/>
      </c>
      <c r="F212" s="206"/>
      <c r="G212" s="139"/>
      <c r="H212" s="139"/>
      <c r="I212" s="206"/>
      <c r="J212" s="181"/>
      <c r="K212" s="182"/>
      <c r="L212" s="207"/>
      <c r="M212" s="183"/>
      <c r="N212" s="180"/>
      <c r="O212" s="79"/>
      <c r="P212" s="80" t="str">
        <f>IF(ISBLANK(O212), "", VLOOKUP(O212, Z!$A$2:$C$4127, 3, FALSE))</f>
        <v/>
      </c>
      <c r="Q212" s="184"/>
      <c r="R212" s="156">
        <f t="shared" si="7"/>
        <v>0</v>
      </c>
      <c r="S212" s="13"/>
      <c r="T212" s="225" cm="1">
        <f t="array" ref="T212">IFERROR(V212 * INDEX($AC$28:$AC$33, U212), 0) / 1000</f>
        <v>0</v>
      </c>
      <c r="U212" s="224" t="str">
        <f t="shared" si="6"/>
        <v>-</v>
      </c>
      <c r="V212" s="225">
        <f t="shared" si="8"/>
        <v>0</v>
      </c>
      <c r="W212" s="13"/>
    </row>
    <row r="213" spans="1:23" ht="12.75" customHeight="1" x14ac:dyDescent="0.2">
      <c r="A213" s="142"/>
      <c r="B213" s="9">
        <v>186</v>
      </c>
      <c r="C213" s="180"/>
      <c r="D213" s="79"/>
      <c r="E213" s="80" t="str">
        <f>IF(ISBLANK(D213), "", VLOOKUP(D213, Z!$A$2:$C$4127, 3, FALSE))</f>
        <v/>
      </c>
      <c r="F213" s="206"/>
      <c r="G213" s="139"/>
      <c r="H213" s="139"/>
      <c r="I213" s="206"/>
      <c r="J213" s="181"/>
      <c r="K213" s="182"/>
      <c r="L213" s="207"/>
      <c r="M213" s="183"/>
      <c r="N213" s="180"/>
      <c r="O213" s="79"/>
      <c r="P213" s="80" t="str">
        <f>IF(ISBLANK(O213), "", VLOOKUP(O213, Z!$A$2:$C$4127, 3, FALSE))</f>
        <v/>
      </c>
      <c r="Q213" s="184"/>
      <c r="R213" s="156">
        <f t="shared" si="7"/>
        <v>0</v>
      </c>
      <c r="S213" s="13"/>
      <c r="T213" s="225" cm="1">
        <f t="array" ref="T213">IFERROR(V213 * INDEX($AC$28:$AC$33, U213), 0) / 1000</f>
        <v>0</v>
      </c>
      <c r="U213" s="224" t="str">
        <f t="shared" si="6"/>
        <v>-</v>
      </c>
      <c r="V213" s="225">
        <f t="shared" si="8"/>
        <v>0</v>
      </c>
      <c r="W213" s="13"/>
    </row>
    <row r="214" spans="1:23" ht="12.75" customHeight="1" x14ac:dyDescent="0.2">
      <c r="A214" s="142"/>
      <c r="B214" s="9">
        <v>187</v>
      </c>
      <c r="C214" s="180"/>
      <c r="D214" s="79"/>
      <c r="E214" s="80" t="str">
        <f>IF(ISBLANK(D214), "", VLOOKUP(D214, Z!$A$2:$C$4127, 3, FALSE))</f>
        <v/>
      </c>
      <c r="F214" s="206"/>
      <c r="G214" s="139"/>
      <c r="H214" s="139"/>
      <c r="I214" s="206"/>
      <c r="J214" s="181"/>
      <c r="K214" s="182"/>
      <c r="L214" s="207"/>
      <c r="M214" s="183"/>
      <c r="N214" s="180"/>
      <c r="O214" s="79"/>
      <c r="P214" s="80" t="str">
        <f>IF(ISBLANK(O214), "", VLOOKUP(O214, Z!$A$2:$C$4127, 3, FALSE))</f>
        <v/>
      </c>
      <c r="Q214" s="184"/>
      <c r="R214" s="156">
        <f t="shared" si="7"/>
        <v>0</v>
      </c>
      <c r="S214" s="13"/>
      <c r="T214" s="225" cm="1">
        <f t="array" ref="T214">IFERROR(V214 * INDEX($AC$28:$AC$33, U214), 0) / 1000</f>
        <v>0</v>
      </c>
      <c r="U214" s="224" t="str">
        <f t="shared" si="6"/>
        <v>-</v>
      </c>
      <c r="V214" s="225">
        <f t="shared" si="8"/>
        <v>0</v>
      </c>
      <c r="W214" s="13"/>
    </row>
    <row r="215" spans="1:23" ht="12.75" customHeight="1" x14ac:dyDescent="0.2">
      <c r="A215" s="142"/>
      <c r="B215" s="9">
        <v>188</v>
      </c>
      <c r="C215" s="180"/>
      <c r="D215" s="79"/>
      <c r="E215" s="80" t="str">
        <f>IF(ISBLANK(D215), "", VLOOKUP(D215, Z!$A$2:$C$4127, 3, FALSE))</f>
        <v/>
      </c>
      <c r="F215" s="206"/>
      <c r="G215" s="139"/>
      <c r="H215" s="139"/>
      <c r="I215" s="206"/>
      <c r="J215" s="181"/>
      <c r="K215" s="182"/>
      <c r="L215" s="207"/>
      <c r="M215" s="183"/>
      <c r="N215" s="180"/>
      <c r="O215" s="79"/>
      <c r="P215" s="80" t="str">
        <f>IF(ISBLANK(O215), "", VLOOKUP(O215, Z!$A$2:$C$4127, 3, FALSE))</f>
        <v/>
      </c>
      <c r="Q215" s="184"/>
      <c r="R215" s="156">
        <f t="shared" si="7"/>
        <v>0</v>
      </c>
      <c r="S215" s="13"/>
      <c r="T215" s="225" cm="1">
        <f t="array" ref="T215">IFERROR(V215 * INDEX($AC$28:$AC$33, U215), 0) / 1000</f>
        <v>0</v>
      </c>
      <c r="U215" s="224" t="str">
        <f t="shared" si="6"/>
        <v>-</v>
      </c>
      <c r="V215" s="225">
        <f t="shared" si="8"/>
        <v>0</v>
      </c>
      <c r="W215" s="13"/>
    </row>
    <row r="216" spans="1:23" ht="12.75" customHeight="1" x14ac:dyDescent="0.2">
      <c r="A216" s="142"/>
      <c r="B216" s="9">
        <v>189</v>
      </c>
      <c r="C216" s="180"/>
      <c r="D216" s="79"/>
      <c r="E216" s="80" t="str">
        <f>IF(ISBLANK(D216), "", VLOOKUP(D216, Z!$A$2:$C$4127, 3, FALSE))</f>
        <v/>
      </c>
      <c r="F216" s="206"/>
      <c r="G216" s="139"/>
      <c r="H216" s="139"/>
      <c r="I216" s="206"/>
      <c r="J216" s="181"/>
      <c r="K216" s="182"/>
      <c r="L216" s="207"/>
      <c r="M216" s="183"/>
      <c r="N216" s="180"/>
      <c r="O216" s="79"/>
      <c r="P216" s="80" t="str">
        <f>IF(ISBLANK(O216), "", VLOOKUP(O216, Z!$A$2:$C$4127, 3, FALSE))</f>
        <v/>
      </c>
      <c r="Q216" s="184"/>
      <c r="R216" s="156">
        <f t="shared" si="7"/>
        <v>0</v>
      </c>
      <c r="S216" s="13"/>
      <c r="T216" s="225" cm="1">
        <f t="array" ref="T216">IFERROR(V216 * INDEX($AC$28:$AC$33, U216), 0) / 1000</f>
        <v>0</v>
      </c>
      <c r="U216" s="224" t="str">
        <f t="shared" ref="U216:U279" si="9">IFERROR(MATCH($H216,INDEX(Units,,1),0),IFERROR(MATCH($H216,INDEX(Units,,2),0),IFERROR(MATCH($H216,INDEX(Units,,3),0),"-")))</f>
        <v>-</v>
      </c>
      <c r="V216" s="225">
        <f t="shared" si="8"/>
        <v>0</v>
      </c>
      <c r="W216" s="13"/>
    </row>
    <row r="217" spans="1:23" ht="12.75" customHeight="1" x14ac:dyDescent="0.2">
      <c r="A217" s="142"/>
      <c r="B217" s="9">
        <v>190</v>
      </c>
      <c r="C217" s="180"/>
      <c r="D217" s="79"/>
      <c r="E217" s="80" t="str">
        <f>IF(ISBLANK(D217), "", VLOOKUP(D217, Z!$A$2:$C$4127, 3, FALSE))</f>
        <v/>
      </c>
      <c r="F217" s="206"/>
      <c r="G217" s="139"/>
      <c r="H217" s="139"/>
      <c r="I217" s="206"/>
      <c r="J217" s="181"/>
      <c r="K217" s="182"/>
      <c r="L217" s="207"/>
      <c r="M217" s="183"/>
      <c r="N217" s="180"/>
      <c r="O217" s="79"/>
      <c r="P217" s="80" t="str">
        <f>IF(ISBLANK(O217), "", VLOOKUP(O217, Z!$A$2:$C$4127, 3, FALSE))</f>
        <v/>
      </c>
      <c r="Q217" s="184"/>
      <c r="R217" s="156">
        <f t="shared" ref="R217:R280" si="10">T217*1000</f>
        <v>0</v>
      </c>
      <c r="S217" s="13"/>
      <c r="T217" s="225" cm="1">
        <f t="array" ref="T217">IFERROR(V217 * INDEX($AC$28:$AC$33, U217), 0) / 1000</f>
        <v>0</v>
      </c>
      <c r="U217" s="224" t="str">
        <f t="shared" si="9"/>
        <v>-</v>
      </c>
      <c r="V217" s="225">
        <f t="shared" ref="V217:V280" si="11">I217</f>
        <v>0</v>
      </c>
      <c r="W217" s="13"/>
    </row>
    <row r="218" spans="1:23" ht="12.75" customHeight="1" x14ac:dyDescent="0.2">
      <c r="A218" s="142"/>
      <c r="B218" s="9">
        <v>191</v>
      </c>
      <c r="C218" s="180"/>
      <c r="D218" s="79"/>
      <c r="E218" s="80" t="str">
        <f>IF(ISBLANK(D218), "", VLOOKUP(D218, Z!$A$2:$C$4127, 3, FALSE))</f>
        <v/>
      </c>
      <c r="F218" s="206"/>
      <c r="G218" s="139"/>
      <c r="H218" s="139"/>
      <c r="I218" s="206"/>
      <c r="J218" s="181"/>
      <c r="K218" s="182"/>
      <c r="L218" s="207"/>
      <c r="M218" s="183"/>
      <c r="N218" s="180"/>
      <c r="O218" s="79"/>
      <c r="P218" s="80" t="str">
        <f>IF(ISBLANK(O218), "", VLOOKUP(O218, Z!$A$2:$C$4127, 3, FALSE))</f>
        <v/>
      </c>
      <c r="Q218" s="184"/>
      <c r="R218" s="156">
        <f t="shared" si="10"/>
        <v>0</v>
      </c>
      <c r="S218" s="13"/>
      <c r="T218" s="225" cm="1">
        <f t="array" ref="T218">IFERROR(V218 * INDEX($AC$28:$AC$33, U218), 0) / 1000</f>
        <v>0</v>
      </c>
      <c r="U218" s="224" t="str">
        <f t="shared" si="9"/>
        <v>-</v>
      </c>
      <c r="V218" s="225">
        <f t="shared" si="11"/>
        <v>0</v>
      </c>
      <c r="W218" s="13"/>
    </row>
    <row r="219" spans="1:23" ht="12.75" customHeight="1" x14ac:dyDescent="0.2">
      <c r="A219" s="142"/>
      <c r="B219" s="9">
        <v>192</v>
      </c>
      <c r="C219" s="180"/>
      <c r="D219" s="79"/>
      <c r="E219" s="80" t="str">
        <f>IF(ISBLANK(D219), "", VLOOKUP(D219, Z!$A$2:$C$4127, 3, FALSE))</f>
        <v/>
      </c>
      <c r="F219" s="206"/>
      <c r="G219" s="139"/>
      <c r="H219" s="139"/>
      <c r="I219" s="206"/>
      <c r="J219" s="181"/>
      <c r="K219" s="182"/>
      <c r="L219" s="207"/>
      <c r="M219" s="183"/>
      <c r="N219" s="180"/>
      <c r="O219" s="79"/>
      <c r="P219" s="80" t="str">
        <f>IF(ISBLANK(O219), "", VLOOKUP(O219, Z!$A$2:$C$4127, 3, FALSE))</f>
        <v/>
      </c>
      <c r="Q219" s="184"/>
      <c r="R219" s="156">
        <f t="shared" si="10"/>
        <v>0</v>
      </c>
      <c r="S219" s="13"/>
      <c r="T219" s="225" cm="1">
        <f t="array" ref="T219">IFERROR(V219 * INDEX($AC$28:$AC$33, U219), 0) / 1000</f>
        <v>0</v>
      </c>
      <c r="U219" s="224" t="str">
        <f t="shared" si="9"/>
        <v>-</v>
      </c>
      <c r="V219" s="225">
        <f t="shared" si="11"/>
        <v>0</v>
      </c>
      <c r="W219" s="13"/>
    </row>
    <row r="220" spans="1:23" ht="12.75" customHeight="1" x14ac:dyDescent="0.2">
      <c r="A220" s="142"/>
      <c r="B220" s="9">
        <v>193</v>
      </c>
      <c r="C220" s="180"/>
      <c r="D220" s="79"/>
      <c r="E220" s="80" t="str">
        <f>IF(ISBLANK(D220), "", VLOOKUP(D220, Z!$A$2:$C$4127, 3, FALSE))</f>
        <v/>
      </c>
      <c r="F220" s="206"/>
      <c r="G220" s="139"/>
      <c r="H220" s="139"/>
      <c r="I220" s="206"/>
      <c r="J220" s="181"/>
      <c r="K220" s="182"/>
      <c r="L220" s="207"/>
      <c r="M220" s="183"/>
      <c r="N220" s="180"/>
      <c r="O220" s="79"/>
      <c r="P220" s="80" t="str">
        <f>IF(ISBLANK(O220), "", VLOOKUP(O220, Z!$A$2:$C$4127, 3, FALSE))</f>
        <v/>
      </c>
      <c r="Q220" s="184"/>
      <c r="R220" s="156">
        <f t="shared" si="10"/>
        <v>0</v>
      </c>
      <c r="S220" s="13"/>
      <c r="T220" s="225" cm="1">
        <f t="array" ref="T220">IFERROR(V220 * INDEX($AC$28:$AC$33, U220), 0) / 1000</f>
        <v>0</v>
      </c>
      <c r="U220" s="224" t="str">
        <f t="shared" si="9"/>
        <v>-</v>
      </c>
      <c r="V220" s="225">
        <f t="shared" si="11"/>
        <v>0</v>
      </c>
      <c r="W220" s="13"/>
    </row>
    <row r="221" spans="1:23" ht="12.75" customHeight="1" x14ac:dyDescent="0.2">
      <c r="A221" s="142"/>
      <c r="B221" s="9">
        <v>194</v>
      </c>
      <c r="C221" s="180"/>
      <c r="D221" s="79"/>
      <c r="E221" s="80" t="str">
        <f>IF(ISBLANK(D221), "", VLOOKUP(D221, Z!$A$2:$C$4127, 3, FALSE))</f>
        <v/>
      </c>
      <c r="F221" s="206"/>
      <c r="G221" s="139"/>
      <c r="H221" s="139"/>
      <c r="I221" s="206"/>
      <c r="J221" s="181"/>
      <c r="K221" s="182"/>
      <c r="L221" s="207"/>
      <c r="M221" s="183"/>
      <c r="N221" s="180"/>
      <c r="O221" s="79"/>
      <c r="P221" s="80" t="str">
        <f>IF(ISBLANK(O221), "", VLOOKUP(O221, Z!$A$2:$C$4127, 3, FALSE))</f>
        <v/>
      </c>
      <c r="Q221" s="184"/>
      <c r="R221" s="156">
        <f t="shared" si="10"/>
        <v>0</v>
      </c>
      <c r="S221" s="13"/>
      <c r="T221" s="225" cm="1">
        <f t="array" ref="T221">IFERROR(V221 * INDEX($AC$28:$AC$33, U221), 0) / 1000</f>
        <v>0</v>
      </c>
      <c r="U221" s="224" t="str">
        <f t="shared" si="9"/>
        <v>-</v>
      </c>
      <c r="V221" s="225">
        <f t="shared" si="11"/>
        <v>0</v>
      </c>
      <c r="W221" s="13"/>
    </row>
    <row r="222" spans="1:23" ht="12.75" customHeight="1" x14ac:dyDescent="0.2">
      <c r="A222" s="142"/>
      <c r="B222" s="9">
        <v>195</v>
      </c>
      <c r="C222" s="180"/>
      <c r="D222" s="79"/>
      <c r="E222" s="80" t="str">
        <f>IF(ISBLANK(D222), "", VLOOKUP(D222, Z!$A$2:$C$4127, 3, FALSE))</f>
        <v/>
      </c>
      <c r="F222" s="206"/>
      <c r="G222" s="139"/>
      <c r="H222" s="139"/>
      <c r="I222" s="206"/>
      <c r="J222" s="181"/>
      <c r="K222" s="182"/>
      <c r="L222" s="207"/>
      <c r="M222" s="183"/>
      <c r="N222" s="180"/>
      <c r="O222" s="79"/>
      <c r="P222" s="80" t="str">
        <f>IF(ISBLANK(O222), "", VLOOKUP(O222, Z!$A$2:$C$4127, 3, FALSE))</f>
        <v/>
      </c>
      <c r="Q222" s="184"/>
      <c r="R222" s="156">
        <f t="shared" si="10"/>
        <v>0</v>
      </c>
      <c r="S222" s="13"/>
      <c r="T222" s="225" cm="1">
        <f t="array" ref="T222">IFERROR(V222 * INDEX($AC$28:$AC$33, U222), 0) / 1000</f>
        <v>0</v>
      </c>
      <c r="U222" s="224" t="str">
        <f t="shared" si="9"/>
        <v>-</v>
      </c>
      <c r="V222" s="225">
        <f t="shared" si="11"/>
        <v>0</v>
      </c>
      <c r="W222" s="13"/>
    </row>
    <row r="223" spans="1:23" ht="12.75" customHeight="1" x14ac:dyDescent="0.2">
      <c r="A223" s="142"/>
      <c r="B223" s="9">
        <v>196</v>
      </c>
      <c r="C223" s="180"/>
      <c r="D223" s="79"/>
      <c r="E223" s="80" t="str">
        <f>IF(ISBLANK(D223), "", VLOOKUP(D223, Z!$A$2:$C$4127, 3, FALSE))</f>
        <v/>
      </c>
      <c r="F223" s="206"/>
      <c r="G223" s="139"/>
      <c r="H223" s="139"/>
      <c r="I223" s="206"/>
      <c r="J223" s="181"/>
      <c r="K223" s="182"/>
      <c r="L223" s="207"/>
      <c r="M223" s="183"/>
      <c r="N223" s="180"/>
      <c r="O223" s="79"/>
      <c r="P223" s="80" t="str">
        <f>IF(ISBLANK(O223), "", VLOOKUP(O223, Z!$A$2:$C$4127, 3, FALSE))</f>
        <v/>
      </c>
      <c r="Q223" s="184"/>
      <c r="R223" s="156">
        <f t="shared" si="10"/>
        <v>0</v>
      </c>
      <c r="S223" s="13"/>
      <c r="T223" s="225" cm="1">
        <f t="array" ref="T223">IFERROR(V223 * INDEX($AC$28:$AC$33, U223), 0) / 1000</f>
        <v>0</v>
      </c>
      <c r="U223" s="224" t="str">
        <f t="shared" si="9"/>
        <v>-</v>
      </c>
      <c r="V223" s="225">
        <f t="shared" si="11"/>
        <v>0</v>
      </c>
      <c r="W223" s="13"/>
    </row>
    <row r="224" spans="1:23" ht="12.75" customHeight="1" x14ac:dyDescent="0.2">
      <c r="A224" s="142"/>
      <c r="B224" s="9">
        <v>197</v>
      </c>
      <c r="C224" s="180"/>
      <c r="D224" s="79"/>
      <c r="E224" s="80" t="str">
        <f>IF(ISBLANK(D224), "", VLOOKUP(D224, Z!$A$2:$C$4127, 3, FALSE))</f>
        <v/>
      </c>
      <c r="F224" s="206"/>
      <c r="G224" s="139"/>
      <c r="H224" s="139"/>
      <c r="I224" s="206"/>
      <c r="J224" s="181"/>
      <c r="K224" s="182"/>
      <c r="L224" s="207"/>
      <c r="M224" s="183"/>
      <c r="N224" s="180"/>
      <c r="O224" s="79"/>
      <c r="P224" s="80" t="str">
        <f>IF(ISBLANK(O224), "", VLOOKUP(O224, Z!$A$2:$C$4127, 3, FALSE))</f>
        <v/>
      </c>
      <c r="Q224" s="184"/>
      <c r="R224" s="156">
        <f t="shared" si="10"/>
        <v>0</v>
      </c>
      <c r="S224" s="13"/>
      <c r="T224" s="225" cm="1">
        <f t="array" ref="T224">IFERROR(V224 * INDEX($AC$28:$AC$33, U224), 0) / 1000</f>
        <v>0</v>
      </c>
      <c r="U224" s="224" t="str">
        <f t="shared" si="9"/>
        <v>-</v>
      </c>
      <c r="V224" s="225">
        <f t="shared" si="11"/>
        <v>0</v>
      </c>
      <c r="W224" s="13"/>
    </row>
    <row r="225" spans="1:23" ht="12.75" customHeight="1" x14ac:dyDescent="0.2">
      <c r="A225" s="142"/>
      <c r="B225" s="9">
        <v>198</v>
      </c>
      <c r="C225" s="180"/>
      <c r="D225" s="79"/>
      <c r="E225" s="80" t="str">
        <f>IF(ISBLANK(D225), "", VLOOKUP(D225, Z!$A$2:$C$4127, 3, FALSE))</f>
        <v/>
      </c>
      <c r="F225" s="206"/>
      <c r="G225" s="139"/>
      <c r="H225" s="139"/>
      <c r="I225" s="206"/>
      <c r="J225" s="181"/>
      <c r="K225" s="182"/>
      <c r="L225" s="207"/>
      <c r="M225" s="183"/>
      <c r="N225" s="180"/>
      <c r="O225" s="79"/>
      <c r="P225" s="80" t="str">
        <f>IF(ISBLANK(O225), "", VLOOKUP(O225, Z!$A$2:$C$4127, 3, FALSE))</f>
        <v/>
      </c>
      <c r="Q225" s="184"/>
      <c r="R225" s="156">
        <f t="shared" si="10"/>
        <v>0</v>
      </c>
      <c r="S225" s="13"/>
      <c r="T225" s="225" cm="1">
        <f t="array" ref="T225">IFERROR(V225 * INDEX($AC$28:$AC$33, U225), 0) / 1000</f>
        <v>0</v>
      </c>
      <c r="U225" s="224" t="str">
        <f t="shared" si="9"/>
        <v>-</v>
      </c>
      <c r="V225" s="225">
        <f t="shared" si="11"/>
        <v>0</v>
      </c>
      <c r="W225" s="13"/>
    </row>
    <row r="226" spans="1:23" ht="12.75" customHeight="1" x14ac:dyDescent="0.2">
      <c r="A226" s="142"/>
      <c r="B226" s="9">
        <v>199</v>
      </c>
      <c r="C226" s="180"/>
      <c r="D226" s="79"/>
      <c r="E226" s="80" t="str">
        <f>IF(ISBLANK(D226), "", VLOOKUP(D226, Z!$A$2:$C$4127, 3, FALSE))</f>
        <v/>
      </c>
      <c r="F226" s="206"/>
      <c r="G226" s="139"/>
      <c r="H226" s="139"/>
      <c r="I226" s="206"/>
      <c r="J226" s="181"/>
      <c r="K226" s="182"/>
      <c r="L226" s="207"/>
      <c r="M226" s="183"/>
      <c r="N226" s="180"/>
      <c r="O226" s="79"/>
      <c r="P226" s="80" t="str">
        <f>IF(ISBLANK(O226), "", VLOOKUP(O226, Z!$A$2:$C$4127, 3, FALSE))</f>
        <v/>
      </c>
      <c r="Q226" s="184"/>
      <c r="R226" s="156">
        <f t="shared" si="10"/>
        <v>0</v>
      </c>
      <c r="S226" s="13"/>
      <c r="T226" s="225" cm="1">
        <f t="array" ref="T226">IFERROR(V226 * INDEX($AC$28:$AC$33, U226), 0) / 1000</f>
        <v>0</v>
      </c>
      <c r="U226" s="224" t="str">
        <f t="shared" si="9"/>
        <v>-</v>
      </c>
      <c r="V226" s="225">
        <f t="shared" si="11"/>
        <v>0</v>
      </c>
      <c r="W226" s="13"/>
    </row>
    <row r="227" spans="1:23" ht="12.75" customHeight="1" x14ac:dyDescent="0.2">
      <c r="A227" s="142"/>
      <c r="B227" s="9">
        <v>200</v>
      </c>
      <c r="C227" s="180"/>
      <c r="D227" s="79"/>
      <c r="E227" s="80" t="str">
        <f>IF(ISBLANK(D227), "", VLOOKUP(D227, Z!$A$2:$C$4127, 3, FALSE))</f>
        <v/>
      </c>
      <c r="F227" s="206"/>
      <c r="G227" s="139"/>
      <c r="H227" s="139"/>
      <c r="I227" s="206"/>
      <c r="J227" s="181"/>
      <c r="K227" s="182"/>
      <c r="L227" s="207"/>
      <c r="M227" s="183"/>
      <c r="N227" s="180"/>
      <c r="O227" s="79"/>
      <c r="P227" s="80" t="str">
        <f>IF(ISBLANK(O227), "", VLOOKUP(O227, Z!$A$2:$C$4127, 3, FALSE))</f>
        <v/>
      </c>
      <c r="Q227" s="184"/>
      <c r="R227" s="156">
        <f t="shared" si="10"/>
        <v>0</v>
      </c>
      <c r="S227" s="13"/>
      <c r="T227" s="225" cm="1">
        <f t="array" ref="T227">IFERROR(V227 * INDEX($AC$28:$AC$33, U227), 0) / 1000</f>
        <v>0</v>
      </c>
      <c r="U227" s="224" t="str">
        <f t="shared" si="9"/>
        <v>-</v>
      </c>
      <c r="V227" s="225">
        <f t="shared" si="11"/>
        <v>0</v>
      </c>
      <c r="W227" s="13"/>
    </row>
    <row r="228" spans="1:23" ht="12.75" customHeight="1" x14ac:dyDescent="0.2">
      <c r="A228" s="142"/>
      <c r="B228" s="9">
        <v>201</v>
      </c>
      <c r="C228" s="180"/>
      <c r="D228" s="79"/>
      <c r="E228" s="80" t="str">
        <f>IF(ISBLANK(D228), "", VLOOKUP(D228, Z!$A$2:$C$4127, 3, FALSE))</f>
        <v/>
      </c>
      <c r="F228" s="206"/>
      <c r="G228" s="139"/>
      <c r="H228" s="139"/>
      <c r="I228" s="206"/>
      <c r="J228" s="181"/>
      <c r="K228" s="182"/>
      <c r="L228" s="207"/>
      <c r="M228" s="183"/>
      <c r="N228" s="180"/>
      <c r="O228" s="79"/>
      <c r="P228" s="80" t="str">
        <f>IF(ISBLANK(O228), "", VLOOKUP(O228, Z!$A$2:$C$4127, 3, FALSE))</f>
        <v/>
      </c>
      <c r="Q228" s="184"/>
      <c r="R228" s="156">
        <f t="shared" si="10"/>
        <v>0</v>
      </c>
      <c r="S228" s="13"/>
      <c r="T228" s="225" cm="1">
        <f t="array" ref="T228">IFERROR(V228 * INDEX($AC$28:$AC$33, U228), 0) / 1000</f>
        <v>0</v>
      </c>
      <c r="U228" s="224" t="str">
        <f t="shared" si="9"/>
        <v>-</v>
      </c>
      <c r="V228" s="225">
        <f t="shared" si="11"/>
        <v>0</v>
      </c>
      <c r="W228" s="13"/>
    </row>
    <row r="229" spans="1:23" ht="12.75" customHeight="1" x14ac:dyDescent="0.2">
      <c r="A229" s="142"/>
      <c r="B229" s="9">
        <v>202</v>
      </c>
      <c r="C229" s="180"/>
      <c r="D229" s="79"/>
      <c r="E229" s="80" t="str">
        <f>IF(ISBLANK(D229), "", VLOOKUP(D229, Z!$A$2:$C$4127, 3, FALSE))</f>
        <v/>
      </c>
      <c r="F229" s="206"/>
      <c r="G229" s="139"/>
      <c r="H229" s="139"/>
      <c r="I229" s="206"/>
      <c r="J229" s="181"/>
      <c r="K229" s="182"/>
      <c r="L229" s="207"/>
      <c r="M229" s="183"/>
      <c r="N229" s="180"/>
      <c r="O229" s="79"/>
      <c r="P229" s="80" t="str">
        <f>IF(ISBLANK(O229), "", VLOOKUP(O229, Z!$A$2:$C$4127, 3, FALSE))</f>
        <v/>
      </c>
      <c r="Q229" s="184"/>
      <c r="R229" s="156">
        <f t="shared" si="10"/>
        <v>0</v>
      </c>
      <c r="S229" s="13"/>
      <c r="T229" s="225" cm="1">
        <f t="array" ref="T229">IFERROR(V229 * INDEX($AC$28:$AC$33, U229), 0) / 1000</f>
        <v>0</v>
      </c>
      <c r="U229" s="224" t="str">
        <f t="shared" si="9"/>
        <v>-</v>
      </c>
      <c r="V229" s="225">
        <f t="shared" si="11"/>
        <v>0</v>
      </c>
      <c r="W229" s="13"/>
    </row>
    <row r="230" spans="1:23" ht="12.75" customHeight="1" x14ac:dyDescent="0.2">
      <c r="A230" s="142"/>
      <c r="B230" s="9">
        <v>203</v>
      </c>
      <c r="C230" s="180"/>
      <c r="D230" s="79"/>
      <c r="E230" s="80" t="str">
        <f>IF(ISBLANK(D230), "", VLOOKUP(D230, Z!$A$2:$C$4127, 3, FALSE))</f>
        <v/>
      </c>
      <c r="F230" s="206"/>
      <c r="G230" s="139"/>
      <c r="H230" s="139"/>
      <c r="I230" s="206"/>
      <c r="J230" s="181"/>
      <c r="K230" s="182"/>
      <c r="L230" s="207"/>
      <c r="M230" s="183"/>
      <c r="N230" s="180"/>
      <c r="O230" s="79"/>
      <c r="P230" s="80" t="str">
        <f>IF(ISBLANK(O230), "", VLOOKUP(O230, Z!$A$2:$C$4127, 3, FALSE))</f>
        <v/>
      </c>
      <c r="Q230" s="184"/>
      <c r="R230" s="156">
        <f t="shared" si="10"/>
        <v>0</v>
      </c>
      <c r="S230" s="13"/>
      <c r="T230" s="225" cm="1">
        <f t="array" ref="T230">IFERROR(V230 * INDEX($AC$28:$AC$33, U230), 0) / 1000</f>
        <v>0</v>
      </c>
      <c r="U230" s="224" t="str">
        <f t="shared" si="9"/>
        <v>-</v>
      </c>
      <c r="V230" s="225">
        <f t="shared" si="11"/>
        <v>0</v>
      </c>
      <c r="W230" s="13"/>
    </row>
    <row r="231" spans="1:23" ht="12.75" customHeight="1" x14ac:dyDescent="0.2">
      <c r="A231" s="142"/>
      <c r="B231" s="9">
        <v>204</v>
      </c>
      <c r="C231" s="180"/>
      <c r="D231" s="79"/>
      <c r="E231" s="80" t="str">
        <f>IF(ISBLANK(D231), "", VLOOKUP(D231, Z!$A$2:$C$4127, 3, FALSE))</f>
        <v/>
      </c>
      <c r="F231" s="206"/>
      <c r="G231" s="139"/>
      <c r="H231" s="139"/>
      <c r="I231" s="206"/>
      <c r="J231" s="181"/>
      <c r="K231" s="182"/>
      <c r="L231" s="207"/>
      <c r="M231" s="183"/>
      <c r="N231" s="180"/>
      <c r="O231" s="79"/>
      <c r="P231" s="80" t="str">
        <f>IF(ISBLANK(O231), "", VLOOKUP(O231, Z!$A$2:$C$4127, 3, FALSE))</f>
        <v/>
      </c>
      <c r="Q231" s="184"/>
      <c r="R231" s="156">
        <f t="shared" si="10"/>
        <v>0</v>
      </c>
      <c r="S231" s="13"/>
      <c r="T231" s="225" cm="1">
        <f t="array" ref="T231">IFERROR(V231 * INDEX($AC$28:$AC$33, U231), 0) / 1000</f>
        <v>0</v>
      </c>
      <c r="U231" s="224" t="str">
        <f t="shared" si="9"/>
        <v>-</v>
      </c>
      <c r="V231" s="225">
        <f t="shared" si="11"/>
        <v>0</v>
      </c>
      <c r="W231" s="13"/>
    </row>
    <row r="232" spans="1:23" ht="12.75" customHeight="1" x14ac:dyDescent="0.2">
      <c r="A232" s="142"/>
      <c r="B232" s="9">
        <v>205</v>
      </c>
      <c r="C232" s="180"/>
      <c r="D232" s="79"/>
      <c r="E232" s="80" t="str">
        <f>IF(ISBLANK(D232), "", VLOOKUP(D232, Z!$A$2:$C$4127, 3, FALSE))</f>
        <v/>
      </c>
      <c r="F232" s="206"/>
      <c r="G232" s="139"/>
      <c r="H232" s="139"/>
      <c r="I232" s="206"/>
      <c r="J232" s="181"/>
      <c r="K232" s="182"/>
      <c r="L232" s="207"/>
      <c r="M232" s="183"/>
      <c r="N232" s="180"/>
      <c r="O232" s="79"/>
      <c r="P232" s="80" t="str">
        <f>IF(ISBLANK(O232), "", VLOOKUP(O232, Z!$A$2:$C$4127, 3, FALSE))</f>
        <v/>
      </c>
      <c r="Q232" s="184"/>
      <c r="R232" s="156">
        <f t="shared" si="10"/>
        <v>0</v>
      </c>
      <c r="S232" s="13"/>
      <c r="T232" s="225" cm="1">
        <f t="array" ref="T232">IFERROR(V232 * INDEX($AC$28:$AC$33, U232), 0) / 1000</f>
        <v>0</v>
      </c>
      <c r="U232" s="224" t="str">
        <f t="shared" si="9"/>
        <v>-</v>
      </c>
      <c r="V232" s="225">
        <f t="shared" si="11"/>
        <v>0</v>
      </c>
      <c r="W232" s="13"/>
    </row>
    <row r="233" spans="1:23" ht="12.75" customHeight="1" x14ac:dyDescent="0.2">
      <c r="A233" s="142"/>
      <c r="B233" s="9">
        <v>206</v>
      </c>
      <c r="C233" s="180"/>
      <c r="D233" s="79"/>
      <c r="E233" s="80" t="str">
        <f>IF(ISBLANK(D233), "", VLOOKUP(D233, Z!$A$2:$C$4127, 3, FALSE))</f>
        <v/>
      </c>
      <c r="F233" s="206"/>
      <c r="G233" s="139"/>
      <c r="H233" s="139"/>
      <c r="I233" s="206"/>
      <c r="J233" s="181"/>
      <c r="K233" s="182"/>
      <c r="L233" s="207"/>
      <c r="M233" s="183"/>
      <c r="N233" s="180"/>
      <c r="O233" s="79"/>
      <c r="P233" s="80" t="str">
        <f>IF(ISBLANK(O233), "", VLOOKUP(O233, Z!$A$2:$C$4127, 3, FALSE))</f>
        <v/>
      </c>
      <c r="Q233" s="184"/>
      <c r="R233" s="156">
        <f t="shared" si="10"/>
        <v>0</v>
      </c>
      <c r="S233" s="13"/>
      <c r="T233" s="225" cm="1">
        <f t="array" ref="T233">IFERROR(V233 * INDEX($AC$28:$AC$33, U233), 0) / 1000</f>
        <v>0</v>
      </c>
      <c r="U233" s="224" t="str">
        <f t="shared" si="9"/>
        <v>-</v>
      </c>
      <c r="V233" s="225">
        <f t="shared" si="11"/>
        <v>0</v>
      </c>
      <c r="W233" s="13"/>
    </row>
    <row r="234" spans="1:23" ht="12.75" customHeight="1" x14ac:dyDescent="0.2">
      <c r="A234" s="142"/>
      <c r="B234" s="9">
        <v>207</v>
      </c>
      <c r="C234" s="180"/>
      <c r="D234" s="79"/>
      <c r="E234" s="80" t="str">
        <f>IF(ISBLANK(D234), "", VLOOKUP(D234, Z!$A$2:$C$4127, 3, FALSE))</f>
        <v/>
      </c>
      <c r="F234" s="206"/>
      <c r="G234" s="139"/>
      <c r="H234" s="139"/>
      <c r="I234" s="206"/>
      <c r="J234" s="181"/>
      <c r="K234" s="182"/>
      <c r="L234" s="207"/>
      <c r="M234" s="183"/>
      <c r="N234" s="180"/>
      <c r="O234" s="79"/>
      <c r="P234" s="80" t="str">
        <f>IF(ISBLANK(O234), "", VLOOKUP(O234, Z!$A$2:$C$4127, 3, FALSE))</f>
        <v/>
      </c>
      <c r="Q234" s="184"/>
      <c r="R234" s="156">
        <f t="shared" si="10"/>
        <v>0</v>
      </c>
      <c r="S234" s="13"/>
      <c r="T234" s="225" cm="1">
        <f t="array" ref="T234">IFERROR(V234 * INDEX($AC$28:$AC$33, U234), 0) / 1000</f>
        <v>0</v>
      </c>
      <c r="U234" s="224" t="str">
        <f t="shared" si="9"/>
        <v>-</v>
      </c>
      <c r="V234" s="225">
        <f t="shared" si="11"/>
        <v>0</v>
      </c>
      <c r="W234" s="13"/>
    </row>
    <row r="235" spans="1:23" ht="12.75" customHeight="1" x14ac:dyDescent="0.2">
      <c r="A235" s="142"/>
      <c r="B235" s="9">
        <v>208</v>
      </c>
      <c r="C235" s="180"/>
      <c r="D235" s="79"/>
      <c r="E235" s="80" t="str">
        <f>IF(ISBLANK(D235), "", VLOOKUP(D235, Z!$A$2:$C$4127, 3, FALSE))</f>
        <v/>
      </c>
      <c r="F235" s="206"/>
      <c r="G235" s="139"/>
      <c r="H235" s="139"/>
      <c r="I235" s="206"/>
      <c r="J235" s="181"/>
      <c r="K235" s="182"/>
      <c r="L235" s="207"/>
      <c r="M235" s="183"/>
      <c r="N235" s="180"/>
      <c r="O235" s="79"/>
      <c r="P235" s="80" t="str">
        <f>IF(ISBLANK(O235), "", VLOOKUP(O235, Z!$A$2:$C$4127, 3, FALSE))</f>
        <v/>
      </c>
      <c r="Q235" s="184"/>
      <c r="R235" s="156">
        <f t="shared" si="10"/>
        <v>0</v>
      </c>
      <c r="S235" s="13"/>
      <c r="T235" s="225" cm="1">
        <f t="array" ref="T235">IFERROR(V235 * INDEX($AC$28:$AC$33, U235), 0) / 1000</f>
        <v>0</v>
      </c>
      <c r="U235" s="224" t="str">
        <f t="shared" si="9"/>
        <v>-</v>
      </c>
      <c r="V235" s="225">
        <f t="shared" si="11"/>
        <v>0</v>
      </c>
      <c r="W235" s="13"/>
    </row>
    <row r="236" spans="1:23" ht="12.75" customHeight="1" x14ac:dyDescent="0.2">
      <c r="A236" s="142"/>
      <c r="B236" s="9">
        <v>209</v>
      </c>
      <c r="C236" s="180"/>
      <c r="D236" s="79"/>
      <c r="E236" s="80" t="str">
        <f>IF(ISBLANK(D236), "", VLOOKUP(D236, Z!$A$2:$C$4127, 3, FALSE))</f>
        <v/>
      </c>
      <c r="F236" s="206"/>
      <c r="G236" s="139"/>
      <c r="H236" s="139"/>
      <c r="I236" s="206"/>
      <c r="J236" s="181"/>
      <c r="K236" s="182"/>
      <c r="L236" s="207"/>
      <c r="M236" s="183"/>
      <c r="N236" s="180"/>
      <c r="O236" s="79"/>
      <c r="P236" s="80" t="str">
        <f>IF(ISBLANK(O236), "", VLOOKUP(O236, Z!$A$2:$C$4127, 3, FALSE))</f>
        <v/>
      </c>
      <c r="Q236" s="184"/>
      <c r="R236" s="156">
        <f t="shared" si="10"/>
        <v>0</v>
      </c>
      <c r="S236" s="13"/>
      <c r="T236" s="225" cm="1">
        <f t="array" ref="T236">IFERROR(V236 * INDEX($AC$28:$AC$33, U236), 0) / 1000</f>
        <v>0</v>
      </c>
      <c r="U236" s="224" t="str">
        <f t="shared" si="9"/>
        <v>-</v>
      </c>
      <c r="V236" s="225">
        <f t="shared" si="11"/>
        <v>0</v>
      </c>
      <c r="W236" s="13"/>
    </row>
    <row r="237" spans="1:23" ht="12.75" customHeight="1" x14ac:dyDescent="0.2">
      <c r="A237" s="142"/>
      <c r="B237" s="9">
        <v>210</v>
      </c>
      <c r="C237" s="180"/>
      <c r="D237" s="79"/>
      <c r="E237" s="80" t="str">
        <f>IF(ISBLANK(D237), "", VLOOKUP(D237, Z!$A$2:$C$4127, 3, FALSE))</f>
        <v/>
      </c>
      <c r="F237" s="206"/>
      <c r="G237" s="139"/>
      <c r="H237" s="139"/>
      <c r="I237" s="206"/>
      <c r="J237" s="181"/>
      <c r="K237" s="182"/>
      <c r="L237" s="207"/>
      <c r="M237" s="183"/>
      <c r="N237" s="180"/>
      <c r="O237" s="79"/>
      <c r="P237" s="80" t="str">
        <f>IF(ISBLANK(O237), "", VLOOKUP(O237, Z!$A$2:$C$4127, 3, FALSE))</f>
        <v/>
      </c>
      <c r="Q237" s="184"/>
      <c r="R237" s="156">
        <f t="shared" si="10"/>
        <v>0</v>
      </c>
      <c r="S237" s="13"/>
      <c r="T237" s="225" cm="1">
        <f t="array" ref="T237">IFERROR(V237 * INDEX($AC$28:$AC$33, U237), 0) / 1000</f>
        <v>0</v>
      </c>
      <c r="U237" s="224" t="str">
        <f t="shared" si="9"/>
        <v>-</v>
      </c>
      <c r="V237" s="225">
        <f t="shared" si="11"/>
        <v>0</v>
      </c>
      <c r="W237" s="13"/>
    </row>
    <row r="238" spans="1:23" ht="12.75" customHeight="1" x14ac:dyDescent="0.2">
      <c r="A238" s="142"/>
      <c r="B238" s="9">
        <v>211</v>
      </c>
      <c r="C238" s="180"/>
      <c r="D238" s="79"/>
      <c r="E238" s="80" t="str">
        <f>IF(ISBLANK(D238), "", VLOOKUP(D238, Z!$A$2:$C$4127, 3, FALSE))</f>
        <v/>
      </c>
      <c r="F238" s="206"/>
      <c r="G238" s="139"/>
      <c r="H238" s="139"/>
      <c r="I238" s="206"/>
      <c r="J238" s="181"/>
      <c r="K238" s="182"/>
      <c r="L238" s="207"/>
      <c r="M238" s="183"/>
      <c r="N238" s="180"/>
      <c r="O238" s="79"/>
      <c r="P238" s="80" t="str">
        <f>IF(ISBLANK(O238), "", VLOOKUP(O238, Z!$A$2:$C$4127, 3, FALSE))</f>
        <v/>
      </c>
      <c r="Q238" s="184"/>
      <c r="R238" s="156">
        <f t="shared" si="10"/>
        <v>0</v>
      </c>
      <c r="S238" s="13"/>
      <c r="T238" s="225" cm="1">
        <f t="array" ref="T238">IFERROR(V238 * INDEX($AC$28:$AC$33, U238), 0) / 1000</f>
        <v>0</v>
      </c>
      <c r="U238" s="224" t="str">
        <f t="shared" si="9"/>
        <v>-</v>
      </c>
      <c r="V238" s="225">
        <f t="shared" si="11"/>
        <v>0</v>
      </c>
      <c r="W238" s="13"/>
    </row>
    <row r="239" spans="1:23" ht="12.75" customHeight="1" x14ac:dyDescent="0.2">
      <c r="A239" s="142"/>
      <c r="B239" s="9">
        <v>212</v>
      </c>
      <c r="C239" s="180"/>
      <c r="D239" s="79"/>
      <c r="E239" s="80" t="str">
        <f>IF(ISBLANK(D239), "", VLOOKUP(D239, Z!$A$2:$C$4127, 3, FALSE))</f>
        <v/>
      </c>
      <c r="F239" s="206"/>
      <c r="G239" s="139"/>
      <c r="H239" s="139"/>
      <c r="I239" s="206"/>
      <c r="J239" s="181"/>
      <c r="K239" s="182"/>
      <c r="L239" s="207"/>
      <c r="M239" s="183"/>
      <c r="N239" s="180"/>
      <c r="O239" s="79"/>
      <c r="P239" s="80" t="str">
        <f>IF(ISBLANK(O239), "", VLOOKUP(O239, Z!$A$2:$C$4127, 3, FALSE))</f>
        <v/>
      </c>
      <c r="Q239" s="184"/>
      <c r="R239" s="156">
        <f t="shared" si="10"/>
        <v>0</v>
      </c>
      <c r="S239" s="13"/>
      <c r="T239" s="225" cm="1">
        <f t="array" ref="T239">IFERROR(V239 * INDEX($AC$28:$AC$33, U239), 0) / 1000</f>
        <v>0</v>
      </c>
      <c r="U239" s="224" t="str">
        <f t="shared" si="9"/>
        <v>-</v>
      </c>
      <c r="V239" s="225">
        <f t="shared" si="11"/>
        <v>0</v>
      </c>
      <c r="W239" s="13"/>
    </row>
    <row r="240" spans="1:23" ht="12.75" customHeight="1" x14ac:dyDescent="0.2">
      <c r="A240" s="142"/>
      <c r="B240" s="9">
        <v>213</v>
      </c>
      <c r="C240" s="180"/>
      <c r="D240" s="79"/>
      <c r="E240" s="80" t="str">
        <f>IF(ISBLANK(D240), "", VLOOKUP(D240, Z!$A$2:$C$4127, 3, FALSE))</f>
        <v/>
      </c>
      <c r="F240" s="206"/>
      <c r="G240" s="139"/>
      <c r="H240" s="139"/>
      <c r="I240" s="206"/>
      <c r="J240" s="181"/>
      <c r="K240" s="182"/>
      <c r="L240" s="207"/>
      <c r="M240" s="183"/>
      <c r="N240" s="180"/>
      <c r="O240" s="79"/>
      <c r="P240" s="80" t="str">
        <f>IF(ISBLANK(O240), "", VLOOKUP(O240, Z!$A$2:$C$4127, 3, FALSE))</f>
        <v/>
      </c>
      <c r="Q240" s="184"/>
      <c r="R240" s="156">
        <f t="shared" si="10"/>
        <v>0</v>
      </c>
      <c r="S240" s="13"/>
      <c r="T240" s="225" cm="1">
        <f t="array" ref="T240">IFERROR(V240 * INDEX($AC$28:$AC$33, U240), 0) / 1000</f>
        <v>0</v>
      </c>
      <c r="U240" s="224" t="str">
        <f t="shared" si="9"/>
        <v>-</v>
      </c>
      <c r="V240" s="225">
        <f t="shared" si="11"/>
        <v>0</v>
      </c>
      <c r="W240" s="13"/>
    </row>
    <row r="241" spans="1:23" ht="12.75" customHeight="1" x14ac:dyDescent="0.2">
      <c r="A241" s="142"/>
      <c r="B241" s="9">
        <v>214</v>
      </c>
      <c r="C241" s="180"/>
      <c r="D241" s="79"/>
      <c r="E241" s="80" t="str">
        <f>IF(ISBLANK(D241), "", VLOOKUP(D241, Z!$A$2:$C$4127, 3, FALSE))</f>
        <v/>
      </c>
      <c r="F241" s="206"/>
      <c r="G241" s="139"/>
      <c r="H241" s="139"/>
      <c r="I241" s="206"/>
      <c r="J241" s="181"/>
      <c r="K241" s="182"/>
      <c r="L241" s="207"/>
      <c r="M241" s="183"/>
      <c r="N241" s="180"/>
      <c r="O241" s="79"/>
      <c r="P241" s="80" t="str">
        <f>IF(ISBLANK(O241), "", VLOOKUP(O241, Z!$A$2:$C$4127, 3, FALSE))</f>
        <v/>
      </c>
      <c r="Q241" s="184"/>
      <c r="R241" s="156">
        <f t="shared" si="10"/>
        <v>0</v>
      </c>
      <c r="S241" s="13"/>
      <c r="T241" s="225" cm="1">
        <f t="array" ref="T241">IFERROR(V241 * INDEX($AC$28:$AC$33, U241), 0) / 1000</f>
        <v>0</v>
      </c>
      <c r="U241" s="224" t="str">
        <f t="shared" si="9"/>
        <v>-</v>
      </c>
      <c r="V241" s="225">
        <f t="shared" si="11"/>
        <v>0</v>
      </c>
      <c r="W241" s="13"/>
    </row>
    <row r="242" spans="1:23" ht="12.75" customHeight="1" x14ac:dyDescent="0.2">
      <c r="A242" s="142"/>
      <c r="B242" s="9">
        <v>215</v>
      </c>
      <c r="C242" s="180"/>
      <c r="D242" s="79"/>
      <c r="E242" s="80" t="str">
        <f>IF(ISBLANK(D242), "", VLOOKUP(D242, Z!$A$2:$C$4127, 3, FALSE))</f>
        <v/>
      </c>
      <c r="F242" s="206"/>
      <c r="G242" s="139"/>
      <c r="H242" s="139"/>
      <c r="I242" s="206"/>
      <c r="J242" s="181"/>
      <c r="K242" s="182"/>
      <c r="L242" s="207"/>
      <c r="M242" s="183"/>
      <c r="N242" s="180"/>
      <c r="O242" s="79"/>
      <c r="P242" s="80" t="str">
        <f>IF(ISBLANK(O242), "", VLOOKUP(O242, Z!$A$2:$C$4127, 3, FALSE))</f>
        <v/>
      </c>
      <c r="Q242" s="184"/>
      <c r="R242" s="156">
        <f t="shared" si="10"/>
        <v>0</v>
      </c>
      <c r="S242" s="13"/>
      <c r="T242" s="225" cm="1">
        <f t="array" ref="T242">IFERROR(V242 * INDEX($AC$28:$AC$33, U242), 0) / 1000</f>
        <v>0</v>
      </c>
      <c r="U242" s="224" t="str">
        <f t="shared" si="9"/>
        <v>-</v>
      </c>
      <c r="V242" s="225">
        <f t="shared" si="11"/>
        <v>0</v>
      </c>
      <c r="W242" s="13"/>
    </row>
    <row r="243" spans="1:23" ht="12.75" customHeight="1" x14ac:dyDescent="0.2">
      <c r="A243" s="142"/>
      <c r="B243" s="9">
        <v>216</v>
      </c>
      <c r="C243" s="180"/>
      <c r="D243" s="79"/>
      <c r="E243" s="80" t="str">
        <f>IF(ISBLANK(D243), "", VLOOKUP(D243, Z!$A$2:$C$4127, 3, FALSE))</f>
        <v/>
      </c>
      <c r="F243" s="206"/>
      <c r="G243" s="139"/>
      <c r="H243" s="139"/>
      <c r="I243" s="206"/>
      <c r="J243" s="181"/>
      <c r="K243" s="182"/>
      <c r="L243" s="207"/>
      <c r="M243" s="183"/>
      <c r="N243" s="180"/>
      <c r="O243" s="79"/>
      <c r="P243" s="80" t="str">
        <f>IF(ISBLANK(O243), "", VLOOKUP(O243, Z!$A$2:$C$4127, 3, FALSE))</f>
        <v/>
      </c>
      <c r="Q243" s="184"/>
      <c r="R243" s="156">
        <f t="shared" si="10"/>
        <v>0</v>
      </c>
      <c r="S243" s="13"/>
      <c r="T243" s="225" cm="1">
        <f t="array" ref="T243">IFERROR(V243 * INDEX($AC$28:$AC$33, U243), 0) / 1000</f>
        <v>0</v>
      </c>
      <c r="U243" s="224" t="str">
        <f t="shared" si="9"/>
        <v>-</v>
      </c>
      <c r="V243" s="225">
        <f t="shared" si="11"/>
        <v>0</v>
      </c>
      <c r="W243" s="13"/>
    </row>
    <row r="244" spans="1:23" ht="12.75" customHeight="1" x14ac:dyDescent="0.2">
      <c r="A244" s="142"/>
      <c r="B244" s="9">
        <v>217</v>
      </c>
      <c r="C244" s="180"/>
      <c r="D244" s="79"/>
      <c r="E244" s="80" t="str">
        <f>IF(ISBLANK(D244), "", VLOOKUP(D244, Z!$A$2:$C$4127, 3, FALSE))</f>
        <v/>
      </c>
      <c r="F244" s="206"/>
      <c r="G244" s="139"/>
      <c r="H244" s="139"/>
      <c r="I244" s="206"/>
      <c r="J244" s="181"/>
      <c r="K244" s="182"/>
      <c r="L244" s="207"/>
      <c r="M244" s="183"/>
      <c r="N244" s="180"/>
      <c r="O244" s="79"/>
      <c r="P244" s="80" t="str">
        <f>IF(ISBLANK(O244), "", VLOOKUP(O244, Z!$A$2:$C$4127, 3, FALSE))</f>
        <v/>
      </c>
      <c r="Q244" s="184"/>
      <c r="R244" s="156">
        <f t="shared" si="10"/>
        <v>0</v>
      </c>
      <c r="S244" s="13"/>
      <c r="T244" s="225" cm="1">
        <f t="array" ref="T244">IFERROR(V244 * INDEX($AC$28:$AC$33, U244), 0) / 1000</f>
        <v>0</v>
      </c>
      <c r="U244" s="224" t="str">
        <f t="shared" si="9"/>
        <v>-</v>
      </c>
      <c r="V244" s="225">
        <f t="shared" si="11"/>
        <v>0</v>
      </c>
      <c r="W244" s="13"/>
    </row>
    <row r="245" spans="1:23" ht="12.75" customHeight="1" x14ac:dyDescent="0.2">
      <c r="A245" s="142"/>
      <c r="B245" s="9">
        <v>218</v>
      </c>
      <c r="C245" s="180"/>
      <c r="D245" s="79"/>
      <c r="E245" s="80" t="str">
        <f>IF(ISBLANK(D245), "", VLOOKUP(D245, Z!$A$2:$C$4127, 3, FALSE))</f>
        <v/>
      </c>
      <c r="F245" s="206"/>
      <c r="G245" s="139"/>
      <c r="H245" s="139"/>
      <c r="I245" s="206"/>
      <c r="J245" s="181"/>
      <c r="K245" s="182"/>
      <c r="L245" s="207"/>
      <c r="M245" s="183"/>
      <c r="N245" s="180"/>
      <c r="O245" s="79"/>
      <c r="P245" s="80" t="str">
        <f>IF(ISBLANK(O245), "", VLOOKUP(O245, Z!$A$2:$C$4127, 3, FALSE))</f>
        <v/>
      </c>
      <c r="Q245" s="184"/>
      <c r="R245" s="156">
        <f t="shared" si="10"/>
        <v>0</v>
      </c>
      <c r="S245" s="13"/>
      <c r="T245" s="225" cm="1">
        <f t="array" ref="T245">IFERROR(V245 * INDEX($AC$28:$AC$33, U245), 0) / 1000</f>
        <v>0</v>
      </c>
      <c r="U245" s="224" t="str">
        <f t="shared" si="9"/>
        <v>-</v>
      </c>
      <c r="V245" s="225">
        <f t="shared" si="11"/>
        <v>0</v>
      </c>
      <c r="W245" s="13"/>
    </row>
    <row r="246" spans="1:23" ht="12.75" customHeight="1" x14ac:dyDescent="0.2">
      <c r="A246" s="142"/>
      <c r="B246" s="9">
        <v>219</v>
      </c>
      <c r="C246" s="180"/>
      <c r="D246" s="79"/>
      <c r="E246" s="80" t="str">
        <f>IF(ISBLANK(D246), "", VLOOKUP(D246, Z!$A$2:$C$4127, 3, FALSE))</f>
        <v/>
      </c>
      <c r="F246" s="206"/>
      <c r="G246" s="139"/>
      <c r="H246" s="139"/>
      <c r="I246" s="206"/>
      <c r="J246" s="181"/>
      <c r="K246" s="182"/>
      <c r="L246" s="207"/>
      <c r="M246" s="183"/>
      <c r="N246" s="180"/>
      <c r="O246" s="79"/>
      <c r="P246" s="80" t="str">
        <f>IF(ISBLANK(O246), "", VLOOKUP(O246, Z!$A$2:$C$4127, 3, FALSE))</f>
        <v/>
      </c>
      <c r="Q246" s="184"/>
      <c r="R246" s="156">
        <f t="shared" si="10"/>
        <v>0</v>
      </c>
      <c r="S246" s="13"/>
      <c r="T246" s="225" cm="1">
        <f t="array" ref="T246">IFERROR(V246 * INDEX($AC$28:$AC$33, U246), 0) / 1000</f>
        <v>0</v>
      </c>
      <c r="U246" s="224" t="str">
        <f t="shared" si="9"/>
        <v>-</v>
      </c>
      <c r="V246" s="225">
        <f t="shared" si="11"/>
        <v>0</v>
      </c>
      <c r="W246" s="13"/>
    </row>
    <row r="247" spans="1:23" ht="12.75" customHeight="1" x14ac:dyDescent="0.2">
      <c r="A247" s="142"/>
      <c r="B247" s="9">
        <v>220</v>
      </c>
      <c r="C247" s="180"/>
      <c r="D247" s="79"/>
      <c r="E247" s="80" t="str">
        <f>IF(ISBLANK(D247), "", VLOOKUP(D247, Z!$A$2:$C$4127, 3, FALSE))</f>
        <v/>
      </c>
      <c r="F247" s="206"/>
      <c r="G247" s="139"/>
      <c r="H247" s="139"/>
      <c r="I247" s="206"/>
      <c r="J247" s="181"/>
      <c r="K247" s="182"/>
      <c r="L247" s="207"/>
      <c r="M247" s="183"/>
      <c r="N247" s="180"/>
      <c r="O247" s="79"/>
      <c r="P247" s="80" t="str">
        <f>IF(ISBLANK(O247), "", VLOOKUP(O247, Z!$A$2:$C$4127, 3, FALSE))</f>
        <v/>
      </c>
      <c r="Q247" s="184"/>
      <c r="R247" s="156">
        <f t="shared" si="10"/>
        <v>0</v>
      </c>
      <c r="S247" s="13"/>
      <c r="T247" s="225" cm="1">
        <f t="array" ref="T247">IFERROR(V247 * INDEX($AC$28:$AC$33, U247), 0) / 1000</f>
        <v>0</v>
      </c>
      <c r="U247" s="224" t="str">
        <f t="shared" si="9"/>
        <v>-</v>
      </c>
      <c r="V247" s="225">
        <f t="shared" si="11"/>
        <v>0</v>
      </c>
      <c r="W247" s="13"/>
    </row>
    <row r="248" spans="1:23" ht="12.75" customHeight="1" x14ac:dyDescent="0.2">
      <c r="A248" s="142"/>
      <c r="B248" s="9">
        <v>221</v>
      </c>
      <c r="C248" s="180"/>
      <c r="D248" s="79"/>
      <c r="E248" s="80" t="str">
        <f>IF(ISBLANK(D248), "", VLOOKUP(D248, Z!$A$2:$C$4127, 3, FALSE))</f>
        <v/>
      </c>
      <c r="F248" s="206"/>
      <c r="G248" s="139"/>
      <c r="H248" s="139"/>
      <c r="I248" s="206"/>
      <c r="J248" s="181"/>
      <c r="K248" s="182"/>
      <c r="L248" s="207"/>
      <c r="M248" s="183"/>
      <c r="N248" s="180"/>
      <c r="O248" s="79"/>
      <c r="P248" s="80" t="str">
        <f>IF(ISBLANK(O248), "", VLOOKUP(O248, Z!$A$2:$C$4127, 3, FALSE))</f>
        <v/>
      </c>
      <c r="Q248" s="184"/>
      <c r="R248" s="156">
        <f t="shared" si="10"/>
        <v>0</v>
      </c>
      <c r="S248" s="13"/>
      <c r="T248" s="225" cm="1">
        <f t="array" ref="T248">IFERROR(V248 * INDEX($AC$28:$AC$33, U248), 0) / 1000</f>
        <v>0</v>
      </c>
      <c r="U248" s="224" t="str">
        <f t="shared" si="9"/>
        <v>-</v>
      </c>
      <c r="V248" s="225">
        <f t="shared" si="11"/>
        <v>0</v>
      </c>
      <c r="W248" s="13"/>
    </row>
    <row r="249" spans="1:23" ht="12.75" customHeight="1" x14ac:dyDescent="0.2">
      <c r="A249" s="142"/>
      <c r="B249" s="9">
        <v>222</v>
      </c>
      <c r="C249" s="180"/>
      <c r="D249" s="79"/>
      <c r="E249" s="80" t="str">
        <f>IF(ISBLANK(D249), "", VLOOKUP(D249, Z!$A$2:$C$4127, 3, FALSE))</f>
        <v/>
      </c>
      <c r="F249" s="206"/>
      <c r="G249" s="139"/>
      <c r="H249" s="139"/>
      <c r="I249" s="206"/>
      <c r="J249" s="181"/>
      <c r="K249" s="182"/>
      <c r="L249" s="207"/>
      <c r="M249" s="183"/>
      <c r="N249" s="180"/>
      <c r="O249" s="79"/>
      <c r="P249" s="80" t="str">
        <f>IF(ISBLANK(O249), "", VLOOKUP(O249, Z!$A$2:$C$4127, 3, FALSE))</f>
        <v/>
      </c>
      <c r="Q249" s="184"/>
      <c r="R249" s="156">
        <f t="shared" si="10"/>
        <v>0</v>
      </c>
      <c r="S249" s="13"/>
      <c r="T249" s="225" cm="1">
        <f t="array" ref="T249">IFERROR(V249 * INDEX($AC$28:$AC$33, U249), 0) / 1000</f>
        <v>0</v>
      </c>
      <c r="U249" s="224" t="str">
        <f t="shared" si="9"/>
        <v>-</v>
      </c>
      <c r="V249" s="225">
        <f t="shared" si="11"/>
        <v>0</v>
      </c>
      <c r="W249" s="13"/>
    </row>
    <row r="250" spans="1:23" ht="12.75" customHeight="1" x14ac:dyDescent="0.2">
      <c r="A250" s="142"/>
      <c r="B250" s="9">
        <v>223</v>
      </c>
      <c r="C250" s="180"/>
      <c r="D250" s="79"/>
      <c r="E250" s="80" t="str">
        <f>IF(ISBLANK(D250), "", VLOOKUP(D250, Z!$A$2:$C$4127, 3, FALSE))</f>
        <v/>
      </c>
      <c r="F250" s="206"/>
      <c r="G250" s="139"/>
      <c r="H250" s="139"/>
      <c r="I250" s="206"/>
      <c r="J250" s="181"/>
      <c r="K250" s="182"/>
      <c r="L250" s="207"/>
      <c r="M250" s="183"/>
      <c r="N250" s="180"/>
      <c r="O250" s="79"/>
      <c r="P250" s="80" t="str">
        <f>IF(ISBLANK(O250), "", VLOOKUP(O250, Z!$A$2:$C$4127, 3, FALSE))</f>
        <v/>
      </c>
      <c r="Q250" s="184"/>
      <c r="R250" s="156">
        <f t="shared" si="10"/>
        <v>0</v>
      </c>
      <c r="S250" s="13"/>
      <c r="T250" s="225" cm="1">
        <f t="array" ref="T250">IFERROR(V250 * INDEX($AC$28:$AC$33, U250), 0) / 1000</f>
        <v>0</v>
      </c>
      <c r="U250" s="224" t="str">
        <f t="shared" si="9"/>
        <v>-</v>
      </c>
      <c r="V250" s="225">
        <f t="shared" si="11"/>
        <v>0</v>
      </c>
      <c r="W250" s="13"/>
    </row>
    <row r="251" spans="1:23" ht="12.75" customHeight="1" x14ac:dyDescent="0.2">
      <c r="A251" s="142"/>
      <c r="B251" s="9">
        <v>224</v>
      </c>
      <c r="C251" s="180"/>
      <c r="D251" s="79"/>
      <c r="E251" s="80" t="str">
        <f>IF(ISBLANK(D251), "", VLOOKUP(D251, Z!$A$2:$C$4127, 3, FALSE))</f>
        <v/>
      </c>
      <c r="F251" s="206"/>
      <c r="G251" s="139"/>
      <c r="H251" s="139"/>
      <c r="I251" s="206"/>
      <c r="J251" s="181"/>
      <c r="K251" s="182"/>
      <c r="L251" s="207"/>
      <c r="M251" s="183"/>
      <c r="N251" s="180"/>
      <c r="O251" s="79"/>
      <c r="P251" s="80" t="str">
        <f>IF(ISBLANK(O251), "", VLOOKUP(O251, Z!$A$2:$C$4127, 3, FALSE))</f>
        <v/>
      </c>
      <c r="Q251" s="184"/>
      <c r="R251" s="156">
        <f t="shared" si="10"/>
        <v>0</v>
      </c>
      <c r="S251" s="13"/>
      <c r="T251" s="225" cm="1">
        <f t="array" ref="T251">IFERROR(V251 * INDEX($AC$28:$AC$33, U251), 0) / 1000</f>
        <v>0</v>
      </c>
      <c r="U251" s="224" t="str">
        <f t="shared" si="9"/>
        <v>-</v>
      </c>
      <c r="V251" s="225">
        <f t="shared" si="11"/>
        <v>0</v>
      </c>
      <c r="W251" s="13"/>
    </row>
    <row r="252" spans="1:23" ht="12.75" customHeight="1" x14ac:dyDescent="0.2">
      <c r="A252" s="142"/>
      <c r="B252" s="9">
        <v>225</v>
      </c>
      <c r="C252" s="180"/>
      <c r="D252" s="79"/>
      <c r="E252" s="80" t="str">
        <f>IF(ISBLANK(D252), "", VLOOKUP(D252, Z!$A$2:$C$4127, 3, FALSE))</f>
        <v/>
      </c>
      <c r="F252" s="206"/>
      <c r="G252" s="139"/>
      <c r="H252" s="139"/>
      <c r="I252" s="206"/>
      <c r="J252" s="181"/>
      <c r="K252" s="182"/>
      <c r="L252" s="207"/>
      <c r="M252" s="183"/>
      <c r="N252" s="180"/>
      <c r="O252" s="79"/>
      <c r="P252" s="80" t="str">
        <f>IF(ISBLANK(O252), "", VLOOKUP(O252, Z!$A$2:$C$4127, 3, FALSE))</f>
        <v/>
      </c>
      <c r="Q252" s="184"/>
      <c r="R252" s="156">
        <f t="shared" si="10"/>
        <v>0</v>
      </c>
      <c r="S252" s="13"/>
      <c r="T252" s="225" cm="1">
        <f t="array" ref="T252">IFERROR(V252 * INDEX($AC$28:$AC$33, U252), 0) / 1000</f>
        <v>0</v>
      </c>
      <c r="U252" s="224" t="str">
        <f t="shared" si="9"/>
        <v>-</v>
      </c>
      <c r="V252" s="225">
        <f t="shared" si="11"/>
        <v>0</v>
      </c>
      <c r="W252" s="13"/>
    </row>
    <row r="253" spans="1:23" ht="12.75" customHeight="1" x14ac:dyDescent="0.2">
      <c r="A253" s="142"/>
      <c r="B253" s="9">
        <v>226</v>
      </c>
      <c r="C253" s="180"/>
      <c r="D253" s="79"/>
      <c r="E253" s="80" t="str">
        <f>IF(ISBLANK(D253), "", VLOOKUP(D253, Z!$A$2:$C$4127, 3, FALSE))</f>
        <v/>
      </c>
      <c r="F253" s="206"/>
      <c r="G253" s="139"/>
      <c r="H253" s="139"/>
      <c r="I253" s="206"/>
      <c r="J253" s="181"/>
      <c r="K253" s="182"/>
      <c r="L253" s="207"/>
      <c r="M253" s="183"/>
      <c r="N253" s="180"/>
      <c r="O253" s="79"/>
      <c r="P253" s="80" t="str">
        <f>IF(ISBLANK(O253), "", VLOOKUP(O253, Z!$A$2:$C$4127, 3, FALSE))</f>
        <v/>
      </c>
      <c r="Q253" s="184"/>
      <c r="R253" s="156">
        <f t="shared" si="10"/>
        <v>0</v>
      </c>
      <c r="S253" s="13"/>
      <c r="T253" s="225" cm="1">
        <f t="array" ref="T253">IFERROR(V253 * INDEX($AC$28:$AC$33, U253), 0) / 1000</f>
        <v>0</v>
      </c>
      <c r="U253" s="224" t="str">
        <f t="shared" si="9"/>
        <v>-</v>
      </c>
      <c r="V253" s="225">
        <f t="shared" si="11"/>
        <v>0</v>
      </c>
      <c r="W253" s="13"/>
    </row>
    <row r="254" spans="1:23" ht="12.75" customHeight="1" x14ac:dyDescent="0.2">
      <c r="A254" s="142"/>
      <c r="B254" s="9">
        <v>227</v>
      </c>
      <c r="C254" s="180"/>
      <c r="D254" s="79"/>
      <c r="E254" s="80" t="str">
        <f>IF(ISBLANK(D254), "", VLOOKUP(D254, Z!$A$2:$C$4127, 3, FALSE))</f>
        <v/>
      </c>
      <c r="F254" s="206"/>
      <c r="G254" s="139"/>
      <c r="H254" s="139"/>
      <c r="I254" s="206"/>
      <c r="J254" s="181"/>
      <c r="K254" s="182"/>
      <c r="L254" s="207"/>
      <c r="M254" s="183"/>
      <c r="N254" s="180"/>
      <c r="O254" s="79"/>
      <c r="P254" s="80" t="str">
        <f>IF(ISBLANK(O254), "", VLOOKUP(O254, Z!$A$2:$C$4127, 3, FALSE))</f>
        <v/>
      </c>
      <c r="Q254" s="184"/>
      <c r="R254" s="156">
        <f t="shared" si="10"/>
        <v>0</v>
      </c>
      <c r="S254" s="13"/>
      <c r="T254" s="225" cm="1">
        <f t="array" ref="T254">IFERROR(V254 * INDEX($AC$28:$AC$33, U254), 0) / 1000</f>
        <v>0</v>
      </c>
      <c r="U254" s="224" t="str">
        <f t="shared" si="9"/>
        <v>-</v>
      </c>
      <c r="V254" s="225">
        <f t="shared" si="11"/>
        <v>0</v>
      </c>
      <c r="W254" s="13"/>
    </row>
    <row r="255" spans="1:23" ht="12.75" customHeight="1" x14ac:dyDescent="0.2">
      <c r="A255" s="142"/>
      <c r="B255" s="9">
        <v>228</v>
      </c>
      <c r="C255" s="180"/>
      <c r="D255" s="79"/>
      <c r="E255" s="80" t="str">
        <f>IF(ISBLANK(D255), "", VLOOKUP(D255, Z!$A$2:$C$4127, 3, FALSE))</f>
        <v/>
      </c>
      <c r="F255" s="206"/>
      <c r="G255" s="139"/>
      <c r="H255" s="139"/>
      <c r="I255" s="206"/>
      <c r="J255" s="181"/>
      <c r="K255" s="182"/>
      <c r="L255" s="207"/>
      <c r="M255" s="183"/>
      <c r="N255" s="180"/>
      <c r="O255" s="79"/>
      <c r="P255" s="80" t="str">
        <f>IF(ISBLANK(O255), "", VLOOKUP(O255, Z!$A$2:$C$4127, 3, FALSE))</f>
        <v/>
      </c>
      <c r="Q255" s="184"/>
      <c r="R255" s="156">
        <f t="shared" si="10"/>
        <v>0</v>
      </c>
      <c r="S255" s="13"/>
      <c r="T255" s="225" cm="1">
        <f t="array" ref="T255">IFERROR(V255 * INDEX($AC$28:$AC$33, U255), 0) / 1000</f>
        <v>0</v>
      </c>
      <c r="U255" s="224" t="str">
        <f t="shared" si="9"/>
        <v>-</v>
      </c>
      <c r="V255" s="225">
        <f t="shared" si="11"/>
        <v>0</v>
      </c>
      <c r="W255" s="13"/>
    </row>
    <row r="256" spans="1:23" ht="12.75" customHeight="1" x14ac:dyDescent="0.2">
      <c r="A256" s="142"/>
      <c r="B256" s="9">
        <v>229</v>
      </c>
      <c r="C256" s="180"/>
      <c r="D256" s="79"/>
      <c r="E256" s="80" t="str">
        <f>IF(ISBLANK(D256), "", VLOOKUP(D256, Z!$A$2:$C$4127, 3, FALSE))</f>
        <v/>
      </c>
      <c r="F256" s="206"/>
      <c r="G256" s="139"/>
      <c r="H256" s="139"/>
      <c r="I256" s="206"/>
      <c r="J256" s="181"/>
      <c r="K256" s="182"/>
      <c r="L256" s="207"/>
      <c r="M256" s="183"/>
      <c r="N256" s="180"/>
      <c r="O256" s="79"/>
      <c r="P256" s="80" t="str">
        <f>IF(ISBLANK(O256), "", VLOOKUP(O256, Z!$A$2:$C$4127, 3, FALSE))</f>
        <v/>
      </c>
      <c r="Q256" s="184"/>
      <c r="R256" s="156">
        <f t="shared" si="10"/>
        <v>0</v>
      </c>
      <c r="S256" s="13"/>
      <c r="T256" s="225" cm="1">
        <f t="array" ref="T256">IFERROR(V256 * INDEX($AC$28:$AC$33, U256), 0) / 1000</f>
        <v>0</v>
      </c>
      <c r="U256" s="224" t="str">
        <f t="shared" si="9"/>
        <v>-</v>
      </c>
      <c r="V256" s="225">
        <f t="shared" si="11"/>
        <v>0</v>
      </c>
      <c r="W256" s="13"/>
    </row>
    <row r="257" spans="1:23" ht="12.75" customHeight="1" x14ac:dyDescent="0.2">
      <c r="A257" s="142"/>
      <c r="B257" s="9">
        <v>230</v>
      </c>
      <c r="C257" s="180"/>
      <c r="D257" s="79"/>
      <c r="E257" s="80" t="str">
        <f>IF(ISBLANK(D257), "", VLOOKUP(D257, Z!$A$2:$C$4127, 3, FALSE))</f>
        <v/>
      </c>
      <c r="F257" s="206"/>
      <c r="G257" s="139"/>
      <c r="H257" s="139"/>
      <c r="I257" s="206"/>
      <c r="J257" s="181"/>
      <c r="K257" s="182"/>
      <c r="L257" s="207"/>
      <c r="M257" s="183"/>
      <c r="N257" s="180"/>
      <c r="O257" s="79"/>
      <c r="P257" s="80" t="str">
        <f>IF(ISBLANK(O257), "", VLOOKUP(O257, Z!$A$2:$C$4127, 3, FALSE))</f>
        <v/>
      </c>
      <c r="Q257" s="184"/>
      <c r="R257" s="156">
        <f t="shared" si="10"/>
        <v>0</v>
      </c>
      <c r="S257" s="13"/>
      <c r="T257" s="225" cm="1">
        <f t="array" ref="T257">IFERROR(V257 * INDEX($AC$28:$AC$33, U257), 0) / 1000</f>
        <v>0</v>
      </c>
      <c r="U257" s="224" t="str">
        <f t="shared" si="9"/>
        <v>-</v>
      </c>
      <c r="V257" s="225">
        <f t="shared" si="11"/>
        <v>0</v>
      </c>
      <c r="W257" s="13"/>
    </row>
    <row r="258" spans="1:23" ht="12.75" customHeight="1" x14ac:dyDescent="0.2">
      <c r="A258" s="142"/>
      <c r="B258" s="9">
        <v>231</v>
      </c>
      <c r="C258" s="180"/>
      <c r="D258" s="79"/>
      <c r="E258" s="80" t="str">
        <f>IF(ISBLANK(D258), "", VLOOKUP(D258, Z!$A$2:$C$4127, 3, FALSE))</f>
        <v/>
      </c>
      <c r="F258" s="206"/>
      <c r="G258" s="139"/>
      <c r="H258" s="139"/>
      <c r="I258" s="206"/>
      <c r="J258" s="181"/>
      <c r="K258" s="182"/>
      <c r="L258" s="207"/>
      <c r="M258" s="183"/>
      <c r="N258" s="180"/>
      <c r="O258" s="79"/>
      <c r="P258" s="80" t="str">
        <f>IF(ISBLANK(O258), "", VLOOKUP(O258, Z!$A$2:$C$4127, 3, FALSE))</f>
        <v/>
      </c>
      <c r="Q258" s="184"/>
      <c r="R258" s="156">
        <f t="shared" si="10"/>
        <v>0</v>
      </c>
      <c r="S258" s="13"/>
      <c r="T258" s="225" cm="1">
        <f t="array" ref="T258">IFERROR(V258 * INDEX($AC$28:$AC$33, U258), 0) / 1000</f>
        <v>0</v>
      </c>
      <c r="U258" s="224" t="str">
        <f t="shared" si="9"/>
        <v>-</v>
      </c>
      <c r="V258" s="225">
        <f t="shared" si="11"/>
        <v>0</v>
      </c>
      <c r="W258" s="13"/>
    </row>
    <row r="259" spans="1:23" ht="12.75" customHeight="1" x14ac:dyDescent="0.2">
      <c r="A259" s="142"/>
      <c r="B259" s="9">
        <v>232</v>
      </c>
      <c r="C259" s="180"/>
      <c r="D259" s="79"/>
      <c r="E259" s="80" t="str">
        <f>IF(ISBLANK(D259), "", VLOOKUP(D259, Z!$A$2:$C$4127, 3, FALSE))</f>
        <v/>
      </c>
      <c r="F259" s="206"/>
      <c r="G259" s="139"/>
      <c r="H259" s="139"/>
      <c r="I259" s="206"/>
      <c r="J259" s="181"/>
      <c r="K259" s="182"/>
      <c r="L259" s="207"/>
      <c r="M259" s="183"/>
      <c r="N259" s="180"/>
      <c r="O259" s="79"/>
      <c r="P259" s="80" t="str">
        <f>IF(ISBLANK(O259), "", VLOOKUP(O259, Z!$A$2:$C$4127, 3, FALSE))</f>
        <v/>
      </c>
      <c r="Q259" s="184"/>
      <c r="R259" s="156">
        <f t="shared" si="10"/>
        <v>0</v>
      </c>
      <c r="S259" s="13"/>
      <c r="T259" s="225" cm="1">
        <f t="array" ref="T259">IFERROR(V259 * INDEX($AC$28:$AC$33, U259), 0) / 1000</f>
        <v>0</v>
      </c>
      <c r="U259" s="224" t="str">
        <f t="shared" si="9"/>
        <v>-</v>
      </c>
      <c r="V259" s="225">
        <f t="shared" si="11"/>
        <v>0</v>
      </c>
      <c r="W259" s="13"/>
    </row>
    <row r="260" spans="1:23" ht="12.75" customHeight="1" x14ac:dyDescent="0.2">
      <c r="A260" s="142"/>
      <c r="B260" s="9">
        <v>233</v>
      </c>
      <c r="C260" s="180"/>
      <c r="D260" s="79"/>
      <c r="E260" s="80" t="str">
        <f>IF(ISBLANK(D260), "", VLOOKUP(D260, Z!$A$2:$C$4127, 3, FALSE))</f>
        <v/>
      </c>
      <c r="F260" s="206"/>
      <c r="G260" s="139"/>
      <c r="H260" s="139"/>
      <c r="I260" s="206"/>
      <c r="J260" s="181"/>
      <c r="K260" s="182"/>
      <c r="L260" s="207"/>
      <c r="M260" s="183"/>
      <c r="N260" s="180"/>
      <c r="O260" s="79"/>
      <c r="P260" s="80" t="str">
        <f>IF(ISBLANK(O260), "", VLOOKUP(O260, Z!$A$2:$C$4127, 3, FALSE))</f>
        <v/>
      </c>
      <c r="Q260" s="184"/>
      <c r="R260" s="156">
        <f t="shared" si="10"/>
        <v>0</v>
      </c>
      <c r="S260" s="13"/>
      <c r="T260" s="225" cm="1">
        <f t="array" ref="T260">IFERROR(V260 * INDEX($AC$28:$AC$33, U260), 0) / 1000</f>
        <v>0</v>
      </c>
      <c r="U260" s="224" t="str">
        <f t="shared" si="9"/>
        <v>-</v>
      </c>
      <c r="V260" s="225">
        <f t="shared" si="11"/>
        <v>0</v>
      </c>
      <c r="W260" s="13"/>
    </row>
    <row r="261" spans="1:23" ht="12.75" customHeight="1" x14ac:dyDescent="0.2">
      <c r="A261" s="142"/>
      <c r="B261" s="9">
        <v>234</v>
      </c>
      <c r="C261" s="180"/>
      <c r="D261" s="79"/>
      <c r="E261" s="80" t="str">
        <f>IF(ISBLANK(D261), "", VLOOKUP(D261, Z!$A$2:$C$4127, 3, FALSE))</f>
        <v/>
      </c>
      <c r="F261" s="206"/>
      <c r="G261" s="139"/>
      <c r="H261" s="139"/>
      <c r="I261" s="206"/>
      <c r="J261" s="181"/>
      <c r="K261" s="182"/>
      <c r="L261" s="207"/>
      <c r="M261" s="183"/>
      <c r="N261" s="180"/>
      <c r="O261" s="79"/>
      <c r="P261" s="80" t="str">
        <f>IF(ISBLANK(O261), "", VLOOKUP(O261, Z!$A$2:$C$4127, 3, FALSE))</f>
        <v/>
      </c>
      <c r="Q261" s="184"/>
      <c r="R261" s="156">
        <f t="shared" si="10"/>
        <v>0</v>
      </c>
      <c r="S261" s="13"/>
      <c r="T261" s="225" cm="1">
        <f t="array" ref="T261">IFERROR(V261 * INDEX($AC$28:$AC$33, U261), 0) / 1000</f>
        <v>0</v>
      </c>
      <c r="U261" s="224" t="str">
        <f t="shared" si="9"/>
        <v>-</v>
      </c>
      <c r="V261" s="225">
        <f t="shared" si="11"/>
        <v>0</v>
      </c>
      <c r="W261" s="13"/>
    </row>
    <row r="262" spans="1:23" ht="12.75" customHeight="1" x14ac:dyDescent="0.2">
      <c r="A262" s="142"/>
      <c r="B262" s="9">
        <v>235</v>
      </c>
      <c r="C262" s="180"/>
      <c r="D262" s="79"/>
      <c r="E262" s="80" t="str">
        <f>IF(ISBLANK(D262), "", VLOOKUP(D262, Z!$A$2:$C$4127, 3, FALSE))</f>
        <v/>
      </c>
      <c r="F262" s="206"/>
      <c r="G262" s="139"/>
      <c r="H262" s="139"/>
      <c r="I262" s="206"/>
      <c r="J262" s="181"/>
      <c r="K262" s="182"/>
      <c r="L262" s="207"/>
      <c r="M262" s="183"/>
      <c r="N262" s="180"/>
      <c r="O262" s="79"/>
      <c r="P262" s="80" t="str">
        <f>IF(ISBLANK(O262), "", VLOOKUP(O262, Z!$A$2:$C$4127, 3, FALSE))</f>
        <v/>
      </c>
      <c r="Q262" s="184"/>
      <c r="R262" s="156">
        <f t="shared" si="10"/>
        <v>0</v>
      </c>
      <c r="S262" s="13"/>
      <c r="T262" s="225" cm="1">
        <f t="array" ref="T262">IFERROR(V262 * INDEX($AC$28:$AC$33, U262), 0) / 1000</f>
        <v>0</v>
      </c>
      <c r="U262" s="224" t="str">
        <f t="shared" si="9"/>
        <v>-</v>
      </c>
      <c r="V262" s="225">
        <f t="shared" si="11"/>
        <v>0</v>
      </c>
      <c r="W262" s="13"/>
    </row>
    <row r="263" spans="1:23" ht="12.75" customHeight="1" x14ac:dyDescent="0.2">
      <c r="A263" s="142"/>
      <c r="B263" s="9">
        <v>236</v>
      </c>
      <c r="C263" s="180"/>
      <c r="D263" s="79"/>
      <c r="E263" s="80" t="str">
        <f>IF(ISBLANK(D263), "", VLOOKUP(D263, Z!$A$2:$C$4127, 3, FALSE))</f>
        <v/>
      </c>
      <c r="F263" s="206"/>
      <c r="G263" s="139"/>
      <c r="H263" s="139"/>
      <c r="I263" s="206"/>
      <c r="J263" s="181"/>
      <c r="K263" s="182"/>
      <c r="L263" s="207"/>
      <c r="M263" s="183"/>
      <c r="N263" s="180"/>
      <c r="O263" s="79"/>
      <c r="P263" s="80" t="str">
        <f>IF(ISBLANK(O263), "", VLOOKUP(O263, Z!$A$2:$C$4127, 3, FALSE))</f>
        <v/>
      </c>
      <c r="Q263" s="184"/>
      <c r="R263" s="156">
        <f t="shared" si="10"/>
        <v>0</v>
      </c>
      <c r="S263" s="13"/>
      <c r="T263" s="225" cm="1">
        <f t="array" ref="T263">IFERROR(V263 * INDEX($AC$28:$AC$33, U263), 0) / 1000</f>
        <v>0</v>
      </c>
      <c r="U263" s="224" t="str">
        <f t="shared" si="9"/>
        <v>-</v>
      </c>
      <c r="V263" s="225">
        <f t="shared" si="11"/>
        <v>0</v>
      </c>
      <c r="W263" s="13"/>
    </row>
    <row r="264" spans="1:23" ht="12.75" customHeight="1" x14ac:dyDescent="0.2">
      <c r="A264" s="142"/>
      <c r="B264" s="9">
        <v>237</v>
      </c>
      <c r="C264" s="180"/>
      <c r="D264" s="79"/>
      <c r="E264" s="80" t="str">
        <f>IF(ISBLANK(D264), "", VLOOKUP(D264, Z!$A$2:$C$4127, 3, FALSE))</f>
        <v/>
      </c>
      <c r="F264" s="206"/>
      <c r="G264" s="139"/>
      <c r="H264" s="139"/>
      <c r="I264" s="206"/>
      <c r="J264" s="181"/>
      <c r="K264" s="182"/>
      <c r="L264" s="207"/>
      <c r="M264" s="183"/>
      <c r="N264" s="180"/>
      <c r="O264" s="79"/>
      <c r="P264" s="80" t="str">
        <f>IF(ISBLANK(O264), "", VLOOKUP(O264, Z!$A$2:$C$4127, 3, FALSE))</f>
        <v/>
      </c>
      <c r="Q264" s="184"/>
      <c r="R264" s="156">
        <f t="shared" si="10"/>
        <v>0</v>
      </c>
      <c r="S264" s="13"/>
      <c r="T264" s="225" cm="1">
        <f t="array" ref="T264">IFERROR(V264 * INDEX($AC$28:$AC$33, U264), 0) / 1000</f>
        <v>0</v>
      </c>
      <c r="U264" s="224" t="str">
        <f t="shared" si="9"/>
        <v>-</v>
      </c>
      <c r="V264" s="225">
        <f t="shared" si="11"/>
        <v>0</v>
      </c>
      <c r="W264" s="13"/>
    </row>
    <row r="265" spans="1:23" ht="12.75" customHeight="1" x14ac:dyDescent="0.2">
      <c r="A265" s="142"/>
      <c r="B265" s="9">
        <v>238</v>
      </c>
      <c r="C265" s="180"/>
      <c r="D265" s="79"/>
      <c r="E265" s="80" t="str">
        <f>IF(ISBLANK(D265), "", VLOOKUP(D265, Z!$A$2:$C$4127, 3, FALSE))</f>
        <v/>
      </c>
      <c r="F265" s="206"/>
      <c r="G265" s="139"/>
      <c r="H265" s="139"/>
      <c r="I265" s="206"/>
      <c r="J265" s="181"/>
      <c r="K265" s="182"/>
      <c r="L265" s="207"/>
      <c r="M265" s="183"/>
      <c r="N265" s="180"/>
      <c r="O265" s="79"/>
      <c r="P265" s="80" t="str">
        <f>IF(ISBLANK(O265), "", VLOOKUP(O265, Z!$A$2:$C$4127, 3, FALSE))</f>
        <v/>
      </c>
      <c r="Q265" s="184"/>
      <c r="R265" s="156">
        <f t="shared" si="10"/>
        <v>0</v>
      </c>
      <c r="S265" s="13"/>
      <c r="T265" s="225" cm="1">
        <f t="array" ref="T265">IFERROR(V265 * INDEX($AC$28:$AC$33, U265), 0) / 1000</f>
        <v>0</v>
      </c>
      <c r="U265" s="224" t="str">
        <f t="shared" si="9"/>
        <v>-</v>
      </c>
      <c r="V265" s="225">
        <f t="shared" si="11"/>
        <v>0</v>
      </c>
      <c r="W265" s="13"/>
    </row>
    <row r="266" spans="1:23" ht="12.75" customHeight="1" x14ac:dyDescent="0.2">
      <c r="A266" s="142"/>
      <c r="B266" s="9">
        <v>239</v>
      </c>
      <c r="C266" s="180"/>
      <c r="D266" s="79"/>
      <c r="E266" s="80" t="str">
        <f>IF(ISBLANK(D266), "", VLOOKUP(D266, Z!$A$2:$C$4127, 3, FALSE))</f>
        <v/>
      </c>
      <c r="F266" s="206"/>
      <c r="G266" s="139"/>
      <c r="H266" s="139"/>
      <c r="I266" s="206"/>
      <c r="J266" s="181"/>
      <c r="K266" s="182"/>
      <c r="L266" s="207"/>
      <c r="M266" s="183"/>
      <c r="N266" s="180"/>
      <c r="O266" s="79"/>
      <c r="P266" s="80" t="str">
        <f>IF(ISBLANK(O266), "", VLOOKUP(O266, Z!$A$2:$C$4127, 3, FALSE))</f>
        <v/>
      </c>
      <c r="Q266" s="184"/>
      <c r="R266" s="156">
        <f t="shared" si="10"/>
        <v>0</v>
      </c>
      <c r="S266" s="13"/>
      <c r="T266" s="225" cm="1">
        <f t="array" ref="T266">IFERROR(V266 * INDEX($AC$28:$AC$33, U266), 0) / 1000</f>
        <v>0</v>
      </c>
      <c r="U266" s="224" t="str">
        <f t="shared" si="9"/>
        <v>-</v>
      </c>
      <c r="V266" s="225">
        <f t="shared" si="11"/>
        <v>0</v>
      </c>
      <c r="W266" s="13"/>
    </row>
    <row r="267" spans="1:23" ht="12.75" customHeight="1" x14ac:dyDescent="0.2">
      <c r="A267" s="142"/>
      <c r="B267" s="9">
        <v>240</v>
      </c>
      <c r="C267" s="180"/>
      <c r="D267" s="79"/>
      <c r="E267" s="80" t="str">
        <f>IF(ISBLANK(D267), "", VLOOKUP(D267, Z!$A$2:$C$4127, 3, FALSE))</f>
        <v/>
      </c>
      <c r="F267" s="206"/>
      <c r="G267" s="139"/>
      <c r="H267" s="139"/>
      <c r="I267" s="206"/>
      <c r="J267" s="181"/>
      <c r="K267" s="182"/>
      <c r="L267" s="207"/>
      <c r="M267" s="183"/>
      <c r="N267" s="180"/>
      <c r="O267" s="79"/>
      <c r="P267" s="80" t="str">
        <f>IF(ISBLANK(O267), "", VLOOKUP(O267, Z!$A$2:$C$4127, 3, FALSE))</f>
        <v/>
      </c>
      <c r="Q267" s="184"/>
      <c r="R267" s="156">
        <f t="shared" si="10"/>
        <v>0</v>
      </c>
      <c r="S267" s="13"/>
      <c r="T267" s="225" cm="1">
        <f t="array" ref="T267">IFERROR(V267 * INDEX($AC$28:$AC$33, U267), 0) / 1000</f>
        <v>0</v>
      </c>
      <c r="U267" s="224" t="str">
        <f t="shared" si="9"/>
        <v>-</v>
      </c>
      <c r="V267" s="225">
        <f t="shared" si="11"/>
        <v>0</v>
      </c>
      <c r="W267" s="13"/>
    </row>
    <row r="268" spans="1:23" ht="12.75" customHeight="1" x14ac:dyDescent="0.2">
      <c r="A268" s="142"/>
      <c r="B268" s="9">
        <v>241</v>
      </c>
      <c r="C268" s="180"/>
      <c r="D268" s="79"/>
      <c r="E268" s="80" t="str">
        <f>IF(ISBLANK(D268), "", VLOOKUP(D268, Z!$A$2:$C$4127, 3, FALSE))</f>
        <v/>
      </c>
      <c r="F268" s="206"/>
      <c r="G268" s="139"/>
      <c r="H268" s="139"/>
      <c r="I268" s="206"/>
      <c r="J268" s="181"/>
      <c r="K268" s="182"/>
      <c r="L268" s="207"/>
      <c r="M268" s="183"/>
      <c r="N268" s="180"/>
      <c r="O268" s="79"/>
      <c r="P268" s="80" t="str">
        <f>IF(ISBLANK(O268), "", VLOOKUP(O268, Z!$A$2:$C$4127, 3, FALSE))</f>
        <v/>
      </c>
      <c r="Q268" s="184"/>
      <c r="R268" s="156">
        <f t="shared" si="10"/>
        <v>0</v>
      </c>
      <c r="S268" s="13"/>
      <c r="T268" s="225" cm="1">
        <f t="array" ref="T268">IFERROR(V268 * INDEX($AC$28:$AC$33, U268), 0) / 1000</f>
        <v>0</v>
      </c>
      <c r="U268" s="224" t="str">
        <f t="shared" si="9"/>
        <v>-</v>
      </c>
      <c r="V268" s="225">
        <f t="shared" si="11"/>
        <v>0</v>
      </c>
      <c r="W268" s="13"/>
    </row>
    <row r="269" spans="1:23" ht="12.75" customHeight="1" x14ac:dyDescent="0.2">
      <c r="A269" s="142"/>
      <c r="B269" s="9">
        <v>242</v>
      </c>
      <c r="C269" s="180"/>
      <c r="D269" s="79"/>
      <c r="E269" s="80" t="str">
        <f>IF(ISBLANK(D269), "", VLOOKUP(D269, Z!$A$2:$C$4127, 3, FALSE))</f>
        <v/>
      </c>
      <c r="F269" s="206"/>
      <c r="G269" s="139"/>
      <c r="H269" s="139"/>
      <c r="I269" s="206"/>
      <c r="J269" s="181"/>
      <c r="K269" s="182"/>
      <c r="L269" s="207"/>
      <c r="M269" s="183"/>
      <c r="N269" s="180"/>
      <c r="O269" s="79"/>
      <c r="P269" s="80" t="str">
        <f>IF(ISBLANK(O269), "", VLOOKUP(O269, Z!$A$2:$C$4127, 3, FALSE))</f>
        <v/>
      </c>
      <c r="Q269" s="184"/>
      <c r="R269" s="156">
        <f t="shared" si="10"/>
        <v>0</v>
      </c>
      <c r="S269" s="13"/>
      <c r="T269" s="225" cm="1">
        <f t="array" ref="T269">IFERROR(V269 * INDEX($AC$28:$AC$33, U269), 0) / 1000</f>
        <v>0</v>
      </c>
      <c r="U269" s="224" t="str">
        <f t="shared" si="9"/>
        <v>-</v>
      </c>
      <c r="V269" s="225">
        <f t="shared" si="11"/>
        <v>0</v>
      </c>
      <c r="W269" s="13"/>
    </row>
    <row r="270" spans="1:23" ht="12.75" customHeight="1" x14ac:dyDescent="0.2">
      <c r="A270" s="142"/>
      <c r="B270" s="9">
        <v>243</v>
      </c>
      <c r="C270" s="180"/>
      <c r="D270" s="79"/>
      <c r="E270" s="80" t="str">
        <f>IF(ISBLANK(D270), "", VLOOKUP(D270, Z!$A$2:$C$4127, 3, FALSE))</f>
        <v/>
      </c>
      <c r="F270" s="206"/>
      <c r="G270" s="139"/>
      <c r="H270" s="139"/>
      <c r="I270" s="206"/>
      <c r="J270" s="181"/>
      <c r="K270" s="182"/>
      <c r="L270" s="207"/>
      <c r="M270" s="183"/>
      <c r="N270" s="180"/>
      <c r="O270" s="79"/>
      <c r="P270" s="80" t="str">
        <f>IF(ISBLANK(O270), "", VLOOKUP(O270, Z!$A$2:$C$4127, 3, FALSE))</f>
        <v/>
      </c>
      <c r="Q270" s="184"/>
      <c r="R270" s="156">
        <f t="shared" si="10"/>
        <v>0</v>
      </c>
      <c r="S270" s="13"/>
      <c r="T270" s="225" cm="1">
        <f t="array" ref="T270">IFERROR(V270 * INDEX($AC$28:$AC$33, U270), 0) / 1000</f>
        <v>0</v>
      </c>
      <c r="U270" s="224" t="str">
        <f t="shared" si="9"/>
        <v>-</v>
      </c>
      <c r="V270" s="225">
        <f t="shared" si="11"/>
        <v>0</v>
      </c>
      <c r="W270" s="13"/>
    </row>
    <row r="271" spans="1:23" ht="12.75" customHeight="1" x14ac:dyDescent="0.2">
      <c r="A271" s="142"/>
      <c r="B271" s="9">
        <v>244</v>
      </c>
      <c r="C271" s="180"/>
      <c r="D271" s="79"/>
      <c r="E271" s="80" t="str">
        <f>IF(ISBLANK(D271), "", VLOOKUP(D271, Z!$A$2:$C$4127, 3, FALSE))</f>
        <v/>
      </c>
      <c r="F271" s="206"/>
      <c r="G271" s="139"/>
      <c r="H271" s="139"/>
      <c r="I271" s="206"/>
      <c r="J271" s="181"/>
      <c r="K271" s="182"/>
      <c r="L271" s="207"/>
      <c r="M271" s="183"/>
      <c r="N271" s="180"/>
      <c r="O271" s="79"/>
      <c r="P271" s="80" t="str">
        <f>IF(ISBLANK(O271), "", VLOOKUP(O271, Z!$A$2:$C$4127, 3, FALSE))</f>
        <v/>
      </c>
      <c r="Q271" s="184"/>
      <c r="R271" s="156">
        <f t="shared" si="10"/>
        <v>0</v>
      </c>
      <c r="S271" s="13"/>
      <c r="T271" s="225" cm="1">
        <f t="array" ref="T271">IFERROR(V271 * INDEX($AC$28:$AC$33, U271), 0) / 1000</f>
        <v>0</v>
      </c>
      <c r="U271" s="224" t="str">
        <f t="shared" si="9"/>
        <v>-</v>
      </c>
      <c r="V271" s="225">
        <f t="shared" si="11"/>
        <v>0</v>
      </c>
      <c r="W271" s="13"/>
    </row>
    <row r="272" spans="1:23" ht="12.75" customHeight="1" x14ac:dyDescent="0.2">
      <c r="A272" s="142"/>
      <c r="B272" s="9">
        <v>245</v>
      </c>
      <c r="C272" s="180"/>
      <c r="D272" s="79"/>
      <c r="E272" s="80" t="str">
        <f>IF(ISBLANK(D272), "", VLOOKUP(D272, Z!$A$2:$C$4127, 3, FALSE))</f>
        <v/>
      </c>
      <c r="F272" s="206"/>
      <c r="G272" s="139"/>
      <c r="H272" s="139"/>
      <c r="I272" s="206"/>
      <c r="J272" s="181"/>
      <c r="K272" s="182"/>
      <c r="L272" s="207"/>
      <c r="M272" s="183"/>
      <c r="N272" s="180"/>
      <c r="O272" s="79"/>
      <c r="P272" s="80" t="str">
        <f>IF(ISBLANK(O272), "", VLOOKUP(O272, Z!$A$2:$C$4127, 3, FALSE))</f>
        <v/>
      </c>
      <c r="Q272" s="184"/>
      <c r="R272" s="156">
        <f t="shared" si="10"/>
        <v>0</v>
      </c>
      <c r="S272" s="13"/>
      <c r="T272" s="225" cm="1">
        <f t="array" ref="T272">IFERROR(V272 * INDEX($AC$28:$AC$33, U272), 0) / 1000</f>
        <v>0</v>
      </c>
      <c r="U272" s="224" t="str">
        <f t="shared" si="9"/>
        <v>-</v>
      </c>
      <c r="V272" s="225">
        <f t="shared" si="11"/>
        <v>0</v>
      </c>
      <c r="W272" s="13"/>
    </row>
    <row r="273" spans="1:23" ht="12.75" customHeight="1" x14ac:dyDescent="0.2">
      <c r="A273" s="142"/>
      <c r="B273" s="9">
        <v>246</v>
      </c>
      <c r="C273" s="180"/>
      <c r="D273" s="79"/>
      <c r="E273" s="80" t="str">
        <f>IF(ISBLANK(D273), "", VLOOKUP(D273, Z!$A$2:$C$4127, 3, FALSE))</f>
        <v/>
      </c>
      <c r="F273" s="206"/>
      <c r="G273" s="139"/>
      <c r="H273" s="139"/>
      <c r="I273" s="206"/>
      <c r="J273" s="181"/>
      <c r="K273" s="182"/>
      <c r="L273" s="207"/>
      <c r="M273" s="183"/>
      <c r="N273" s="180"/>
      <c r="O273" s="79"/>
      <c r="P273" s="80" t="str">
        <f>IF(ISBLANK(O273), "", VLOOKUP(O273, Z!$A$2:$C$4127, 3, FALSE))</f>
        <v/>
      </c>
      <c r="Q273" s="184"/>
      <c r="R273" s="156">
        <f t="shared" si="10"/>
        <v>0</v>
      </c>
      <c r="S273" s="13"/>
      <c r="T273" s="225" cm="1">
        <f t="array" ref="T273">IFERROR(V273 * INDEX($AC$28:$AC$33, U273), 0) / 1000</f>
        <v>0</v>
      </c>
      <c r="U273" s="224" t="str">
        <f t="shared" si="9"/>
        <v>-</v>
      </c>
      <c r="V273" s="225">
        <f t="shared" si="11"/>
        <v>0</v>
      </c>
      <c r="W273" s="13"/>
    </row>
    <row r="274" spans="1:23" ht="12.75" customHeight="1" x14ac:dyDescent="0.2">
      <c r="A274" s="142"/>
      <c r="B274" s="9">
        <v>247</v>
      </c>
      <c r="C274" s="180"/>
      <c r="D274" s="79"/>
      <c r="E274" s="80" t="str">
        <f>IF(ISBLANK(D274), "", VLOOKUP(D274, Z!$A$2:$C$4127, 3, FALSE))</f>
        <v/>
      </c>
      <c r="F274" s="206"/>
      <c r="G274" s="139"/>
      <c r="H274" s="139"/>
      <c r="I274" s="206"/>
      <c r="J274" s="181"/>
      <c r="K274" s="182"/>
      <c r="L274" s="207"/>
      <c r="M274" s="183"/>
      <c r="N274" s="180"/>
      <c r="O274" s="79"/>
      <c r="P274" s="80" t="str">
        <f>IF(ISBLANK(O274), "", VLOOKUP(O274, Z!$A$2:$C$4127, 3, FALSE))</f>
        <v/>
      </c>
      <c r="Q274" s="184"/>
      <c r="R274" s="156">
        <f t="shared" si="10"/>
        <v>0</v>
      </c>
      <c r="S274" s="13"/>
      <c r="T274" s="225" cm="1">
        <f t="array" ref="T274">IFERROR(V274 * INDEX($AC$28:$AC$33, U274), 0) / 1000</f>
        <v>0</v>
      </c>
      <c r="U274" s="224" t="str">
        <f t="shared" si="9"/>
        <v>-</v>
      </c>
      <c r="V274" s="225">
        <f t="shared" si="11"/>
        <v>0</v>
      </c>
      <c r="W274" s="13"/>
    </row>
    <row r="275" spans="1:23" ht="12.75" customHeight="1" x14ac:dyDescent="0.2">
      <c r="A275" s="142"/>
      <c r="B275" s="9">
        <v>248</v>
      </c>
      <c r="C275" s="180"/>
      <c r="D275" s="79"/>
      <c r="E275" s="80" t="str">
        <f>IF(ISBLANK(D275), "", VLOOKUP(D275, Z!$A$2:$C$4127, 3, FALSE))</f>
        <v/>
      </c>
      <c r="F275" s="206"/>
      <c r="G275" s="139"/>
      <c r="H275" s="139"/>
      <c r="I275" s="206"/>
      <c r="J275" s="181"/>
      <c r="K275" s="182"/>
      <c r="L275" s="207"/>
      <c r="M275" s="183"/>
      <c r="N275" s="180"/>
      <c r="O275" s="79"/>
      <c r="P275" s="80" t="str">
        <f>IF(ISBLANK(O275), "", VLOOKUP(O275, Z!$A$2:$C$4127, 3, FALSE))</f>
        <v/>
      </c>
      <c r="Q275" s="184"/>
      <c r="R275" s="156">
        <f t="shared" si="10"/>
        <v>0</v>
      </c>
      <c r="S275" s="13"/>
      <c r="T275" s="225" cm="1">
        <f t="array" ref="T275">IFERROR(V275 * INDEX($AC$28:$AC$33, U275), 0) / 1000</f>
        <v>0</v>
      </c>
      <c r="U275" s="224" t="str">
        <f t="shared" si="9"/>
        <v>-</v>
      </c>
      <c r="V275" s="225">
        <f t="shared" si="11"/>
        <v>0</v>
      </c>
      <c r="W275" s="13"/>
    </row>
    <row r="276" spans="1:23" ht="12.75" customHeight="1" x14ac:dyDescent="0.2">
      <c r="A276" s="142"/>
      <c r="B276" s="9">
        <v>249</v>
      </c>
      <c r="C276" s="180"/>
      <c r="D276" s="79"/>
      <c r="E276" s="80" t="str">
        <f>IF(ISBLANK(D276), "", VLOOKUP(D276, Z!$A$2:$C$4127, 3, FALSE))</f>
        <v/>
      </c>
      <c r="F276" s="206"/>
      <c r="G276" s="139"/>
      <c r="H276" s="139"/>
      <c r="I276" s="206"/>
      <c r="J276" s="181"/>
      <c r="K276" s="182"/>
      <c r="L276" s="207"/>
      <c r="M276" s="183"/>
      <c r="N276" s="180"/>
      <c r="O276" s="79"/>
      <c r="P276" s="80" t="str">
        <f>IF(ISBLANK(O276), "", VLOOKUP(O276, Z!$A$2:$C$4127, 3, FALSE))</f>
        <v/>
      </c>
      <c r="Q276" s="184"/>
      <c r="R276" s="156">
        <f t="shared" si="10"/>
        <v>0</v>
      </c>
      <c r="S276" s="13"/>
      <c r="T276" s="225" cm="1">
        <f t="array" ref="T276">IFERROR(V276 * INDEX($AC$28:$AC$33, U276), 0) / 1000</f>
        <v>0</v>
      </c>
      <c r="U276" s="224" t="str">
        <f t="shared" si="9"/>
        <v>-</v>
      </c>
      <c r="V276" s="225">
        <f t="shared" si="11"/>
        <v>0</v>
      </c>
      <c r="W276" s="13"/>
    </row>
    <row r="277" spans="1:23" ht="12.75" customHeight="1" x14ac:dyDescent="0.2">
      <c r="A277" s="142"/>
      <c r="B277" s="9">
        <v>250</v>
      </c>
      <c r="C277" s="180"/>
      <c r="D277" s="79"/>
      <c r="E277" s="80" t="str">
        <f>IF(ISBLANK(D277), "", VLOOKUP(D277, Z!$A$2:$C$4127, 3, FALSE))</f>
        <v/>
      </c>
      <c r="F277" s="206"/>
      <c r="G277" s="139"/>
      <c r="H277" s="139"/>
      <c r="I277" s="206"/>
      <c r="J277" s="181"/>
      <c r="K277" s="182"/>
      <c r="L277" s="207"/>
      <c r="M277" s="183"/>
      <c r="N277" s="180"/>
      <c r="O277" s="79"/>
      <c r="P277" s="80" t="str">
        <f>IF(ISBLANK(O277), "", VLOOKUP(O277, Z!$A$2:$C$4127, 3, FALSE))</f>
        <v/>
      </c>
      <c r="Q277" s="184"/>
      <c r="R277" s="156">
        <f t="shared" si="10"/>
        <v>0</v>
      </c>
      <c r="S277" s="13"/>
      <c r="T277" s="225" cm="1">
        <f t="array" ref="T277">IFERROR(V277 * INDEX($AC$28:$AC$33, U277), 0) / 1000</f>
        <v>0</v>
      </c>
      <c r="U277" s="224" t="str">
        <f t="shared" si="9"/>
        <v>-</v>
      </c>
      <c r="V277" s="225">
        <f t="shared" si="11"/>
        <v>0</v>
      </c>
      <c r="W277" s="13"/>
    </row>
    <row r="278" spans="1:23" ht="12.75" customHeight="1" x14ac:dyDescent="0.2">
      <c r="A278" s="142"/>
      <c r="B278" s="9">
        <v>251</v>
      </c>
      <c r="C278" s="180"/>
      <c r="D278" s="79"/>
      <c r="E278" s="80" t="str">
        <f>IF(ISBLANK(D278), "", VLOOKUP(D278, Z!$A$2:$C$4127, 3, FALSE))</f>
        <v/>
      </c>
      <c r="F278" s="206"/>
      <c r="G278" s="139"/>
      <c r="H278" s="139"/>
      <c r="I278" s="206"/>
      <c r="J278" s="181"/>
      <c r="K278" s="182"/>
      <c r="L278" s="207"/>
      <c r="M278" s="183"/>
      <c r="N278" s="180"/>
      <c r="O278" s="79"/>
      <c r="P278" s="80" t="str">
        <f>IF(ISBLANK(O278), "", VLOOKUP(O278, Z!$A$2:$C$4127, 3, FALSE))</f>
        <v/>
      </c>
      <c r="Q278" s="184"/>
      <c r="R278" s="156">
        <f t="shared" si="10"/>
        <v>0</v>
      </c>
      <c r="S278" s="13"/>
      <c r="T278" s="225" cm="1">
        <f t="array" ref="T278">IFERROR(V278 * INDEX($AC$28:$AC$33, U278), 0) / 1000</f>
        <v>0</v>
      </c>
      <c r="U278" s="224" t="str">
        <f t="shared" si="9"/>
        <v>-</v>
      </c>
      <c r="V278" s="225">
        <f t="shared" si="11"/>
        <v>0</v>
      </c>
      <c r="W278" s="13"/>
    </row>
    <row r="279" spans="1:23" ht="12.75" customHeight="1" x14ac:dyDescent="0.2">
      <c r="A279" s="142"/>
      <c r="B279" s="9">
        <v>252</v>
      </c>
      <c r="C279" s="180"/>
      <c r="D279" s="79"/>
      <c r="E279" s="80" t="str">
        <f>IF(ISBLANK(D279), "", VLOOKUP(D279, Z!$A$2:$C$4127, 3, FALSE))</f>
        <v/>
      </c>
      <c r="F279" s="206"/>
      <c r="G279" s="139"/>
      <c r="H279" s="139"/>
      <c r="I279" s="206"/>
      <c r="J279" s="181"/>
      <c r="K279" s="182"/>
      <c r="L279" s="207"/>
      <c r="M279" s="183"/>
      <c r="N279" s="180"/>
      <c r="O279" s="79"/>
      <c r="P279" s="80" t="str">
        <f>IF(ISBLANK(O279), "", VLOOKUP(O279, Z!$A$2:$C$4127, 3, FALSE))</f>
        <v/>
      </c>
      <c r="Q279" s="184"/>
      <c r="R279" s="156">
        <f t="shared" si="10"/>
        <v>0</v>
      </c>
      <c r="S279" s="13"/>
      <c r="T279" s="225" cm="1">
        <f t="array" ref="T279">IFERROR(V279 * INDEX($AC$28:$AC$33, U279), 0) / 1000</f>
        <v>0</v>
      </c>
      <c r="U279" s="224" t="str">
        <f t="shared" si="9"/>
        <v>-</v>
      </c>
      <c r="V279" s="225">
        <f t="shared" si="11"/>
        <v>0</v>
      </c>
      <c r="W279" s="13"/>
    </row>
    <row r="280" spans="1:23" ht="12.75" customHeight="1" x14ac:dyDescent="0.2">
      <c r="A280" s="142"/>
      <c r="B280" s="9">
        <v>253</v>
      </c>
      <c r="C280" s="180"/>
      <c r="D280" s="79"/>
      <c r="E280" s="80" t="str">
        <f>IF(ISBLANK(D280), "", VLOOKUP(D280, Z!$A$2:$C$4127, 3, FALSE))</f>
        <v/>
      </c>
      <c r="F280" s="206"/>
      <c r="G280" s="139"/>
      <c r="H280" s="139"/>
      <c r="I280" s="206"/>
      <c r="J280" s="181"/>
      <c r="K280" s="182"/>
      <c r="L280" s="207"/>
      <c r="M280" s="183"/>
      <c r="N280" s="180"/>
      <c r="O280" s="79"/>
      <c r="P280" s="80" t="str">
        <f>IF(ISBLANK(O280), "", VLOOKUP(O280, Z!$A$2:$C$4127, 3, FALSE))</f>
        <v/>
      </c>
      <c r="Q280" s="184"/>
      <c r="R280" s="156">
        <f t="shared" si="10"/>
        <v>0</v>
      </c>
      <c r="S280" s="13"/>
      <c r="T280" s="225" cm="1">
        <f t="array" ref="T280">IFERROR(V280 * INDEX($AC$28:$AC$33, U280), 0) / 1000</f>
        <v>0</v>
      </c>
      <c r="U280" s="224" t="str">
        <f t="shared" ref="U280:U343" si="12">IFERROR(MATCH($H280,INDEX(Units,,1),0),IFERROR(MATCH($H280,INDEX(Units,,2),0),IFERROR(MATCH($H280,INDEX(Units,,3),0),"-")))</f>
        <v>-</v>
      </c>
      <c r="V280" s="225">
        <f t="shared" si="11"/>
        <v>0</v>
      </c>
      <c r="W280" s="13"/>
    </row>
    <row r="281" spans="1:23" ht="12.75" customHeight="1" x14ac:dyDescent="0.2">
      <c r="A281" s="142"/>
      <c r="B281" s="9">
        <v>254</v>
      </c>
      <c r="C281" s="180"/>
      <c r="D281" s="79"/>
      <c r="E281" s="80" t="str">
        <f>IF(ISBLANK(D281), "", VLOOKUP(D281, Z!$A$2:$C$4127, 3, FALSE))</f>
        <v/>
      </c>
      <c r="F281" s="206"/>
      <c r="G281" s="139"/>
      <c r="H281" s="139"/>
      <c r="I281" s="206"/>
      <c r="J281" s="181"/>
      <c r="K281" s="182"/>
      <c r="L281" s="207"/>
      <c r="M281" s="183"/>
      <c r="N281" s="180"/>
      <c r="O281" s="79"/>
      <c r="P281" s="80" t="str">
        <f>IF(ISBLANK(O281), "", VLOOKUP(O281, Z!$A$2:$C$4127, 3, FALSE))</f>
        <v/>
      </c>
      <c r="Q281" s="184"/>
      <c r="R281" s="156">
        <f t="shared" ref="R281:R344" si="13">T281*1000</f>
        <v>0</v>
      </c>
      <c r="S281" s="13"/>
      <c r="T281" s="225" cm="1">
        <f t="array" ref="T281">IFERROR(V281 * INDEX($AC$28:$AC$33, U281), 0) / 1000</f>
        <v>0</v>
      </c>
      <c r="U281" s="224" t="str">
        <f t="shared" si="12"/>
        <v>-</v>
      </c>
      <c r="V281" s="225">
        <f t="shared" ref="V281:V344" si="14">I281</f>
        <v>0</v>
      </c>
      <c r="W281" s="13"/>
    </row>
    <row r="282" spans="1:23" ht="12.75" customHeight="1" x14ac:dyDescent="0.2">
      <c r="A282" s="142"/>
      <c r="B282" s="9">
        <v>255</v>
      </c>
      <c r="C282" s="180"/>
      <c r="D282" s="79"/>
      <c r="E282" s="80" t="str">
        <f>IF(ISBLANK(D282), "", VLOOKUP(D282, Z!$A$2:$C$4127, 3, FALSE))</f>
        <v/>
      </c>
      <c r="F282" s="206"/>
      <c r="G282" s="139"/>
      <c r="H282" s="139"/>
      <c r="I282" s="206"/>
      <c r="J282" s="181"/>
      <c r="K282" s="182"/>
      <c r="L282" s="207"/>
      <c r="M282" s="183"/>
      <c r="N282" s="180"/>
      <c r="O282" s="79"/>
      <c r="P282" s="80" t="str">
        <f>IF(ISBLANK(O282), "", VLOOKUP(O282, Z!$A$2:$C$4127, 3, FALSE))</f>
        <v/>
      </c>
      <c r="Q282" s="184"/>
      <c r="R282" s="156">
        <f t="shared" si="13"/>
        <v>0</v>
      </c>
      <c r="S282" s="13"/>
      <c r="T282" s="225" cm="1">
        <f t="array" ref="T282">IFERROR(V282 * INDEX($AC$28:$AC$33, U282), 0) / 1000</f>
        <v>0</v>
      </c>
      <c r="U282" s="224" t="str">
        <f t="shared" si="12"/>
        <v>-</v>
      </c>
      <c r="V282" s="225">
        <f t="shared" si="14"/>
        <v>0</v>
      </c>
      <c r="W282" s="13"/>
    </row>
    <row r="283" spans="1:23" ht="12.75" customHeight="1" x14ac:dyDescent="0.2">
      <c r="A283" s="142"/>
      <c r="B283" s="9">
        <v>256</v>
      </c>
      <c r="C283" s="180"/>
      <c r="D283" s="79"/>
      <c r="E283" s="80" t="str">
        <f>IF(ISBLANK(D283), "", VLOOKUP(D283, Z!$A$2:$C$4127, 3, FALSE))</f>
        <v/>
      </c>
      <c r="F283" s="206"/>
      <c r="G283" s="139"/>
      <c r="H283" s="139"/>
      <c r="I283" s="206"/>
      <c r="J283" s="181"/>
      <c r="K283" s="182"/>
      <c r="L283" s="207"/>
      <c r="M283" s="183"/>
      <c r="N283" s="180"/>
      <c r="O283" s="79"/>
      <c r="P283" s="80" t="str">
        <f>IF(ISBLANK(O283), "", VLOOKUP(O283, Z!$A$2:$C$4127, 3, FALSE))</f>
        <v/>
      </c>
      <c r="Q283" s="184"/>
      <c r="R283" s="156">
        <f t="shared" si="13"/>
        <v>0</v>
      </c>
      <c r="S283" s="13"/>
      <c r="T283" s="225" cm="1">
        <f t="array" ref="T283">IFERROR(V283 * INDEX($AC$28:$AC$33, U283), 0) / 1000</f>
        <v>0</v>
      </c>
      <c r="U283" s="224" t="str">
        <f t="shared" si="12"/>
        <v>-</v>
      </c>
      <c r="V283" s="225">
        <f t="shared" si="14"/>
        <v>0</v>
      </c>
      <c r="W283" s="13"/>
    </row>
    <row r="284" spans="1:23" ht="12.75" customHeight="1" x14ac:dyDescent="0.2">
      <c r="A284" s="142"/>
      <c r="B284" s="9">
        <v>257</v>
      </c>
      <c r="C284" s="180"/>
      <c r="D284" s="79"/>
      <c r="E284" s="80" t="str">
        <f>IF(ISBLANK(D284), "", VLOOKUP(D284, Z!$A$2:$C$4127, 3, FALSE))</f>
        <v/>
      </c>
      <c r="F284" s="206"/>
      <c r="G284" s="139"/>
      <c r="H284" s="139"/>
      <c r="I284" s="206"/>
      <c r="J284" s="181"/>
      <c r="K284" s="182"/>
      <c r="L284" s="207"/>
      <c r="M284" s="183"/>
      <c r="N284" s="180"/>
      <c r="O284" s="79"/>
      <c r="P284" s="80" t="str">
        <f>IF(ISBLANK(O284), "", VLOOKUP(O284, Z!$A$2:$C$4127, 3, FALSE))</f>
        <v/>
      </c>
      <c r="Q284" s="184"/>
      <c r="R284" s="156">
        <f t="shared" si="13"/>
        <v>0</v>
      </c>
      <c r="S284" s="13"/>
      <c r="T284" s="225" cm="1">
        <f t="array" ref="T284">IFERROR(V284 * INDEX($AC$28:$AC$33, U284), 0) / 1000</f>
        <v>0</v>
      </c>
      <c r="U284" s="224" t="str">
        <f t="shared" si="12"/>
        <v>-</v>
      </c>
      <c r="V284" s="225">
        <f t="shared" si="14"/>
        <v>0</v>
      </c>
      <c r="W284" s="13"/>
    </row>
    <row r="285" spans="1:23" ht="12.75" customHeight="1" x14ac:dyDescent="0.2">
      <c r="A285" s="142"/>
      <c r="B285" s="9">
        <v>258</v>
      </c>
      <c r="C285" s="180"/>
      <c r="D285" s="79"/>
      <c r="E285" s="80" t="str">
        <f>IF(ISBLANK(D285), "", VLOOKUP(D285, Z!$A$2:$C$4127, 3, FALSE))</f>
        <v/>
      </c>
      <c r="F285" s="206"/>
      <c r="G285" s="139"/>
      <c r="H285" s="139"/>
      <c r="I285" s="206"/>
      <c r="J285" s="181"/>
      <c r="K285" s="182"/>
      <c r="L285" s="207"/>
      <c r="M285" s="183"/>
      <c r="N285" s="180"/>
      <c r="O285" s="79"/>
      <c r="P285" s="80" t="str">
        <f>IF(ISBLANK(O285), "", VLOOKUP(O285, Z!$A$2:$C$4127, 3, FALSE))</f>
        <v/>
      </c>
      <c r="Q285" s="184"/>
      <c r="R285" s="156">
        <f t="shared" si="13"/>
        <v>0</v>
      </c>
      <c r="S285" s="13"/>
      <c r="T285" s="225" cm="1">
        <f t="array" ref="T285">IFERROR(V285 * INDEX($AC$28:$AC$33, U285), 0) / 1000</f>
        <v>0</v>
      </c>
      <c r="U285" s="224" t="str">
        <f t="shared" si="12"/>
        <v>-</v>
      </c>
      <c r="V285" s="225">
        <f t="shared" si="14"/>
        <v>0</v>
      </c>
      <c r="W285" s="13"/>
    </row>
    <row r="286" spans="1:23" ht="12.75" customHeight="1" x14ac:dyDescent="0.2">
      <c r="A286" s="142"/>
      <c r="B286" s="9">
        <v>259</v>
      </c>
      <c r="C286" s="180"/>
      <c r="D286" s="79"/>
      <c r="E286" s="80" t="str">
        <f>IF(ISBLANK(D286), "", VLOOKUP(D286, Z!$A$2:$C$4127, 3, FALSE))</f>
        <v/>
      </c>
      <c r="F286" s="206"/>
      <c r="G286" s="139"/>
      <c r="H286" s="139"/>
      <c r="I286" s="206"/>
      <c r="J286" s="181"/>
      <c r="K286" s="182"/>
      <c r="L286" s="207"/>
      <c r="M286" s="183"/>
      <c r="N286" s="180"/>
      <c r="O286" s="79"/>
      <c r="P286" s="80" t="str">
        <f>IF(ISBLANK(O286), "", VLOOKUP(O286, Z!$A$2:$C$4127, 3, FALSE))</f>
        <v/>
      </c>
      <c r="Q286" s="184"/>
      <c r="R286" s="156">
        <f t="shared" si="13"/>
        <v>0</v>
      </c>
      <c r="S286" s="13"/>
      <c r="T286" s="225" cm="1">
        <f t="array" ref="T286">IFERROR(V286 * INDEX($AC$28:$AC$33, U286), 0) / 1000</f>
        <v>0</v>
      </c>
      <c r="U286" s="224" t="str">
        <f t="shared" si="12"/>
        <v>-</v>
      </c>
      <c r="V286" s="225">
        <f t="shared" si="14"/>
        <v>0</v>
      </c>
      <c r="W286" s="13"/>
    </row>
    <row r="287" spans="1:23" ht="12.75" customHeight="1" x14ac:dyDescent="0.2">
      <c r="A287" s="142"/>
      <c r="B287" s="9">
        <v>260</v>
      </c>
      <c r="C287" s="180"/>
      <c r="D287" s="79"/>
      <c r="E287" s="80" t="str">
        <f>IF(ISBLANK(D287), "", VLOOKUP(D287, Z!$A$2:$C$4127, 3, FALSE))</f>
        <v/>
      </c>
      <c r="F287" s="206"/>
      <c r="G287" s="139"/>
      <c r="H287" s="139"/>
      <c r="I287" s="206"/>
      <c r="J287" s="181"/>
      <c r="K287" s="182"/>
      <c r="L287" s="207"/>
      <c r="M287" s="183"/>
      <c r="N287" s="180"/>
      <c r="O287" s="79"/>
      <c r="P287" s="80" t="str">
        <f>IF(ISBLANK(O287), "", VLOOKUP(O287, Z!$A$2:$C$4127, 3, FALSE))</f>
        <v/>
      </c>
      <c r="Q287" s="184"/>
      <c r="R287" s="156">
        <f t="shared" si="13"/>
        <v>0</v>
      </c>
      <c r="S287" s="13"/>
      <c r="T287" s="225" cm="1">
        <f t="array" ref="T287">IFERROR(V287 * INDEX($AC$28:$AC$33, U287), 0) / 1000</f>
        <v>0</v>
      </c>
      <c r="U287" s="224" t="str">
        <f t="shared" si="12"/>
        <v>-</v>
      </c>
      <c r="V287" s="225">
        <f t="shared" si="14"/>
        <v>0</v>
      </c>
      <c r="W287" s="13"/>
    </row>
    <row r="288" spans="1:23" ht="12.75" customHeight="1" x14ac:dyDescent="0.2">
      <c r="A288" s="142"/>
      <c r="B288" s="9">
        <v>261</v>
      </c>
      <c r="C288" s="180"/>
      <c r="D288" s="79"/>
      <c r="E288" s="80" t="str">
        <f>IF(ISBLANK(D288), "", VLOOKUP(D288, Z!$A$2:$C$4127, 3, FALSE))</f>
        <v/>
      </c>
      <c r="F288" s="206"/>
      <c r="G288" s="139"/>
      <c r="H288" s="139"/>
      <c r="I288" s="206"/>
      <c r="J288" s="181"/>
      <c r="K288" s="182"/>
      <c r="L288" s="207"/>
      <c r="M288" s="183"/>
      <c r="N288" s="180"/>
      <c r="O288" s="79"/>
      <c r="P288" s="80" t="str">
        <f>IF(ISBLANK(O288), "", VLOOKUP(O288, Z!$A$2:$C$4127, 3, FALSE))</f>
        <v/>
      </c>
      <c r="Q288" s="184"/>
      <c r="R288" s="156">
        <f t="shared" si="13"/>
        <v>0</v>
      </c>
      <c r="S288" s="13"/>
      <c r="T288" s="225" cm="1">
        <f t="array" ref="T288">IFERROR(V288 * INDEX($AC$28:$AC$33, U288), 0) / 1000</f>
        <v>0</v>
      </c>
      <c r="U288" s="224" t="str">
        <f t="shared" si="12"/>
        <v>-</v>
      </c>
      <c r="V288" s="225">
        <f t="shared" si="14"/>
        <v>0</v>
      </c>
      <c r="W288" s="13"/>
    </row>
    <row r="289" spans="1:23" ht="12.75" customHeight="1" x14ac:dyDescent="0.2">
      <c r="A289" s="142"/>
      <c r="B289" s="9">
        <v>262</v>
      </c>
      <c r="C289" s="180"/>
      <c r="D289" s="79"/>
      <c r="E289" s="80" t="str">
        <f>IF(ISBLANK(D289), "", VLOOKUP(D289, Z!$A$2:$C$4127, 3, FALSE))</f>
        <v/>
      </c>
      <c r="F289" s="206"/>
      <c r="G289" s="139"/>
      <c r="H289" s="139"/>
      <c r="I289" s="206"/>
      <c r="J289" s="181"/>
      <c r="K289" s="182"/>
      <c r="L289" s="207"/>
      <c r="M289" s="183"/>
      <c r="N289" s="180"/>
      <c r="O289" s="79"/>
      <c r="P289" s="80" t="str">
        <f>IF(ISBLANK(O289), "", VLOOKUP(O289, Z!$A$2:$C$4127, 3, FALSE))</f>
        <v/>
      </c>
      <c r="Q289" s="184"/>
      <c r="R289" s="156">
        <f t="shared" si="13"/>
        <v>0</v>
      </c>
      <c r="S289" s="13"/>
      <c r="T289" s="225" cm="1">
        <f t="array" ref="T289">IFERROR(V289 * INDEX($AC$28:$AC$33, U289), 0) / 1000</f>
        <v>0</v>
      </c>
      <c r="U289" s="224" t="str">
        <f t="shared" si="12"/>
        <v>-</v>
      </c>
      <c r="V289" s="225">
        <f t="shared" si="14"/>
        <v>0</v>
      </c>
      <c r="W289" s="13"/>
    </row>
    <row r="290" spans="1:23" ht="12.75" customHeight="1" x14ac:dyDescent="0.2">
      <c r="A290" s="142"/>
      <c r="B290" s="9">
        <v>263</v>
      </c>
      <c r="C290" s="180"/>
      <c r="D290" s="79"/>
      <c r="E290" s="80" t="str">
        <f>IF(ISBLANK(D290), "", VLOOKUP(D290, Z!$A$2:$C$4127, 3, FALSE))</f>
        <v/>
      </c>
      <c r="F290" s="206"/>
      <c r="G290" s="139"/>
      <c r="H290" s="139"/>
      <c r="I290" s="206"/>
      <c r="J290" s="181"/>
      <c r="K290" s="182"/>
      <c r="L290" s="207"/>
      <c r="M290" s="183"/>
      <c r="N290" s="180"/>
      <c r="O290" s="79"/>
      <c r="P290" s="80" t="str">
        <f>IF(ISBLANK(O290), "", VLOOKUP(O290, Z!$A$2:$C$4127, 3, FALSE))</f>
        <v/>
      </c>
      <c r="Q290" s="184"/>
      <c r="R290" s="156">
        <f t="shared" si="13"/>
        <v>0</v>
      </c>
      <c r="S290" s="13"/>
      <c r="T290" s="225" cm="1">
        <f t="array" ref="T290">IFERROR(V290 * INDEX($AC$28:$AC$33, U290), 0) / 1000</f>
        <v>0</v>
      </c>
      <c r="U290" s="224" t="str">
        <f t="shared" si="12"/>
        <v>-</v>
      </c>
      <c r="V290" s="225">
        <f t="shared" si="14"/>
        <v>0</v>
      </c>
      <c r="W290" s="13"/>
    </row>
    <row r="291" spans="1:23" ht="12.75" customHeight="1" x14ac:dyDescent="0.2">
      <c r="A291" s="142"/>
      <c r="B291" s="9">
        <v>264</v>
      </c>
      <c r="C291" s="180"/>
      <c r="D291" s="79"/>
      <c r="E291" s="80" t="str">
        <f>IF(ISBLANK(D291), "", VLOOKUP(D291, Z!$A$2:$C$4127, 3, FALSE))</f>
        <v/>
      </c>
      <c r="F291" s="206"/>
      <c r="G291" s="139"/>
      <c r="H291" s="139"/>
      <c r="I291" s="206"/>
      <c r="J291" s="181"/>
      <c r="K291" s="182"/>
      <c r="L291" s="207"/>
      <c r="M291" s="183"/>
      <c r="N291" s="180"/>
      <c r="O291" s="79"/>
      <c r="P291" s="80" t="str">
        <f>IF(ISBLANK(O291), "", VLOOKUP(O291, Z!$A$2:$C$4127, 3, FALSE))</f>
        <v/>
      </c>
      <c r="Q291" s="184"/>
      <c r="R291" s="156">
        <f t="shared" si="13"/>
        <v>0</v>
      </c>
      <c r="S291" s="13"/>
      <c r="T291" s="225" cm="1">
        <f t="array" ref="T291">IFERROR(V291 * INDEX($AC$28:$AC$33, U291), 0) / 1000</f>
        <v>0</v>
      </c>
      <c r="U291" s="224" t="str">
        <f t="shared" si="12"/>
        <v>-</v>
      </c>
      <c r="V291" s="225">
        <f t="shared" si="14"/>
        <v>0</v>
      </c>
      <c r="W291" s="13"/>
    </row>
    <row r="292" spans="1:23" ht="12.75" customHeight="1" x14ac:dyDescent="0.2">
      <c r="A292" s="142"/>
      <c r="B292" s="9">
        <v>265</v>
      </c>
      <c r="C292" s="180"/>
      <c r="D292" s="79"/>
      <c r="E292" s="80" t="str">
        <f>IF(ISBLANK(D292), "", VLOOKUP(D292, Z!$A$2:$C$4127, 3, FALSE))</f>
        <v/>
      </c>
      <c r="F292" s="206"/>
      <c r="G292" s="139"/>
      <c r="H292" s="139"/>
      <c r="I292" s="206"/>
      <c r="J292" s="181"/>
      <c r="K292" s="182"/>
      <c r="L292" s="207"/>
      <c r="M292" s="183"/>
      <c r="N292" s="180"/>
      <c r="O292" s="79"/>
      <c r="P292" s="80" t="str">
        <f>IF(ISBLANK(O292), "", VLOOKUP(O292, Z!$A$2:$C$4127, 3, FALSE))</f>
        <v/>
      </c>
      <c r="Q292" s="184"/>
      <c r="R292" s="156">
        <f t="shared" si="13"/>
        <v>0</v>
      </c>
      <c r="S292" s="13"/>
      <c r="T292" s="225" cm="1">
        <f t="array" ref="T292">IFERROR(V292 * INDEX($AC$28:$AC$33, U292), 0) / 1000</f>
        <v>0</v>
      </c>
      <c r="U292" s="224" t="str">
        <f t="shared" si="12"/>
        <v>-</v>
      </c>
      <c r="V292" s="225">
        <f t="shared" si="14"/>
        <v>0</v>
      </c>
      <c r="W292" s="13"/>
    </row>
    <row r="293" spans="1:23" ht="12.75" customHeight="1" x14ac:dyDescent="0.2">
      <c r="A293" s="142"/>
      <c r="B293" s="9">
        <v>266</v>
      </c>
      <c r="C293" s="180"/>
      <c r="D293" s="79"/>
      <c r="E293" s="80" t="str">
        <f>IF(ISBLANK(D293), "", VLOOKUP(D293, Z!$A$2:$C$4127, 3, FALSE))</f>
        <v/>
      </c>
      <c r="F293" s="206"/>
      <c r="G293" s="139"/>
      <c r="H293" s="139"/>
      <c r="I293" s="206"/>
      <c r="J293" s="181"/>
      <c r="K293" s="182"/>
      <c r="L293" s="207"/>
      <c r="M293" s="183"/>
      <c r="N293" s="180"/>
      <c r="O293" s="79"/>
      <c r="P293" s="80" t="str">
        <f>IF(ISBLANK(O293), "", VLOOKUP(O293, Z!$A$2:$C$4127, 3, FALSE))</f>
        <v/>
      </c>
      <c r="Q293" s="184"/>
      <c r="R293" s="156">
        <f t="shared" si="13"/>
        <v>0</v>
      </c>
      <c r="S293" s="13"/>
      <c r="T293" s="225" cm="1">
        <f t="array" ref="T293">IFERROR(V293 * INDEX($AC$28:$AC$33, U293), 0) / 1000</f>
        <v>0</v>
      </c>
      <c r="U293" s="224" t="str">
        <f t="shared" si="12"/>
        <v>-</v>
      </c>
      <c r="V293" s="225">
        <f t="shared" si="14"/>
        <v>0</v>
      </c>
      <c r="W293" s="13"/>
    </row>
    <row r="294" spans="1:23" ht="12.75" customHeight="1" x14ac:dyDescent="0.2">
      <c r="A294" s="142"/>
      <c r="B294" s="9">
        <v>267</v>
      </c>
      <c r="C294" s="180"/>
      <c r="D294" s="79"/>
      <c r="E294" s="80" t="str">
        <f>IF(ISBLANK(D294), "", VLOOKUP(D294, Z!$A$2:$C$4127, 3, FALSE))</f>
        <v/>
      </c>
      <c r="F294" s="206"/>
      <c r="G294" s="139"/>
      <c r="H294" s="139"/>
      <c r="I294" s="206"/>
      <c r="J294" s="181"/>
      <c r="K294" s="182"/>
      <c r="L294" s="207"/>
      <c r="M294" s="183"/>
      <c r="N294" s="180"/>
      <c r="O294" s="79"/>
      <c r="P294" s="80" t="str">
        <f>IF(ISBLANK(O294), "", VLOOKUP(O294, Z!$A$2:$C$4127, 3, FALSE))</f>
        <v/>
      </c>
      <c r="Q294" s="184"/>
      <c r="R294" s="156">
        <f t="shared" si="13"/>
        <v>0</v>
      </c>
      <c r="S294" s="13"/>
      <c r="T294" s="225" cm="1">
        <f t="array" ref="T294">IFERROR(V294 * INDEX($AC$28:$AC$33, U294), 0) / 1000</f>
        <v>0</v>
      </c>
      <c r="U294" s="224" t="str">
        <f t="shared" si="12"/>
        <v>-</v>
      </c>
      <c r="V294" s="225">
        <f t="shared" si="14"/>
        <v>0</v>
      </c>
      <c r="W294" s="13"/>
    </row>
    <row r="295" spans="1:23" ht="12.75" customHeight="1" x14ac:dyDescent="0.2">
      <c r="A295" s="142"/>
      <c r="B295" s="9">
        <v>268</v>
      </c>
      <c r="C295" s="180"/>
      <c r="D295" s="79"/>
      <c r="E295" s="80" t="str">
        <f>IF(ISBLANK(D295), "", VLOOKUP(D295, Z!$A$2:$C$4127, 3, FALSE))</f>
        <v/>
      </c>
      <c r="F295" s="206"/>
      <c r="G295" s="139"/>
      <c r="H295" s="139"/>
      <c r="I295" s="206"/>
      <c r="J295" s="181"/>
      <c r="K295" s="182"/>
      <c r="L295" s="207"/>
      <c r="M295" s="183"/>
      <c r="N295" s="180"/>
      <c r="O295" s="79"/>
      <c r="P295" s="80" t="str">
        <f>IF(ISBLANK(O295), "", VLOOKUP(O295, Z!$A$2:$C$4127, 3, FALSE))</f>
        <v/>
      </c>
      <c r="Q295" s="184"/>
      <c r="R295" s="156">
        <f t="shared" si="13"/>
        <v>0</v>
      </c>
      <c r="S295" s="13"/>
      <c r="T295" s="225" cm="1">
        <f t="array" ref="T295">IFERROR(V295 * INDEX($AC$28:$AC$33, U295), 0) / 1000</f>
        <v>0</v>
      </c>
      <c r="U295" s="224" t="str">
        <f t="shared" si="12"/>
        <v>-</v>
      </c>
      <c r="V295" s="225">
        <f t="shared" si="14"/>
        <v>0</v>
      </c>
      <c r="W295" s="13"/>
    </row>
    <row r="296" spans="1:23" ht="12.75" customHeight="1" x14ac:dyDescent="0.2">
      <c r="A296" s="142"/>
      <c r="B296" s="9">
        <v>269</v>
      </c>
      <c r="C296" s="180"/>
      <c r="D296" s="79"/>
      <c r="E296" s="80" t="str">
        <f>IF(ISBLANK(D296), "", VLOOKUP(D296, Z!$A$2:$C$4127, 3, FALSE))</f>
        <v/>
      </c>
      <c r="F296" s="206"/>
      <c r="G296" s="139"/>
      <c r="H296" s="139"/>
      <c r="I296" s="206"/>
      <c r="J296" s="181"/>
      <c r="K296" s="182"/>
      <c r="L296" s="207"/>
      <c r="M296" s="183"/>
      <c r="N296" s="180"/>
      <c r="O296" s="79"/>
      <c r="P296" s="80" t="str">
        <f>IF(ISBLANK(O296), "", VLOOKUP(O296, Z!$A$2:$C$4127, 3, FALSE))</f>
        <v/>
      </c>
      <c r="Q296" s="184"/>
      <c r="R296" s="156">
        <f t="shared" si="13"/>
        <v>0</v>
      </c>
      <c r="S296" s="13"/>
      <c r="T296" s="225" cm="1">
        <f t="array" ref="T296">IFERROR(V296 * INDEX($AC$28:$AC$33, U296), 0) / 1000</f>
        <v>0</v>
      </c>
      <c r="U296" s="224" t="str">
        <f t="shared" si="12"/>
        <v>-</v>
      </c>
      <c r="V296" s="225">
        <f t="shared" si="14"/>
        <v>0</v>
      </c>
      <c r="W296" s="13"/>
    </row>
    <row r="297" spans="1:23" ht="12.75" customHeight="1" x14ac:dyDescent="0.2">
      <c r="A297" s="142"/>
      <c r="B297" s="9">
        <v>270</v>
      </c>
      <c r="C297" s="180"/>
      <c r="D297" s="79"/>
      <c r="E297" s="80" t="str">
        <f>IF(ISBLANK(D297), "", VLOOKUP(D297, Z!$A$2:$C$4127, 3, FALSE))</f>
        <v/>
      </c>
      <c r="F297" s="206"/>
      <c r="G297" s="139"/>
      <c r="H297" s="139"/>
      <c r="I297" s="206"/>
      <c r="J297" s="181"/>
      <c r="K297" s="182"/>
      <c r="L297" s="207"/>
      <c r="M297" s="183"/>
      <c r="N297" s="180"/>
      <c r="O297" s="79"/>
      <c r="P297" s="80" t="str">
        <f>IF(ISBLANK(O297), "", VLOOKUP(O297, Z!$A$2:$C$4127, 3, FALSE))</f>
        <v/>
      </c>
      <c r="Q297" s="184"/>
      <c r="R297" s="156">
        <f t="shared" si="13"/>
        <v>0</v>
      </c>
      <c r="S297" s="13"/>
      <c r="T297" s="225" cm="1">
        <f t="array" ref="T297">IFERROR(V297 * INDEX($AC$28:$AC$33, U297), 0) / 1000</f>
        <v>0</v>
      </c>
      <c r="U297" s="224" t="str">
        <f t="shared" si="12"/>
        <v>-</v>
      </c>
      <c r="V297" s="225">
        <f t="shared" si="14"/>
        <v>0</v>
      </c>
      <c r="W297" s="13"/>
    </row>
    <row r="298" spans="1:23" ht="12.75" customHeight="1" x14ac:dyDescent="0.2">
      <c r="A298" s="142"/>
      <c r="B298" s="9">
        <v>271</v>
      </c>
      <c r="C298" s="180"/>
      <c r="D298" s="79"/>
      <c r="E298" s="80" t="str">
        <f>IF(ISBLANK(D298), "", VLOOKUP(D298, Z!$A$2:$C$4127, 3, FALSE))</f>
        <v/>
      </c>
      <c r="F298" s="206"/>
      <c r="G298" s="139"/>
      <c r="H298" s="139"/>
      <c r="I298" s="206"/>
      <c r="J298" s="181"/>
      <c r="K298" s="182"/>
      <c r="L298" s="207"/>
      <c r="M298" s="183"/>
      <c r="N298" s="180"/>
      <c r="O298" s="79"/>
      <c r="P298" s="80" t="str">
        <f>IF(ISBLANK(O298), "", VLOOKUP(O298, Z!$A$2:$C$4127, 3, FALSE))</f>
        <v/>
      </c>
      <c r="Q298" s="184"/>
      <c r="R298" s="156">
        <f t="shared" si="13"/>
        <v>0</v>
      </c>
      <c r="S298" s="13"/>
      <c r="T298" s="225" cm="1">
        <f t="array" ref="T298">IFERROR(V298 * INDEX($AC$28:$AC$33, U298), 0) / 1000</f>
        <v>0</v>
      </c>
      <c r="U298" s="224" t="str">
        <f t="shared" si="12"/>
        <v>-</v>
      </c>
      <c r="V298" s="225">
        <f t="shared" si="14"/>
        <v>0</v>
      </c>
      <c r="W298" s="13"/>
    </row>
    <row r="299" spans="1:23" ht="12.75" customHeight="1" x14ac:dyDescent="0.2">
      <c r="A299" s="142"/>
      <c r="B299" s="9">
        <v>272</v>
      </c>
      <c r="C299" s="180"/>
      <c r="D299" s="79"/>
      <c r="E299" s="80" t="str">
        <f>IF(ISBLANK(D299), "", VLOOKUP(D299, Z!$A$2:$C$4127, 3, FALSE))</f>
        <v/>
      </c>
      <c r="F299" s="206"/>
      <c r="G299" s="139"/>
      <c r="H299" s="139"/>
      <c r="I299" s="206"/>
      <c r="J299" s="181"/>
      <c r="K299" s="182"/>
      <c r="L299" s="207"/>
      <c r="M299" s="183"/>
      <c r="N299" s="180"/>
      <c r="O299" s="79"/>
      <c r="P299" s="80" t="str">
        <f>IF(ISBLANK(O299), "", VLOOKUP(O299, Z!$A$2:$C$4127, 3, FALSE))</f>
        <v/>
      </c>
      <c r="Q299" s="184"/>
      <c r="R299" s="156">
        <f t="shared" si="13"/>
        <v>0</v>
      </c>
      <c r="S299" s="13"/>
      <c r="T299" s="225" cm="1">
        <f t="array" ref="T299">IFERROR(V299 * INDEX($AC$28:$AC$33, U299), 0) / 1000</f>
        <v>0</v>
      </c>
      <c r="U299" s="224" t="str">
        <f t="shared" si="12"/>
        <v>-</v>
      </c>
      <c r="V299" s="225">
        <f t="shared" si="14"/>
        <v>0</v>
      </c>
      <c r="W299" s="13"/>
    </row>
    <row r="300" spans="1:23" ht="12.75" customHeight="1" x14ac:dyDescent="0.2">
      <c r="A300" s="142"/>
      <c r="B300" s="9">
        <v>273</v>
      </c>
      <c r="C300" s="180"/>
      <c r="D300" s="79"/>
      <c r="E300" s="80" t="str">
        <f>IF(ISBLANK(D300), "", VLOOKUP(D300, Z!$A$2:$C$4127, 3, FALSE))</f>
        <v/>
      </c>
      <c r="F300" s="206"/>
      <c r="G300" s="139"/>
      <c r="H300" s="139"/>
      <c r="I300" s="206"/>
      <c r="J300" s="181"/>
      <c r="K300" s="182"/>
      <c r="L300" s="207"/>
      <c r="M300" s="183"/>
      <c r="N300" s="180"/>
      <c r="O300" s="79"/>
      <c r="P300" s="80" t="str">
        <f>IF(ISBLANK(O300), "", VLOOKUP(O300, Z!$A$2:$C$4127, 3, FALSE))</f>
        <v/>
      </c>
      <c r="Q300" s="184"/>
      <c r="R300" s="156">
        <f t="shared" si="13"/>
        <v>0</v>
      </c>
      <c r="S300" s="13"/>
      <c r="T300" s="225" cm="1">
        <f t="array" ref="T300">IFERROR(V300 * INDEX($AC$28:$AC$33, U300), 0) / 1000</f>
        <v>0</v>
      </c>
      <c r="U300" s="224" t="str">
        <f t="shared" si="12"/>
        <v>-</v>
      </c>
      <c r="V300" s="225">
        <f t="shared" si="14"/>
        <v>0</v>
      </c>
      <c r="W300" s="13"/>
    </row>
    <row r="301" spans="1:23" ht="12.75" customHeight="1" x14ac:dyDescent="0.2">
      <c r="A301" s="142"/>
      <c r="B301" s="9">
        <v>274</v>
      </c>
      <c r="C301" s="180"/>
      <c r="D301" s="79"/>
      <c r="E301" s="80" t="str">
        <f>IF(ISBLANK(D301), "", VLOOKUP(D301, Z!$A$2:$C$4127, 3, FALSE))</f>
        <v/>
      </c>
      <c r="F301" s="206"/>
      <c r="G301" s="139"/>
      <c r="H301" s="139"/>
      <c r="I301" s="206"/>
      <c r="J301" s="181"/>
      <c r="K301" s="182"/>
      <c r="L301" s="207"/>
      <c r="M301" s="183"/>
      <c r="N301" s="180"/>
      <c r="O301" s="79"/>
      <c r="P301" s="80" t="str">
        <f>IF(ISBLANK(O301), "", VLOOKUP(O301, Z!$A$2:$C$4127, 3, FALSE))</f>
        <v/>
      </c>
      <c r="Q301" s="184"/>
      <c r="R301" s="156">
        <f t="shared" si="13"/>
        <v>0</v>
      </c>
      <c r="S301" s="13"/>
      <c r="T301" s="225" cm="1">
        <f t="array" ref="T301">IFERROR(V301 * INDEX($AC$28:$AC$33, U301), 0) / 1000</f>
        <v>0</v>
      </c>
      <c r="U301" s="224" t="str">
        <f t="shared" si="12"/>
        <v>-</v>
      </c>
      <c r="V301" s="225">
        <f t="shared" si="14"/>
        <v>0</v>
      </c>
      <c r="W301" s="13"/>
    </row>
    <row r="302" spans="1:23" ht="12.75" customHeight="1" x14ac:dyDescent="0.2">
      <c r="A302" s="142"/>
      <c r="B302" s="9">
        <v>275</v>
      </c>
      <c r="C302" s="180"/>
      <c r="D302" s="79"/>
      <c r="E302" s="80" t="str">
        <f>IF(ISBLANK(D302), "", VLOOKUP(D302, Z!$A$2:$C$4127, 3, FALSE))</f>
        <v/>
      </c>
      <c r="F302" s="206"/>
      <c r="G302" s="139"/>
      <c r="H302" s="139"/>
      <c r="I302" s="206"/>
      <c r="J302" s="181"/>
      <c r="K302" s="182"/>
      <c r="L302" s="207"/>
      <c r="M302" s="183"/>
      <c r="N302" s="180"/>
      <c r="O302" s="79"/>
      <c r="P302" s="80" t="str">
        <f>IF(ISBLANK(O302), "", VLOOKUP(O302, Z!$A$2:$C$4127, 3, FALSE))</f>
        <v/>
      </c>
      <c r="Q302" s="184"/>
      <c r="R302" s="156">
        <f t="shared" si="13"/>
        <v>0</v>
      </c>
      <c r="S302" s="13"/>
      <c r="T302" s="225" cm="1">
        <f t="array" ref="T302">IFERROR(V302 * INDEX($AC$28:$AC$33, U302), 0) / 1000</f>
        <v>0</v>
      </c>
      <c r="U302" s="224" t="str">
        <f t="shared" si="12"/>
        <v>-</v>
      </c>
      <c r="V302" s="225">
        <f t="shared" si="14"/>
        <v>0</v>
      </c>
      <c r="W302" s="13"/>
    </row>
    <row r="303" spans="1:23" ht="12.75" customHeight="1" x14ac:dyDescent="0.2">
      <c r="A303" s="142"/>
      <c r="B303" s="9">
        <v>276</v>
      </c>
      <c r="C303" s="180"/>
      <c r="D303" s="79"/>
      <c r="E303" s="80" t="str">
        <f>IF(ISBLANK(D303), "", VLOOKUP(D303, Z!$A$2:$C$4127, 3, FALSE))</f>
        <v/>
      </c>
      <c r="F303" s="206"/>
      <c r="G303" s="139"/>
      <c r="H303" s="139"/>
      <c r="I303" s="206"/>
      <c r="J303" s="181"/>
      <c r="K303" s="182"/>
      <c r="L303" s="207"/>
      <c r="M303" s="183"/>
      <c r="N303" s="180"/>
      <c r="O303" s="79"/>
      <c r="P303" s="80" t="str">
        <f>IF(ISBLANK(O303), "", VLOOKUP(O303, Z!$A$2:$C$4127, 3, FALSE))</f>
        <v/>
      </c>
      <c r="Q303" s="184"/>
      <c r="R303" s="156">
        <f t="shared" si="13"/>
        <v>0</v>
      </c>
      <c r="S303" s="13"/>
      <c r="T303" s="225" cm="1">
        <f t="array" ref="T303">IFERROR(V303 * INDEX($AC$28:$AC$33, U303), 0) / 1000</f>
        <v>0</v>
      </c>
      <c r="U303" s="224" t="str">
        <f t="shared" si="12"/>
        <v>-</v>
      </c>
      <c r="V303" s="225">
        <f t="shared" si="14"/>
        <v>0</v>
      </c>
      <c r="W303" s="13"/>
    </row>
    <row r="304" spans="1:23" ht="12.75" customHeight="1" x14ac:dyDescent="0.2">
      <c r="A304" s="142"/>
      <c r="B304" s="9">
        <v>277</v>
      </c>
      <c r="C304" s="180"/>
      <c r="D304" s="79"/>
      <c r="E304" s="80" t="str">
        <f>IF(ISBLANK(D304), "", VLOOKUP(D304, Z!$A$2:$C$4127, 3, FALSE))</f>
        <v/>
      </c>
      <c r="F304" s="206"/>
      <c r="G304" s="139"/>
      <c r="H304" s="139"/>
      <c r="I304" s="206"/>
      <c r="J304" s="181"/>
      <c r="K304" s="182"/>
      <c r="L304" s="207"/>
      <c r="M304" s="183"/>
      <c r="N304" s="180"/>
      <c r="O304" s="79"/>
      <c r="P304" s="80" t="str">
        <f>IF(ISBLANK(O304), "", VLOOKUP(O304, Z!$A$2:$C$4127, 3, FALSE))</f>
        <v/>
      </c>
      <c r="Q304" s="184"/>
      <c r="R304" s="156">
        <f t="shared" si="13"/>
        <v>0</v>
      </c>
      <c r="S304" s="13"/>
      <c r="T304" s="225" cm="1">
        <f t="array" ref="T304">IFERROR(V304 * INDEX($AC$28:$AC$33, U304), 0) / 1000</f>
        <v>0</v>
      </c>
      <c r="U304" s="224" t="str">
        <f t="shared" si="12"/>
        <v>-</v>
      </c>
      <c r="V304" s="225">
        <f t="shared" si="14"/>
        <v>0</v>
      </c>
      <c r="W304" s="13"/>
    </row>
    <row r="305" spans="1:23" ht="12.75" customHeight="1" x14ac:dyDescent="0.2">
      <c r="A305" s="142"/>
      <c r="B305" s="9">
        <v>278</v>
      </c>
      <c r="C305" s="180"/>
      <c r="D305" s="79"/>
      <c r="E305" s="80" t="str">
        <f>IF(ISBLANK(D305), "", VLOOKUP(D305, Z!$A$2:$C$4127, 3, FALSE))</f>
        <v/>
      </c>
      <c r="F305" s="206"/>
      <c r="G305" s="139"/>
      <c r="H305" s="139"/>
      <c r="I305" s="206"/>
      <c r="J305" s="181"/>
      <c r="K305" s="182"/>
      <c r="L305" s="207"/>
      <c r="M305" s="183"/>
      <c r="N305" s="180"/>
      <c r="O305" s="79"/>
      <c r="P305" s="80" t="str">
        <f>IF(ISBLANK(O305), "", VLOOKUP(O305, Z!$A$2:$C$4127, 3, FALSE))</f>
        <v/>
      </c>
      <c r="Q305" s="184"/>
      <c r="R305" s="156">
        <f t="shared" si="13"/>
        <v>0</v>
      </c>
      <c r="S305" s="13"/>
      <c r="T305" s="225" cm="1">
        <f t="array" ref="T305">IFERROR(V305 * INDEX($AC$28:$AC$33, U305), 0) / 1000</f>
        <v>0</v>
      </c>
      <c r="U305" s="224" t="str">
        <f t="shared" si="12"/>
        <v>-</v>
      </c>
      <c r="V305" s="225">
        <f t="shared" si="14"/>
        <v>0</v>
      </c>
      <c r="W305" s="13"/>
    </row>
    <row r="306" spans="1:23" ht="12.75" customHeight="1" x14ac:dyDescent="0.2">
      <c r="A306" s="142"/>
      <c r="B306" s="9">
        <v>279</v>
      </c>
      <c r="C306" s="180"/>
      <c r="D306" s="79"/>
      <c r="E306" s="80" t="str">
        <f>IF(ISBLANK(D306), "", VLOOKUP(D306, Z!$A$2:$C$4127, 3, FALSE))</f>
        <v/>
      </c>
      <c r="F306" s="206"/>
      <c r="G306" s="139"/>
      <c r="H306" s="139"/>
      <c r="I306" s="206"/>
      <c r="J306" s="181"/>
      <c r="K306" s="182"/>
      <c r="L306" s="207"/>
      <c r="M306" s="183"/>
      <c r="N306" s="180"/>
      <c r="O306" s="79"/>
      <c r="P306" s="80" t="str">
        <f>IF(ISBLANK(O306), "", VLOOKUP(O306, Z!$A$2:$C$4127, 3, FALSE))</f>
        <v/>
      </c>
      <c r="Q306" s="184"/>
      <c r="R306" s="156">
        <f t="shared" si="13"/>
        <v>0</v>
      </c>
      <c r="S306" s="13"/>
      <c r="T306" s="225" cm="1">
        <f t="array" ref="T306">IFERROR(V306 * INDEX($AC$28:$AC$33, U306), 0) / 1000</f>
        <v>0</v>
      </c>
      <c r="U306" s="224" t="str">
        <f t="shared" si="12"/>
        <v>-</v>
      </c>
      <c r="V306" s="225">
        <f t="shared" si="14"/>
        <v>0</v>
      </c>
      <c r="W306" s="13"/>
    </row>
    <row r="307" spans="1:23" ht="12.75" customHeight="1" x14ac:dyDescent="0.2">
      <c r="A307" s="142"/>
      <c r="B307" s="9">
        <v>280</v>
      </c>
      <c r="C307" s="180"/>
      <c r="D307" s="79"/>
      <c r="E307" s="80" t="str">
        <f>IF(ISBLANK(D307), "", VLOOKUP(D307, Z!$A$2:$C$4127, 3, FALSE))</f>
        <v/>
      </c>
      <c r="F307" s="206"/>
      <c r="G307" s="139"/>
      <c r="H307" s="139"/>
      <c r="I307" s="206"/>
      <c r="J307" s="181"/>
      <c r="K307" s="182"/>
      <c r="L307" s="207"/>
      <c r="M307" s="183"/>
      <c r="N307" s="180"/>
      <c r="O307" s="79"/>
      <c r="P307" s="80" t="str">
        <f>IF(ISBLANK(O307), "", VLOOKUP(O307, Z!$A$2:$C$4127, 3, FALSE))</f>
        <v/>
      </c>
      <c r="Q307" s="184"/>
      <c r="R307" s="156">
        <f t="shared" si="13"/>
        <v>0</v>
      </c>
      <c r="S307" s="13"/>
      <c r="T307" s="225" cm="1">
        <f t="array" ref="T307">IFERROR(V307 * INDEX($AC$28:$AC$33, U307), 0) / 1000</f>
        <v>0</v>
      </c>
      <c r="U307" s="224" t="str">
        <f t="shared" si="12"/>
        <v>-</v>
      </c>
      <c r="V307" s="225">
        <f t="shared" si="14"/>
        <v>0</v>
      </c>
      <c r="W307" s="13"/>
    </row>
    <row r="308" spans="1:23" ht="12.75" customHeight="1" x14ac:dyDescent="0.2">
      <c r="A308" s="142"/>
      <c r="B308" s="9">
        <v>281</v>
      </c>
      <c r="C308" s="180"/>
      <c r="D308" s="79"/>
      <c r="E308" s="80" t="str">
        <f>IF(ISBLANK(D308), "", VLOOKUP(D308, Z!$A$2:$C$4127, 3, FALSE))</f>
        <v/>
      </c>
      <c r="F308" s="206"/>
      <c r="G308" s="139"/>
      <c r="H308" s="139"/>
      <c r="I308" s="206"/>
      <c r="J308" s="181"/>
      <c r="K308" s="182"/>
      <c r="L308" s="207"/>
      <c r="M308" s="183"/>
      <c r="N308" s="180"/>
      <c r="O308" s="79"/>
      <c r="P308" s="80" t="str">
        <f>IF(ISBLANK(O308), "", VLOOKUP(O308, Z!$A$2:$C$4127, 3, FALSE))</f>
        <v/>
      </c>
      <c r="Q308" s="184"/>
      <c r="R308" s="156">
        <f t="shared" si="13"/>
        <v>0</v>
      </c>
      <c r="S308" s="13"/>
      <c r="T308" s="225" cm="1">
        <f t="array" ref="T308">IFERROR(V308 * INDEX($AC$28:$AC$33, U308), 0) / 1000</f>
        <v>0</v>
      </c>
      <c r="U308" s="224" t="str">
        <f t="shared" si="12"/>
        <v>-</v>
      </c>
      <c r="V308" s="225">
        <f t="shared" si="14"/>
        <v>0</v>
      </c>
      <c r="W308" s="13"/>
    </row>
    <row r="309" spans="1:23" ht="12.75" customHeight="1" x14ac:dyDescent="0.2">
      <c r="A309" s="142"/>
      <c r="B309" s="9">
        <v>282</v>
      </c>
      <c r="C309" s="180"/>
      <c r="D309" s="79"/>
      <c r="E309" s="80" t="str">
        <f>IF(ISBLANK(D309), "", VLOOKUP(D309, Z!$A$2:$C$4127, 3, FALSE))</f>
        <v/>
      </c>
      <c r="F309" s="206"/>
      <c r="G309" s="139"/>
      <c r="H309" s="139"/>
      <c r="I309" s="206"/>
      <c r="J309" s="181"/>
      <c r="K309" s="182"/>
      <c r="L309" s="207"/>
      <c r="M309" s="183"/>
      <c r="N309" s="180"/>
      <c r="O309" s="79"/>
      <c r="P309" s="80" t="str">
        <f>IF(ISBLANK(O309), "", VLOOKUP(O309, Z!$A$2:$C$4127, 3, FALSE))</f>
        <v/>
      </c>
      <c r="Q309" s="184"/>
      <c r="R309" s="156">
        <f t="shared" si="13"/>
        <v>0</v>
      </c>
      <c r="S309" s="13"/>
      <c r="T309" s="225" cm="1">
        <f t="array" ref="T309">IFERROR(V309 * INDEX($AC$28:$AC$33, U309), 0) / 1000</f>
        <v>0</v>
      </c>
      <c r="U309" s="224" t="str">
        <f t="shared" si="12"/>
        <v>-</v>
      </c>
      <c r="V309" s="225">
        <f t="shared" si="14"/>
        <v>0</v>
      </c>
      <c r="W309" s="13"/>
    </row>
    <row r="310" spans="1:23" ht="12.75" customHeight="1" x14ac:dyDescent="0.2">
      <c r="A310" s="142"/>
      <c r="B310" s="9">
        <v>283</v>
      </c>
      <c r="C310" s="180"/>
      <c r="D310" s="79"/>
      <c r="E310" s="80" t="str">
        <f>IF(ISBLANK(D310), "", VLOOKUP(D310, Z!$A$2:$C$4127, 3, FALSE))</f>
        <v/>
      </c>
      <c r="F310" s="206"/>
      <c r="G310" s="139"/>
      <c r="H310" s="139"/>
      <c r="I310" s="206"/>
      <c r="J310" s="181"/>
      <c r="K310" s="182"/>
      <c r="L310" s="207"/>
      <c r="M310" s="183"/>
      <c r="N310" s="180"/>
      <c r="O310" s="79"/>
      <c r="P310" s="80" t="str">
        <f>IF(ISBLANK(O310), "", VLOOKUP(O310, Z!$A$2:$C$4127, 3, FALSE))</f>
        <v/>
      </c>
      <c r="Q310" s="184"/>
      <c r="R310" s="156">
        <f t="shared" si="13"/>
        <v>0</v>
      </c>
      <c r="S310" s="13"/>
      <c r="T310" s="225" cm="1">
        <f t="array" ref="T310">IFERROR(V310 * INDEX($AC$28:$AC$33, U310), 0) / 1000</f>
        <v>0</v>
      </c>
      <c r="U310" s="224" t="str">
        <f t="shared" si="12"/>
        <v>-</v>
      </c>
      <c r="V310" s="225">
        <f t="shared" si="14"/>
        <v>0</v>
      </c>
      <c r="W310" s="13"/>
    </row>
    <row r="311" spans="1:23" ht="12.75" customHeight="1" x14ac:dyDescent="0.2">
      <c r="A311" s="142"/>
      <c r="B311" s="9">
        <v>284</v>
      </c>
      <c r="C311" s="180"/>
      <c r="D311" s="79"/>
      <c r="E311" s="80" t="str">
        <f>IF(ISBLANK(D311), "", VLOOKUP(D311, Z!$A$2:$C$4127, 3, FALSE))</f>
        <v/>
      </c>
      <c r="F311" s="206"/>
      <c r="G311" s="139"/>
      <c r="H311" s="139"/>
      <c r="I311" s="206"/>
      <c r="J311" s="181"/>
      <c r="K311" s="182"/>
      <c r="L311" s="207"/>
      <c r="M311" s="183"/>
      <c r="N311" s="180"/>
      <c r="O311" s="79"/>
      <c r="P311" s="80" t="str">
        <f>IF(ISBLANK(O311), "", VLOOKUP(O311, Z!$A$2:$C$4127, 3, FALSE))</f>
        <v/>
      </c>
      <c r="Q311" s="184"/>
      <c r="R311" s="156">
        <f t="shared" si="13"/>
        <v>0</v>
      </c>
      <c r="S311" s="13"/>
      <c r="T311" s="225" cm="1">
        <f t="array" ref="T311">IFERROR(V311 * INDEX($AC$28:$AC$33, U311), 0) / 1000</f>
        <v>0</v>
      </c>
      <c r="U311" s="224" t="str">
        <f t="shared" si="12"/>
        <v>-</v>
      </c>
      <c r="V311" s="225">
        <f t="shared" si="14"/>
        <v>0</v>
      </c>
      <c r="W311" s="13"/>
    </row>
    <row r="312" spans="1:23" ht="12.75" customHeight="1" x14ac:dyDescent="0.2">
      <c r="A312" s="142"/>
      <c r="B312" s="9">
        <v>285</v>
      </c>
      <c r="C312" s="180"/>
      <c r="D312" s="79"/>
      <c r="E312" s="80" t="str">
        <f>IF(ISBLANK(D312), "", VLOOKUP(D312, Z!$A$2:$C$4127, 3, FALSE))</f>
        <v/>
      </c>
      <c r="F312" s="206"/>
      <c r="G312" s="139"/>
      <c r="H312" s="139"/>
      <c r="I312" s="206"/>
      <c r="J312" s="181"/>
      <c r="K312" s="182"/>
      <c r="L312" s="207"/>
      <c r="M312" s="183"/>
      <c r="N312" s="180"/>
      <c r="O312" s="79"/>
      <c r="P312" s="80" t="str">
        <f>IF(ISBLANK(O312), "", VLOOKUP(O312, Z!$A$2:$C$4127, 3, FALSE))</f>
        <v/>
      </c>
      <c r="Q312" s="184"/>
      <c r="R312" s="156">
        <f t="shared" si="13"/>
        <v>0</v>
      </c>
      <c r="S312" s="13"/>
      <c r="T312" s="225" cm="1">
        <f t="array" ref="T312">IFERROR(V312 * INDEX($AC$28:$AC$33, U312), 0) / 1000</f>
        <v>0</v>
      </c>
      <c r="U312" s="224" t="str">
        <f t="shared" si="12"/>
        <v>-</v>
      </c>
      <c r="V312" s="225">
        <f t="shared" si="14"/>
        <v>0</v>
      </c>
      <c r="W312" s="13"/>
    </row>
    <row r="313" spans="1:23" ht="12.75" customHeight="1" x14ac:dyDescent="0.2">
      <c r="A313" s="142"/>
      <c r="B313" s="9">
        <v>286</v>
      </c>
      <c r="C313" s="180"/>
      <c r="D313" s="79"/>
      <c r="E313" s="80" t="str">
        <f>IF(ISBLANK(D313), "", VLOOKUP(D313, Z!$A$2:$C$4127, 3, FALSE))</f>
        <v/>
      </c>
      <c r="F313" s="206"/>
      <c r="G313" s="139"/>
      <c r="H313" s="139"/>
      <c r="I313" s="206"/>
      <c r="J313" s="181"/>
      <c r="K313" s="182"/>
      <c r="L313" s="207"/>
      <c r="M313" s="183"/>
      <c r="N313" s="180"/>
      <c r="O313" s="79"/>
      <c r="P313" s="80" t="str">
        <f>IF(ISBLANK(O313), "", VLOOKUP(O313, Z!$A$2:$C$4127, 3, FALSE))</f>
        <v/>
      </c>
      <c r="Q313" s="184"/>
      <c r="R313" s="156">
        <f t="shared" si="13"/>
        <v>0</v>
      </c>
      <c r="S313" s="13"/>
      <c r="T313" s="225" cm="1">
        <f t="array" ref="T313">IFERROR(V313 * INDEX($AC$28:$AC$33, U313), 0) / 1000</f>
        <v>0</v>
      </c>
      <c r="U313" s="224" t="str">
        <f t="shared" si="12"/>
        <v>-</v>
      </c>
      <c r="V313" s="225">
        <f t="shared" si="14"/>
        <v>0</v>
      </c>
      <c r="W313" s="13"/>
    </row>
    <row r="314" spans="1:23" ht="12.75" customHeight="1" x14ac:dyDescent="0.2">
      <c r="A314" s="142"/>
      <c r="B314" s="9">
        <v>287</v>
      </c>
      <c r="C314" s="180"/>
      <c r="D314" s="79"/>
      <c r="E314" s="80" t="str">
        <f>IF(ISBLANK(D314), "", VLOOKUP(D314, Z!$A$2:$C$4127, 3, FALSE))</f>
        <v/>
      </c>
      <c r="F314" s="206"/>
      <c r="G314" s="139"/>
      <c r="H314" s="139"/>
      <c r="I314" s="206"/>
      <c r="J314" s="181"/>
      <c r="K314" s="182"/>
      <c r="L314" s="207"/>
      <c r="M314" s="183"/>
      <c r="N314" s="180"/>
      <c r="O314" s="79"/>
      <c r="P314" s="80" t="str">
        <f>IF(ISBLANK(O314), "", VLOOKUP(O314, Z!$A$2:$C$4127, 3, FALSE))</f>
        <v/>
      </c>
      <c r="Q314" s="184"/>
      <c r="R314" s="156">
        <f t="shared" si="13"/>
        <v>0</v>
      </c>
      <c r="S314" s="13"/>
      <c r="T314" s="225" cm="1">
        <f t="array" ref="T314">IFERROR(V314 * INDEX($AC$28:$AC$33, U314), 0) / 1000</f>
        <v>0</v>
      </c>
      <c r="U314" s="224" t="str">
        <f t="shared" si="12"/>
        <v>-</v>
      </c>
      <c r="V314" s="225">
        <f t="shared" si="14"/>
        <v>0</v>
      </c>
      <c r="W314" s="13"/>
    </row>
    <row r="315" spans="1:23" ht="12.75" customHeight="1" x14ac:dyDescent="0.2">
      <c r="A315" s="142"/>
      <c r="B315" s="9">
        <v>288</v>
      </c>
      <c r="C315" s="180"/>
      <c r="D315" s="79"/>
      <c r="E315" s="80" t="str">
        <f>IF(ISBLANK(D315), "", VLOOKUP(D315, Z!$A$2:$C$4127, 3, FALSE))</f>
        <v/>
      </c>
      <c r="F315" s="206"/>
      <c r="G315" s="139"/>
      <c r="H315" s="139"/>
      <c r="I315" s="206"/>
      <c r="J315" s="181"/>
      <c r="K315" s="182"/>
      <c r="L315" s="207"/>
      <c r="M315" s="183"/>
      <c r="N315" s="180"/>
      <c r="O315" s="79"/>
      <c r="P315" s="80" t="str">
        <f>IF(ISBLANK(O315), "", VLOOKUP(O315, Z!$A$2:$C$4127, 3, FALSE))</f>
        <v/>
      </c>
      <c r="Q315" s="184"/>
      <c r="R315" s="156">
        <f t="shared" si="13"/>
        <v>0</v>
      </c>
      <c r="S315" s="13"/>
      <c r="T315" s="225" cm="1">
        <f t="array" ref="T315">IFERROR(V315 * INDEX($AC$28:$AC$33, U315), 0) / 1000</f>
        <v>0</v>
      </c>
      <c r="U315" s="224" t="str">
        <f t="shared" si="12"/>
        <v>-</v>
      </c>
      <c r="V315" s="225">
        <f t="shared" si="14"/>
        <v>0</v>
      </c>
      <c r="W315" s="13"/>
    </row>
    <row r="316" spans="1:23" ht="12.75" customHeight="1" x14ac:dyDescent="0.2">
      <c r="A316" s="142"/>
      <c r="B316" s="9">
        <v>289</v>
      </c>
      <c r="C316" s="180"/>
      <c r="D316" s="79"/>
      <c r="E316" s="80" t="str">
        <f>IF(ISBLANK(D316), "", VLOOKUP(D316, Z!$A$2:$C$4127, 3, FALSE))</f>
        <v/>
      </c>
      <c r="F316" s="206"/>
      <c r="G316" s="139"/>
      <c r="H316" s="139"/>
      <c r="I316" s="206"/>
      <c r="J316" s="181"/>
      <c r="K316" s="182"/>
      <c r="L316" s="207"/>
      <c r="M316" s="183"/>
      <c r="N316" s="180"/>
      <c r="O316" s="79"/>
      <c r="P316" s="80" t="str">
        <f>IF(ISBLANK(O316), "", VLOOKUP(O316, Z!$A$2:$C$4127, 3, FALSE))</f>
        <v/>
      </c>
      <c r="Q316" s="184"/>
      <c r="R316" s="156">
        <f t="shared" si="13"/>
        <v>0</v>
      </c>
      <c r="S316" s="13"/>
      <c r="T316" s="225" cm="1">
        <f t="array" ref="T316">IFERROR(V316 * INDEX($AC$28:$AC$33, U316), 0) / 1000</f>
        <v>0</v>
      </c>
      <c r="U316" s="224" t="str">
        <f t="shared" si="12"/>
        <v>-</v>
      </c>
      <c r="V316" s="225">
        <f t="shared" si="14"/>
        <v>0</v>
      </c>
      <c r="W316" s="13"/>
    </row>
    <row r="317" spans="1:23" ht="12.75" customHeight="1" x14ac:dyDescent="0.2">
      <c r="A317" s="142"/>
      <c r="B317" s="9">
        <v>290</v>
      </c>
      <c r="C317" s="180"/>
      <c r="D317" s="79"/>
      <c r="E317" s="80" t="str">
        <f>IF(ISBLANK(D317), "", VLOOKUP(D317, Z!$A$2:$C$4127, 3, FALSE))</f>
        <v/>
      </c>
      <c r="F317" s="206"/>
      <c r="G317" s="139"/>
      <c r="H317" s="139"/>
      <c r="I317" s="206"/>
      <c r="J317" s="181"/>
      <c r="K317" s="182"/>
      <c r="L317" s="207"/>
      <c r="M317" s="183"/>
      <c r="N317" s="180"/>
      <c r="O317" s="79"/>
      <c r="P317" s="80" t="str">
        <f>IF(ISBLANK(O317), "", VLOOKUP(O317, Z!$A$2:$C$4127, 3, FALSE))</f>
        <v/>
      </c>
      <c r="Q317" s="184"/>
      <c r="R317" s="156">
        <f t="shared" si="13"/>
        <v>0</v>
      </c>
      <c r="S317" s="13"/>
      <c r="T317" s="225" cm="1">
        <f t="array" ref="T317">IFERROR(V317 * INDEX($AC$28:$AC$33, U317), 0) / 1000</f>
        <v>0</v>
      </c>
      <c r="U317" s="224" t="str">
        <f t="shared" si="12"/>
        <v>-</v>
      </c>
      <c r="V317" s="225">
        <f t="shared" si="14"/>
        <v>0</v>
      </c>
      <c r="W317" s="13"/>
    </row>
    <row r="318" spans="1:23" ht="12.75" customHeight="1" x14ac:dyDescent="0.2">
      <c r="A318" s="142"/>
      <c r="B318" s="9">
        <v>291</v>
      </c>
      <c r="C318" s="180"/>
      <c r="D318" s="79"/>
      <c r="E318" s="80" t="str">
        <f>IF(ISBLANK(D318), "", VLOOKUP(D318, Z!$A$2:$C$4127, 3, FALSE))</f>
        <v/>
      </c>
      <c r="F318" s="206"/>
      <c r="G318" s="139"/>
      <c r="H318" s="139"/>
      <c r="I318" s="206"/>
      <c r="J318" s="181"/>
      <c r="K318" s="182"/>
      <c r="L318" s="207"/>
      <c r="M318" s="183"/>
      <c r="N318" s="180"/>
      <c r="O318" s="79"/>
      <c r="P318" s="80" t="str">
        <f>IF(ISBLANK(O318), "", VLOOKUP(O318, Z!$A$2:$C$4127, 3, FALSE))</f>
        <v/>
      </c>
      <c r="Q318" s="184"/>
      <c r="R318" s="156">
        <f t="shared" si="13"/>
        <v>0</v>
      </c>
      <c r="S318" s="13"/>
      <c r="T318" s="225" cm="1">
        <f t="array" ref="T318">IFERROR(V318 * INDEX($AC$28:$AC$33, U318), 0) / 1000</f>
        <v>0</v>
      </c>
      <c r="U318" s="224" t="str">
        <f t="shared" si="12"/>
        <v>-</v>
      </c>
      <c r="V318" s="225">
        <f t="shared" si="14"/>
        <v>0</v>
      </c>
      <c r="W318" s="13"/>
    </row>
    <row r="319" spans="1:23" ht="12.75" customHeight="1" x14ac:dyDescent="0.2">
      <c r="A319" s="142"/>
      <c r="B319" s="9">
        <v>292</v>
      </c>
      <c r="C319" s="180"/>
      <c r="D319" s="79"/>
      <c r="E319" s="80" t="str">
        <f>IF(ISBLANK(D319), "", VLOOKUP(D319, Z!$A$2:$C$4127, 3, FALSE))</f>
        <v/>
      </c>
      <c r="F319" s="206"/>
      <c r="G319" s="139"/>
      <c r="H319" s="139"/>
      <c r="I319" s="206"/>
      <c r="J319" s="181"/>
      <c r="K319" s="182"/>
      <c r="L319" s="207"/>
      <c r="M319" s="183"/>
      <c r="N319" s="180"/>
      <c r="O319" s="79"/>
      <c r="P319" s="80" t="str">
        <f>IF(ISBLANK(O319), "", VLOOKUP(O319, Z!$A$2:$C$4127, 3, FALSE))</f>
        <v/>
      </c>
      <c r="Q319" s="184"/>
      <c r="R319" s="156">
        <f t="shared" si="13"/>
        <v>0</v>
      </c>
      <c r="S319" s="13"/>
      <c r="T319" s="225" cm="1">
        <f t="array" ref="T319">IFERROR(V319 * INDEX($AC$28:$AC$33, U319), 0) / 1000</f>
        <v>0</v>
      </c>
      <c r="U319" s="224" t="str">
        <f t="shared" si="12"/>
        <v>-</v>
      </c>
      <c r="V319" s="225">
        <f t="shared" si="14"/>
        <v>0</v>
      </c>
      <c r="W319" s="13"/>
    </row>
    <row r="320" spans="1:23" ht="12.75" customHeight="1" x14ac:dyDescent="0.2">
      <c r="A320" s="142"/>
      <c r="B320" s="9">
        <v>293</v>
      </c>
      <c r="C320" s="180"/>
      <c r="D320" s="79"/>
      <c r="E320" s="80" t="str">
        <f>IF(ISBLANK(D320), "", VLOOKUP(D320, Z!$A$2:$C$4127, 3, FALSE))</f>
        <v/>
      </c>
      <c r="F320" s="206"/>
      <c r="G320" s="139"/>
      <c r="H320" s="139"/>
      <c r="I320" s="206"/>
      <c r="J320" s="181"/>
      <c r="K320" s="182"/>
      <c r="L320" s="207"/>
      <c r="M320" s="183"/>
      <c r="N320" s="180"/>
      <c r="O320" s="79"/>
      <c r="P320" s="80" t="str">
        <f>IF(ISBLANK(O320), "", VLOOKUP(O320, Z!$A$2:$C$4127, 3, FALSE))</f>
        <v/>
      </c>
      <c r="Q320" s="184"/>
      <c r="R320" s="156">
        <f t="shared" si="13"/>
        <v>0</v>
      </c>
      <c r="S320" s="13"/>
      <c r="T320" s="225" cm="1">
        <f t="array" ref="T320">IFERROR(V320 * INDEX($AC$28:$AC$33, U320), 0) / 1000</f>
        <v>0</v>
      </c>
      <c r="U320" s="224" t="str">
        <f t="shared" si="12"/>
        <v>-</v>
      </c>
      <c r="V320" s="225">
        <f t="shared" si="14"/>
        <v>0</v>
      </c>
      <c r="W320" s="13"/>
    </row>
    <row r="321" spans="1:23" ht="12.75" customHeight="1" x14ac:dyDescent="0.2">
      <c r="A321" s="142"/>
      <c r="B321" s="9">
        <v>294</v>
      </c>
      <c r="C321" s="180"/>
      <c r="D321" s="79"/>
      <c r="E321" s="80" t="str">
        <f>IF(ISBLANK(D321), "", VLOOKUP(D321, Z!$A$2:$C$4127, 3, FALSE))</f>
        <v/>
      </c>
      <c r="F321" s="206"/>
      <c r="G321" s="139"/>
      <c r="H321" s="139"/>
      <c r="I321" s="206"/>
      <c r="J321" s="181"/>
      <c r="K321" s="182"/>
      <c r="L321" s="207"/>
      <c r="M321" s="183"/>
      <c r="N321" s="180"/>
      <c r="O321" s="79"/>
      <c r="P321" s="80" t="str">
        <f>IF(ISBLANK(O321), "", VLOOKUP(O321, Z!$A$2:$C$4127, 3, FALSE))</f>
        <v/>
      </c>
      <c r="Q321" s="184"/>
      <c r="R321" s="156">
        <f t="shared" si="13"/>
        <v>0</v>
      </c>
      <c r="S321" s="13"/>
      <c r="T321" s="225" cm="1">
        <f t="array" ref="T321">IFERROR(V321 * INDEX($AC$28:$AC$33, U321), 0) / 1000</f>
        <v>0</v>
      </c>
      <c r="U321" s="224" t="str">
        <f t="shared" si="12"/>
        <v>-</v>
      </c>
      <c r="V321" s="225">
        <f t="shared" si="14"/>
        <v>0</v>
      </c>
      <c r="W321" s="13"/>
    </row>
    <row r="322" spans="1:23" ht="12.75" customHeight="1" x14ac:dyDescent="0.2">
      <c r="A322" s="142"/>
      <c r="B322" s="9">
        <v>295</v>
      </c>
      <c r="C322" s="180"/>
      <c r="D322" s="79"/>
      <c r="E322" s="80" t="str">
        <f>IF(ISBLANK(D322), "", VLOOKUP(D322, Z!$A$2:$C$4127, 3, FALSE))</f>
        <v/>
      </c>
      <c r="F322" s="206"/>
      <c r="G322" s="139"/>
      <c r="H322" s="139"/>
      <c r="I322" s="206"/>
      <c r="J322" s="181"/>
      <c r="K322" s="182"/>
      <c r="L322" s="207"/>
      <c r="M322" s="183"/>
      <c r="N322" s="180"/>
      <c r="O322" s="79"/>
      <c r="P322" s="80" t="str">
        <f>IF(ISBLANK(O322), "", VLOOKUP(O322, Z!$A$2:$C$4127, 3, FALSE))</f>
        <v/>
      </c>
      <c r="Q322" s="184"/>
      <c r="R322" s="156">
        <f t="shared" si="13"/>
        <v>0</v>
      </c>
      <c r="S322" s="13"/>
      <c r="T322" s="225" cm="1">
        <f t="array" ref="T322">IFERROR(V322 * INDEX($AC$28:$AC$33, U322), 0) / 1000</f>
        <v>0</v>
      </c>
      <c r="U322" s="224" t="str">
        <f t="shared" si="12"/>
        <v>-</v>
      </c>
      <c r="V322" s="225">
        <f t="shared" si="14"/>
        <v>0</v>
      </c>
      <c r="W322" s="13"/>
    </row>
    <row r="323" spans="1:23" ht="12.75" customHeight="1" x14ac:dyDescent="0.2">
      <c r="A323" s="142"/>
      <c r="B323" s="9">
        <v>296</v>
      </c>
      <c r="C323" s="180"/>
      <c r="D323" s="79"/>
      <c r="E323" s="80" t="str">
        <f>IF(ISBLANK(D323), "", VLOOKUP(D323, Z!$A$2:$C$4127, 3, FALSE))</f>
        <v/>
      </c>
      <c r="F323" s="206"/>
      <c r="G323" s="139"/>
      <c r="H323" s="139"/>
      <c r="I323" s="206"/>
      <c r="J323" s="181"/>
      <c r="K323" s="182"/>
      <c r="L323" s="207"/>
      <c r="M323" s="183"/>
      <c r="N323" s="180"/>
      <c r="O323" s="79"/>
      <c r="P323" s="80" t="str">
        <f>IF(ISBLANK(O323), "", VLOOKUP(O323, Z!$A$2:$C$4127, 3, FALSE))</f>
        <v/>
      </c>
      <c r="Q323" s="184"/>
      <c r="R323" s="156">
        <f t="shared" si="13"/>
        <v>0</v>
      </c>
      <c r="S323" s="13"/>
      <c r="T323" s="225" cm="1">
        <f t="array" ref="T323">IFERROR(V323 * INDEX($AC$28:$AC$33, U323), 0) / 1000</f>
        <v>0</v>
      </c>
      <c r="U323" s="224" t="str">
        <f t="shared" si="12"/>
        <v>-</v>
      </c>
      <c r="V323" s="225">
        <f t="shared" si="14"/>
        <v>0</v>
      </c>
      <c r="W323" s="13"/>
    </row>
    <row r="324" spans="1:23" ht="12.75" customHeight="1" x14ac:dyDescent="0.2">
      <c r="A324" s="142"/>
      <c r="B324" s="9">
        <v>297</v>
      </c>
      <c r="C324" s="180"/>
      <c r="D324" s="79"/>
      <c r="E324" s="80" t="str">
        <f>IF(ISBLANK(D324), "", VLOOKUP(D324, Z!$A$2:$C$4127, 3, FALSE))</f>
        <v/>
      </c>
      <c r="F324" s="206"/>
      <c r="G324" s="139"/>
      <c r="H324" s="139"/>
      <c r="I324" s="206"/>
      <c r="J324" s="181"/>
      <c r="K324" s="182"/>
      <c r="L324" s="207"/>
      <c r="M324" s="183"/>
      <c r="N324" s="180"/>
      <c r="O324" s="79"/>
      <c r="P324" s="80" t="str">
        <f>IF(ISBLANK(O324), "", VLOOKUP(O324, Z!$A$2:$C$4127, 3, FALSE))</f>
        <v/>
      </c>
      <c r="Q324" s="184"/>
      <c r="R324" s="156">
        <f t="shared" si="13"/>
        <v>0</v>
      </c>
      <c r="S324" s="13"/>
      <c r="T324" s="225" cm="1">
        <f t="array" ref="T324">IFERROR(V324 * INDEX($AC$28:$AC$33, U324), 0) / 1000</f>
        <v>0</v>
      </c>
      <c r="U324" s="224" t="str">
        <f t="shared" si="12"/>
        <v>-</v>
      </c>
      <c r="V324" s="225">
        <f t="shared" si="14"/>
        <v>0</v>
      </c>
      <c r="W324" s="13"/>
    </row>
    <row r="325" spans="1:23" ht="12.75" customHeight="1" x14ac:dyDescent="0.2">
      <c r="A325" s="142"/>
      <c r="B325" s="9">
        <v>298</v>
      </c>
      <c r="C325" s="180"/>
      <c r="D325" s="79"/>
      <c r="E325" s="80" t="str">
        <f>IF(ISBLANK(D325), "", VLOOKUP(D325, Z!$A$2:$C$4127, 3, FALSE))</f>
        <v/>
      </c>
      <c r="F325" s="206"/>
      <c r="G325" s="139"/>
      <c r="H325" s="139"/>
      <c r="I325" s="206"/>
      <c r="J325" s="181"/>
      <c r="K325" s="182"/>
      <c r="L325" s="207"/>
      <c r="M325" s="183"/>
      <c r="N325" s="180"/>
      <c r="O325" s="79"/>
      <c r="P325" s="80" t="str">
        <f>IF(ISBLANK(O325), "", VLOOKUP(O325, Z!$A$2:$C$4127, 3, FALSE))</f>
        <v/>
      </c>
      <c r="Q325" s="184"/>
      <c r="R325" s="156">
        <f t="shared" si="13"/>
        <v>0</v>
      </c>
      <c r="S325" s="13"/>
      <c r="T325" s="225" cm="1">
        <f t="array" ref="T325">IFERROR(V325 * INDEX($AC$28:$AC$33, U325), 0) / 1000</f>
        <v>0</v>
      </c>
      <c r="U325" s="224" t="str">
        <f t="shared" si="12"/>
        <v>-</v>
      </c>
      <c r="V325" s="225">
        <f t="shared" si="14"/>
        <v>0</v>
      </c>
      <c r="W325" s="13"/>
    </row>
    <row r="326" spans="1:23" ht="12.75" customHeight="1" x14ac:dyDescent="0.2">
      <c r="A326" s="142"/>
      <c r="B326" s="9">
        <v>299</v>
      </c>
      <c r="C326" s="180"/>
      <c r="D326" s="79"/>
      <c r="E326" s="80" t="str">
        <f>IF(ISBLANK(D326), "", VLOOKUP(D326, Z!$A$2:$C$4127, 3, FALSE))</f>
        <v/>
      </c>
      <c r="F326" s="206"/>
      <c r="G326" s="139"/>
      <c r="H326" s="139"/>
      <c r="I326" s="206"/>
      <c r="J326" s="181"/>
      <c r="K326" s="182"/>
      <c r="L326" s="207"/>
      <c r="M326" s="183"/>
      <c r="N326" s="180"/>
      <c r="O326" s="79"/>
      <c r="P326" s="80" t="str">
        <f>IF(ISBLANK(O326), "", VLOOKUP(O326, Z!$A$2:$C$4127, 3, FALSE))</f>
        <v/>
      </c>
      <c r="Q326" s="184"/>
      <c r="R326" s="156">
        <f t="shared" si="13"/>
        <v>0</v>
      </c>
      <c r="S326" s="13"/>
      <c r="T326" s="225" cm="1">
        <f t="array" ref="T326">IFERROR(V326 * INDEX($AC$28:$AC$33, U326), 0) / 1000</f>
        <v>0</v>
      </c>
      <c r="U326" s="224" t="str">
        <f t="shared" si="12"/>
        <v>-</v>
      </c>
      <c r="V326" s="225">
        <f t="shared" si="14"/>
        <v>0</v>
      </c>
      <c r="W326" s="13"/>
    </row>
    <row r="327" spans="1:23" ht="12.75" customHeight="1" x14ac:dyDescent="0.2">
      <c r="A327" s="142"/>
      <c r="B327" s="9">
        <v>300</v>
      </c>
      <c r="C327" s="180"/>
      <c r="D327" s="79"/>
      <c r="E327" s="80" t="str">
        <f>IF(ISBLANK(D327), "", VLOOKUP(D327, Z!$A$2:$C$4127, 3, FALSE))</f>
        <v/>
      </c>
      <c r="F327" s="206"/>
      <c r="G327" s="139"/>
      <c r="H327" s="139"/>
      <c r="I327" s="206"/>
      <c r="J327" s="181"/>
      <c r="K327" s="182"/>
      <c r="L327" s="207"/>
      <c r="M327" s="183"/>
      <c r="N327" s="180"/>
      <c r="O327" s="79"/>
      <c r="P327" s="80" t="str">
        <f>IF(ISBLANK(O327), "", VLOOKUP(O327, Z!$A$2:$C$4127, 3, FALSE))</f>
        <v/>
      </c>
      <c r="Q327" s="184"/>
      <c r="R327" s="156">
        <f t="shared" si="13"/>
        <v>0</v>
      </c>
      <c r="S327" s="13"/>
      <c r="T327" s="225" cm="1">
        <f t="array" ref="T327">IFERROR(V327 * INDEX($AC$28:$AC$33, U327), 0) / 1000</f>
        <v>0</v>
      </c>
      <c r="U327" s="224" t="str">
        <f t="shared" si="12"/>
        <v>-</v>
      </c>
      <c r="V327" s="225">
        <f t="shared" si="14"/>
        <v>0</v>
      </c>
      <c r="W327" s="13"/>
    </row>
    <row r="328" spans="1:23" ht="12.75" customHeight="1" x14ac:dyDescent="0.2">
      <c r="A328" s="142"/>
      <c r="B328" s="9">
        <v>301</v>
      </c>
      <c r="C328" s="180"/>
      <c r="D328" s="79"/>
      <c r="E328" s="80" t="str">
        <f>IF(ISBLANK(D328), "", VLOOKUP(D328, Z!$A$2:$C$4127, 3, FALSE))</f>
        <v/>
      </c>
      <c r="F328" s="206"/>
      <c r="G328" s="139"/>
      <c r="H328" s="139"/>
      <c r="I328" s="206"/>
      <c r="J328" s="181"/>
      <c r="K328" s="182"/>
      <c r="L328" s="207"/>
      <c r="M328" s="183"/>
      <c r="N328" s="180"/>
      <c r="O328" s="79"/>
      <c r="P328" s="80" t="str">
        <f>IF(ISBLANK(O328), "", VLOOKUP(O328, Z!$A$2:$C$4127, 3, FALSE))</f>
        <v/>
      </c>
      <c r="Q328" s="184"/>
      <c r="R328" s="156">
        <f t="shared" si="13"/>
        <v>0</v>
      </c>
      <c r="S328" s="13"/>
      <c r="T328" s="225" cm="1">
        <f t="array" ref="T328">IFERROR(V328 * INDEX($AC$28:$AC$33, U328), 0) / 1000</f>
        <v>0</v>
      </c>
      <c r="U328" s="224" t="str">
        <f t="shared" si="12"/>
        <v>-</v>
      </c>
      <c r="V328" s="225">
        <f t="shared" si="14"/>
        <v>0</v>
      </c>
      <c r="W328" s="13"/>
    </row>
    <row r="329" spans="1:23" ht="12.75" customHeight="1" x14ac:dyDescent="0.2">
      <c r="A329" s="142"/>
      <c r="B329" s="9">
        <v>302</v>
      </c>
      <c r="C329" s="180"/>
      <c r="D329" s="79"/>
      <c r="E329" s="80" t="str">
        <f>IF(ISBLANK(D329), "", VLOOKUP(D329, Z!$A$2:$C$4127, 3, FALSE))</f>
        <v/>
      </c>
      <c r="F329" s="206"/>
      <c r="G329" s="139"/>
      <c r="H329" s="139"/>
      <c r="I329" s="206"/>
      <c r="J329" s="181"/>
      <c r="K329" s="182"/>
      <c r="L329" s="207"/>
      <c r="M329" s="183"/>
      <c r="N329" s="180"/>
      <c r="O329" s="79"/>
      <c r="P329" s="80" t="str">
        <f>IF(ISBLANK(O329), "", VLOOKUP(O329, Z!$A$2:$C$4127, 3, FALSE))</f>
        <v/>
      </c>
      <c r="Q329" s="184"/>
      <c r="R329" s="156">
        <f t="shared" si="13"/>
        <v>0</v>
      </c>
      <c r="S329" s="13"/>
      <c r="T329" s="225" cm="1">
        <f t="array" ref="T329">IFERROR(V329 * INDEX($AC$28:$AC$33, U329), 0) / 1000</f>
        <v>0</v>
      </c>
      <c r="U329" s="224" t="str">
        <f t="shared" si="12"/>
        <v>-</v>
      </c>
      <c r="V329" s="225">
        <f t="shared" si="14"/>
        <v>0</v>
      </c>
      <c r="W329" s="13"/>
    </row>
    <row r="330" spans="1:23" ht="12.75" customHeight="1" x14ac:dyDescent="0.2">
      <c r="A330" s="142"/>
      <c r="B330" s="9">
        <v>303</v>
      </c>
      <c r="C330" s="180"/>
      <c r="D330" s="79"/>
      <c r="E330" s="80" t="str">
        <f>IF(ISBLANK(D330), "", VLOOKUP(D330, Z!$A$2:$C$4127, 3, FALSE))</f>
        <v/>
      </c>
      <c r="F330" s="206"/>
      <c r="G330" s="139"/>
      <c r="H330" s="139"/>
      <c r="I330" s="206"/>
      <c r="J330" s="181"/>
      <c r="K330" s="182"/>
      <c r="L330" s="207"/>
      <c r="M330" s="183"/>
      <c r="N330" s="180"/>
      <c r="O330" s="79"/>
      <c r="P330" s="80" t="str">
        <f>IF(ISBLANK(O330), "", VLOOKUP(O330, Z!$A$2:$C$4127, 3, FALSE))</f>
        <v/>
      </c>
      <c r="Q330" s="184"/>
      <c r="R330" s="156">
        <f t="shared" si="13"/>
        <v>0</v>
      </c>
      <c r="S330" s="13"/>
      <c r="T330" s="225" cm="1">
        <f t="array" ref="T330">IFERROR(V330 * INDEX($AC$28:$AC$33, U330), 0) / 1000</f>
        <v>0</v>
      </c>
      <c r="U330" s="224" t="str">
        <f t="shared" si="12"/>
        <v>-</v>
      </c>
      <c r="V330" s="225">
        <f t="shared" si="14"/>
        <v>0</v>
      </c>
      <c r="W330" s="13"/>
    </row>
    <row r="331" spans="1:23" ht="12.75" customHeight="1" x14ac:dyDescent="0.2">
      <c r="A331" s="142"/>
      <c r="B331" s="9">
        <v>304</v>
      </c>
      <c r="C331" s="180"/>
      <c r="D331" s="79"/>
      <c r="E331" s="80" t="str">
        <f>IF(ISBLANK(D331), "", VLOOKUP(D331, Z!$A$2:$C$4127, 3, FALSE))</f>
        <v/>
      </c>
      <c r="F331" s="206"/>
      <c r="G331" s="139"/>
      <c r="H331" s="139"/>
      <c r="I331" s="206"/>
      <c r="J331" s="181"/>
      <c r="K331" s="182"/>
      <c r="L331" s="207"/>
      <c r="M331" s="183"/>
      <c r="N331" s="180"/>
      <c r="O331" s="79"/>
      <c r="P331" s="80" t="str">
        <f>IF(ISBLANK(O331), "", VLOOKUP(O331, Z!$A$2:$C$4127, 3, FALSE))</f>
        <v/>
      </c>
      <c r="Q331" s="184"/>
      <c r="R331" s="156">
        <f t="shared" si="13"/>
        <v>0</v>
      </c>
      <c r="S331" s="13"/>
      <c r="T331" s="225" cm="1">
        <f t="array" ref="T331">IFERROR(V331 * INDEX($AC$28:$AC$33, U331), 0) / 1000</f>
        <v>0</v>
      </c>
      <c r="U331" s="224" t="str">
        <f t="shared" si="12"/>
        <v>-</v>
      </c>
      <c r="V331" s="225">
        <f t="shared" si="14"/>
        <v>0</v>
      </c>
      <c r="W331" s="13"/>
    </row>
    <row r="332" spans="1:23" ht="12.75" customHeight="1" x14ac:dyDescent="0.2">
      <c r="A332" s="142"/>
      <c r="B332" s="9">
        <v>305</v>
      </c>
      <c r="C332" s="180"/>
      <c r="D332" s="79"/>
      <c r="E332" s="80" t="str">
        <f>IF(ISBLANK(D332), "", VLOOKUP(D332, Z!$A$2:$C$4127, 3, FALSE))</f>
        <v/>
      </c>
      <c r="F332" s="206"/>
      <c r="G332" s="139"/>
      <c r="H332" s="139"/>
      <c r="I332" s="206"/>
      <c r="J332" s="181"/>
      <c r="K332" s="182"/>
      <c r="L332" s="207"/>
      <c r="M332" s="183"/>
      <c r="N332" s="180"/>
      <c r="O332" s="79"/>
      <c r="P332" s="80" t="str">
        <f>IF(ISBLANK(O332), "", VLOOKUP(O332, Z!$A$2:$C$4127, 3, FALSE))</f>
        <v/>
      </c>
      <c r="Q332" s="184"/>
      <c r="R332" s="156">
        <f t="shared" si="13"/>
        <v>0</v>
      </c>
      <c r="S332" s="13"/>
      <c r="T332" s="225" cm="1">
        <f t="array" ref="T332">IFERROR(V332 * INDEX($AC$28:$AC$33, U332), 0) / 1000</f>
        <v>0</v>
      </c>
      <c r="U332" s="224" t="str">
        <f t="shared" si="12"/>
        <v>-</v>
      </c>
      <c r="V332" s="225">
        <f t="shared" si="14"/>
        <v>0</v>
      </c>
      <c r="W332" s="13"/>
    </row>
    <row r="333" spans="1:23" ht="12.75" customHeight="1" x14ac:dyDescent="0.2">
      <c r="A333" s="142"/>
      <c r="B333" s="9">
        <v>306</v>
      </c>
      <c r="C333" s="180"/>
      <c r="D333" s="79"/>
      <c r="E333" s="80" t="str">
        <f>IF(ISBLANK(D333), "", VLOOKUP(D333, Z!$A$2:$C$4127, 3, FALSE))</f>
        <v/>
      </c>
      <c r="F333" s="206"/>
      <c r="G333" s="139"/>
      <c r="H333" s="139"/>
      <c r="I333" s="206"/>
      <c r="J333" s="181"/>
      <c r="K333" s="182"/>
      <c r="L333" s="207"/>
      <c r="M333" s="183"/>
      <c r="N333" s="180"/>
      <c r="O333" s="79"/>
      <c r="P333" s="80" t="str">
        <f>IF(ISBLANK(O333), "", VLOOKUP(O333, Z!$A$2:$C$4127, 3, FALSE))</f>
        <v/>
      </c>
      <c r="Q333" s="184"/>
      <c r="R333" s="156">
        <f t="shared" si="13"/>
        <v>0</v>
      </c>
      <c r="S333" s="13"/>
      <c r="T333" s="225" cm="1">
        <f t="array" ref="T333">IFERROR(V333 * INDEX($AC$28:$AC$33, U333), 0) / 1000</f>
        <v>0</v>
      </c>
      <c r="U333" s="224" t="str">
        <f t="shared" si="12"/>
        <v>-</v>
      </c>
      <c r="V333" s="225">
        <f t="shared" si="14"/>
        <v>0</v>
      </c>
      <c r="W333" s="13"/>
    </row>
    <row r="334" spans="1:23" ht="12.75" customHeight="1" x14ac:dyDescent="0.2">
      <c r="A334" s="142"/>
      <c r="B334" s="9">
        <v>307</v>
      </c>
      <c r="C334" s="180"/>
      <c r="D334" s="79"/>
      <c r="E334" s="80" t="str">
        <f>IF(ISBLANK(D334), "", VLOOKUP(D334, Z!$A$2:$C$4127, 3, FALSE))</f>
        <v/>
      </c>
      <c r="F334" s="206"/>
      <c r="G334" s="139"/>
      <c r="H334" s="139"/>
      <c r="I334" s="206"/>
      <c r="J334" s="181"/>
      <c r="K334" s="182"/>
      <c r="L334" s="207"/>
      <c r="M334" s="183"/>
      <c r="N334" s="180"/>
      <c r="O334" s="79"/>
      <c r="P334" s="80" t="str">
        <f>IF(ISBLANK(O334), "", VLOOKUP(O334, Z!$A$2:$C$4127, 3, FALSE))</f>
        <v/>
      </c>
      <c r="Q334" s="184"/>
      <c r="R334" s="156">
        <f t="shared" si="13"/>
        <v>0</v>
      </c>
      <c r="S334" s="13"/>
      <c r="T334" s="225" cm="1">
        <f t="array" ref="T334">IFERROR(V334 * INDEX($AC$28:$AC$33, U334), 0) / 1000</f>
        <v>0</v>
      </c>
      <c r="U334" s="224" t="str">
        <f t="shared" si="12"/>
        <v>-</v>
      </c>
      <c r="V334" s="225">
        <f t="shared" si="14"/>
        <v>0</v>
      </c>
      <c r="W334" s="13"/>
    </row>
    <row r="335" spans="1:23" ht="12.75" customHeight="1" x14ac:dyDescent="0.2">
      <c r="A335" s="142"/>
      <c r="B335" s="9">
        <v>308</v>
      </c>
      <c r="C335" s="180"/>
      <c r="D335" s="79"/>
      <c r="E335" s="80" t="str">
        <f>IF(ISBLANK(D335), "", VLOOKUP(D335, Z!$A$2:$C$4127, 3, FALSE))</f>
        <v/>
      </c>
      <c r="F335" s="206"/>
      <c r="G335" s="139"/>
      <c r="H335" s="139"/>
      <c r="I335" s="206"/>
      <c r="J335" s="181"/>
      <c r="K335" s="182"/>
      <c r="L335" s="207"/>
      <c r="M335" s="183"/>
      <c r="N335" s="180"/>
      <c r="O335" s="79"/>
      <c r="P335" s="80" t="str">
        <f>IF(ISBLANK(O335), "", VLOOKUP(O335, Z!$A$2:$C$4127, 3, FALSE))</f>
        <v/>
      </c>
      <c r="Q335" s="184"/>
      <c r="R335" s="156">
        <f t="shared" si="13"/>
        <v>0</v>
      </c>
      <c r="S335" s="13"/>
      <c r="T335" s="225" cm="1">
        <f t="array" ref="T335">IFERROR(V335 * INDEX($AC$28:$AC$33, U335), 0) / 1000</f>
        <v>0</v>
      </c>
      <c r="U335" s="224" t="str">
        <f t="shared" si="12"/>
        <v>-</v>
      </c>
      <c r="V335" s="225">
        <f t="shared" si="14"/>
        <v>0</v>
      </c>
      <c r="W335" s="13"/>
    </row>
    <row r="336" spans="1:23" ht="12.75" customHeight="1" x14ac:dyDescent="0.2">
      <c r="A336" s="142"/>
      <c r="B336" s="9">
        <v>309</v>
      </c>
      <c r="C336" s="180"/>
      <c r="D336" s="79"/>
      <c r="E336" s="80" t="str">
        <f>IF(ISBLANK(D336), "", VLOOKUP(D336, Z!$A$2:$C$4127, 3, FALSE))</f>
        <v/>
      </c>
      <c r="F336" s="206"/>
      <c r="G336" s="139"/>
      <c r="H336" s="139"/>
      <c r="I336" s="206"/>
      <c r="J336" s="181"/>
      <c r="K336" s="182"/>
      <c r="L336" s="207"/>
      <c r="M336" s="183"/>
      <c r="N336" s="180"/>
      <c r="O336" s="79"/>
      <c r="P336" s="80" t="str">
        <f>IF(ISBLANK(O336), "", VLOOKUP(O336, Z!$A$2:$C$4127, 3, FALSE))</f>
        <v/>
      </c>
      <c r="Q336" s="184"/>
      <c r="R336" s="156">
        <f t="shared" si="13"/>
        <v>0</v>
      </c>
      <c r="S336" s="13"/>
      <c r="T336" s="225" cm="1">
        <f t="array" ref="T336">IFERROR(V336 * INDEX($AC$28:$AC$33, U336), 0) / 1000</f>
        <v>0</v>
      </c>
      <c r="U336" s="224" t="str">
        <f t="shared" si="12"/>
        <v>-</v>
      </c>
      <c r="V336" s="225">
        <f t="shared" si="14"/>
        <v>0</v>
      </c>
      <c r="W336" s="13"/>
    </row>
    <row r="337" spans="1:23" ht="12.75" customHeight="1" x14ac:dyDescent="0.2">
      <c r="A337" s="142"/>
      <c r="B337" s="9">
        <v>310</v>
      </c>
      <c r="C337" s="180"/>
      <c r="D337" s="79"/>
      <c r="E337" s="80" t="str">
        <f>IF(ISBLANK(D337), "", VLOOKUP(D337, Z!$A$2:$C$4127, 3, FALSE))</f>
        <v/>
      </c>
      <c r="F337" s="206"/>
      <c r="G337" s="139"/>
      <c r="H337" s="139"/>
      <c r="I337" s="206"/>
      <c r="J337" s="181"/>
      <c r="K337" s="182"/>
      <c r="L337" s="207"/>
      <c r="M337" s="183"/>
      <c r="N337" s="180"/>
      <c r="O337" s="79"/>
      <c r="P337" s="80" t="str">
        <f>IF(ISBLANK(O337), "", VLOOKUP(O337, Z!$A$2:$C$4127, 3, FALSE))</f>
        <v/>
      </c>
      <c r="Q337" s="184"/>
      <c r="R337" s="156">
        <f t="shared" si="13"/>
        <v>0</v>
      </c>
      <c r="S337" s="13"/>
      <c r="T337" s="225" cm="1">
        <f t="array" ref="T337">IFERROR(V337 * INDEX($AC$28:$AC$33, U337), 0) / 1000</f>
        <v>0</v>
      </c>
      <c r="U337" s="224" t="str">
        <f t="shared" si="12"/>
        <v>-</v>
      </c>
      <c r="V337" s="225">
        <f t="shared" si="14"/>
        <v>0</v>
      </c>
      <c r="W337" s="13"/>
    </row>
    <row r="338" spans="1:23" ht="12.75" customHeight="1" x14ac:dyDescent="0.2">
      <c r="A338" s="142"/>
      <c r="B338" s="9">
        <v>311</v>
      </c>
      <c r="C338" s="180"/>
      <c r="D338" s="79"/>
      <c r="E338" s="80" t="str">
        <f>IF(ISBLANK(D338), "", VLOOKUP(D338, Z!$A$2:$C$4127, 3, FALSE))</f>
        <v/>
      </c>
      <c r="F338" s="206"/>
      <c r="G338" s="139"/>
      <c r="H338" s="139"/>
      <c r="I338" s="206"/>
      <c r="J338" s="181"/>
      <c r="K338" s="182"/>
      <c r="L338" s="207"/>
      <c r="M338" s="183"/>
      <c r="N338" s="180"/>
      <c r="O338" s="79"/>
      <c r="P338" s="80" t="str">
        <f>IF(ISBLANK(O338), "", VLOOKUP(O338, Z!$A$2:$C$4127, 3, FALSE))</f>
        <v/>
      </c>
      <c r="Q338" s="184"/>
      <c r="R338" s="156">
        <f t="shared" si="13"/>
        <v>0</v>
      </c>
      <c r="S338" s="13"/>
      <c r="T338" s="225" cm="1">
        <f t="array" ref="T338">IFERROR(V338 * INDEX($AC$28:$AC$33, U338), 0) / 1000</f>
        <v>0</v>
      </c>
      <c r="U338" s="224" t="str">
        <f t="shared" si="12"/>
        <v>-</v>
      </c>
      <c r="V338" s="225">
        <f t="shared" si="14"/>
        <v>0</v>
      </c>
      <c r="W338" s="13"/>
    </row>
    <row r="339" spans="1:23" ht="12.75" customHeight="1" x14ac:dyDescent="0.2">
      <c r="A339" s="142"/>
      <c r="B339" s="9">
        <v>312</v>
      </c>
      <c r="C339" s="180"/>
      <c r="D339" s="79"/>
      <c r="E339" s="80" t="str">
        <f>IF(ISBLANK(D339), "", VLOOKUP(D339, Z!$A$2:$C$4127, 3, FALSE))</f>
        <v/>
      </c>
      <c r="F339" s="206"/>
      <c r="G339" s="139"/>
      <c r="H339" s="139"/>
      <c r="I339" s="206"/>
      <c r="J339" s="181"/>
      <c r="K339" s="182"/>
      <c r="L339" s="207"/>
      <c r="M339" s="183"/>
      <c r="N339" s="180"/>
      <c r="O339" s="79"/>
      <c r="P339" s="80" t="str">
        <f>IF(ISBLANK(O339), "", VLOOKUP(O339, Z!$A$2:$C$4127, 3, FALSE))</f>
        <v/>
      </c>
      <c r="Q339" s="184"/>
      <c r="R339" s="156">
        <f t="shared" si="13"/>
        <v>0</v>
      </c>
      <c r="S339" s="13"/>
      <c r="T339" s="225" cm="1">
        <f t="array" ref="T339">IFERROR(V339 * INDEX($AC$28:$AC$33, U339), 0) / 1000</f>
        <v>0</v>
      </c>
      <c r="U339" s="224" t="str">
        <f t="shared" si="12"/>
        <v>-</v>
      </c>
      <c r="V339" s="225">
        <f t="shared" si="14"/>
        <v>0</v>
      </c>
      <c r="W339" s="13"/>
    </row>
    <row r="340" spans="1:23" ht="12.75" customHeight="1" x14ac:dyDescent="0.2">
      <c r="A340" s="142"/>
      <c r="B340" s="9">
        <v>313</v>
      </c>
      <c r="C340" s="180"/>
      <c r="D340" s="79"/>
      <c r="E340" s="80" t="str">
        <f>IF(ISBLANK(D340), "", VLOOKUP(D340, Z!$A$2:$C$4127, 3, FALSE))</f>
        <v/>
      </c>
      <c r="F340" s="206"/>
      <c r="G340" s="139"/>
      <c r="H340" s="139"/>
      <c r="I340" s="206"/>
      <c r="J340" s="181"/>
      <c r="K340" s="182"/>
      <c r="L340" s="207"/>
      <c r="M340" s="183"/>
      <c r="N340" s="180"/>
      <c r="O340" s="79"/>
      <c r="P340" s="80" t="str">
        <f>IF(ISBLANK(O340), "", VLOOKUP(O340, Z!$A$2:$C$4127, 3, FALSE))</f>
        <v/>
      </c>
      <c r="Q340" s="184"/>
      <c r="R340" s="156">
        <f t="shared" si="13"/>
        <v>0</v>
      </c>
      <c r="S340" s="13"/>
      <c r="T340" s="225" cm="1">
        <f t="array" ref="T340">IFERROR(V340 * INDEX($AC$28:$AC$33, U340), 0) / 1000</f>
        <v>0</v>
      </c>
      <c r="U340" s="224" t="str">
        <f t="shared" si="12"/>
        <v>-</v>
      </c>
      <c r="V340" s="225">
        <f t="shared" si="14"/>
        <v>0</v>
      </c>
      <c r="W340" s="13"/>
    </row>
    <row r="341" spans="1:23" ht="12.75" customHeight="1" x14ac:dyDescent="0.2">
      <c r="A341" s="142"/>
      <c r="B341" s="9">
        <v>314</v>
      </c>
      <c r="C341" s="180"/>
      <c r="D341" s="79"/>
      <c r="E341" s="80" t="str">
        <f>IF(ISBLANK(D341), "", VLOOKUP(D341, Z!$A$2:$C$4127, 3, FALSE))</f>
        <v/>
      </c>
      <c r="F341" s="206"/>
      <c r="G341" s="139"/>
      <c r="H341" s="139"/>
      <c r="I341" s="206"/>
      <c r="J341" s="181"/>
      <c r="K341" s="182"/>
      <c r="L341" s="207"/>
      <c r="M341" s="183"/>
      <c r="N341" s="180"/>
      <c r="O341" s="79"/>
      <c r="P341" s="80" t="str">
        <f>IF(ISBLANK(O341), "", VLOOKUP(O341, Z!$A$2:$C$4127, 3, FALSE))</f>
        <v/>
      </c>
      <c r="Q341" s="184"/>
      <c r="R341" s="156">
        <f t="shared" si="13"/>
        <v>0</v>
      </c>
      <c r="S341" s="13"/>
      <c r="T341" s="225" cm="1">
        <f t="array" ref="T341">IFERROR(V341 * INDEX($AC$28:$AC$33, U341), 0) / 1000</f>
        <v>0</v>
      </c>
      <c r="U341" s="224" t="str">
        <f t="shared" si="12"/>
        <v>-</v>
      </c>
      <c r="V341" s="225">
        <f t="shared" si="14"/>
        <v>0</v>
      </c>
      <c r="W341" s="13"/>
    </row>
    <row r="342" spans="1:23" ht="12.75" customHeight="1" x14ac:dyDescent="0.2">
      <c r="A342" s="142"/>
      <c r="B342" s="9">
        <v>315</v>
      </c>
      <c r="C342" s="180"/>
      <c r="D342" s="79"/>
      <c r="E342" s="80" t="str">
        <f>IF(ISBLANK(D342), "", VLOOKUP(D342, Z!$A$2:$C$4127, 3, FALSE))</f>
        <v/>
      </c>
      <c r="F342" s="206"/>
      <c r="G342" s="139"/>
      <c r="H342" s="139"/>
      <c r="I342" s="206"/>
      <c r="J342" s="181"/>
      <c r="K342" s="182"/>
      <c r="L342" s="207"/>
      <c r="M342" s="183"/>
      <c r="N342" s="180"/>
      <c r="O342" s="79"/>
      <c r="P342" s="80" t="str">
        <f>IF(ISBLANK(O342), "", VLOOKUP(O342, Z!$A$2:$C$4127, 3, FALSE))</f>
        <v/>
      </c>
      <c r="Q342" s="184"/>
      <c r="R342" s="156">
        <f t="shared" si="13"/>
        <v>0</v>
      </c>
      <c r="S342" s="13"/>
      <c r="T342" s="225" cm="1">
        <f t="array" ref="T342">IFERROR(V342 * INDEX($AC$28:$AC$33, U342), 0) / 1000</f>
        <v>0</v>
      </c>
      <c r="U342" s="224" t="str">
        <f t="shared" si="12"/>
        <v>-</v>
      </c>
      <c r="V342" s="225">
        <f t="shared" si="14"/>
        <v>0</v>
      </c>
      <c r="W342" s="13"/>
    </row>
    <row r="343" spans="1:23" ht="12.75" customHeight="1" x14ac:dyDescent="0.2">
      <c r="A343" s="142"/>
      <c r="B343" s="9">
        <v>316</v>
      </c>
      <c r="C343" s="180"/>
      <c r="D343" s="79"/>
      <c r="E343" s="80" t="str">
        <f>IF(ISBLANK(D343), "", VLOOKUP(D343, Z!$A$2:$C$4127, 3, FALSE))</f>
        <v/>
      </c>
      <c r="F343" s="206"/>
      <c r="G343" s="139"/>
      <c r="H343" s="139"/>
      <c r="I343" s="206"/>
      <c r="J343" s="181"/>
      <c r="K343" s="182"/>
      <c r="L343" s="207"/>
      <c r="M343" s="183"/>
      <c r="N343" s="180"/>
      <c r="O343" s="79"/>
      <c r="P343" s="80" t="str">
        <f>IF(ISBLANK(O343), "", VLOOKUP(O343, Z!$A$2:$C$4127, 3, FALSE))</f>
        <v/>
      </c>
      <c r="Q343" s="184"/>
      <c r="R343" s="156">
        <f t="shared" si="13"/>
        <v>0</v>
      </c>
      <c r="S343" s="13"/>
      <c r="T343" s="225" cm="1">
        <f t="array" ref="T343">IFERROR(V343 * INDEX($AC$28:$AC$33, U343), 0) / 1000</f>
        <v>0</v>
      </c>
      <c r="U343" s="224" t="str">
        <f t="shared" si="12"/>
        <v>-</v>
      </c>
      <c r="V343" s="225">
        <f t="shared" si="14"/>
        <v>0</v>
      </c>
      <c r="W343" s="13"/>
    </row>
    <row r="344" spans="1:23" ht="12.75" customHeight="1" x14ac:dyDescent="0.2">
      <c r="A344" s="142"/>
      <c r="B344" s="9">
        <v>317</v>
      </c>
      <c r="C344" s="180"/>
      <c r="D344" s="79"/>
      <c r="E344" s="80" t="str">
        <f>IF(ISBLANK(D344), "", VLOOKUP(D344, Z!$A$2:$C$4127, 3, FALSE))</f>
        <v/>
      </c>
      <c r="F344" s="206"/>
      <c r="G344" s="139"/>
      <c r="H344" s="139"/>
      <c r="I344" s="206"/>
      <c r="J344" s="181"/>
      <c r="K344" s="182"/>
      <c r="L344" s="207"/>
      <c r="M344" s="183"/>
      <c r="N344" s="180"/>
      <c r="O344" s="79"/>
      <c r="P344" s="80" t="str">
        <f>IF(ISBLANK(O344), "", VLOOKUP(O344, Z!$A$2:$C$4127, 3, FALSE))</f>
        <v/>
      </c>
      <c r="Q344" s="184"/>
      <c r="R344" s="156">
        <f t="shared" si="13"/>
        <v>0</v>
      </c>
      <c r="S344" s="13"/>
      <c r="T344" s="225" cm="1">
        <f t="array" ref="T344">IFERROR(V344 * INDEX($AC$28:$AC$33, U344), 0) / 1000</f>
        <v>0</v>
      </c>
      <c r="U344" s="224" t="str">
        <f t="shared" ref="U344:U407" si="15">IFERROR(MATCH($H344,INDEX(Units,,1),0),IFERROR(MATCH($H344,INDEX(Units,,2),0),IFERROR(MATCH($H344,INDEX(Units,,3),0),"-")))</f>
        <v>-</v>
      </c>
      <c r="V344" s="225">
        <f t="shared" si="14"/>
        <v>0</v>
      </c>
      <c r="W344" s="13"/>
    </row>
    <row r="345" spans="1:23" ht="12.75" customHeight="1" x14ac:dyDescent="0.2">
      <c r="A345" s="142"/>
      <c r="B345" s="9">
        <v>318</v>
      </c>
      <c r="C345" s="180"/>
      <c r="D345" s="79"/>
      <c r="E345" s="80" t="str">
        <f>IF(ISBLANK(D345), "", VLOOKUP(D345, Z!$A$2:$C$4127, 3, FALSE))</f>
        <v/>
      </c>
      <c r="F345" s="206"/>
      <c r="G345" s="139"/>
      <c r="H345" s="139"/>
      <c r="I345" s="206"/>
      <c r="J345" s="181"/>
      <c r="K345" s="182"/>
      <c r="L345" s="207"/>
      <c r="M345" s="183"/>
      <c r="N345" s="180"/>
      <c r="O345" s="79"/>
      <c r="P345" s="80" t="str">
        <f>IF(ISBLANK(O345), "", VLOOKUP(O345, Z!$A$2:$C$4127, 3, FALSE))</f>
        <v/>
      </c>
      <c r="Q345" s="184"/>
      <c r="R345" s="156">
        <f t="shared" ref="R345:R408" si="16">T345*1000</f>
        <v>0</v>
      </c>
      <c r="S345" s="13"/>
      <c r="T345" s="225" cm="1">
        <f t="array" ref="T345">IFERROR(V345 * INDEX($AC$28:$AC$33, U345), 0) / 1000</f>
        <v>0</v>
      </c>
      <c r="U345" s="224" t="str">
        <f t="shared" si="15"/>
        <v>-</v>
      </c>
      <c r="V345" s="225">
        <f t="shared" ref="V345:V408" si="17">I345</f>
        <v>0</v>
      </c>
      <c r="W345" s="13"/>
    </row>
    <row r="346" spans="1:23" ht="12.75" customHeight="1" x14ac:dyDescent="0.2">
      <c r="A346" s="142"/>
      <c r="B346" s="9">
        <v>319</v>
      </c>
      <c r="C346" s="180"/>
      <c r="D346" s="79"/>
      <c r="E346" s="80" t="str">
        <f>IF(ISBLANK(D346), "", VLOOKUP(D346, Z!$A$2:$C$4127, 3, FALSE))</f>
        <v/>
      </c>
      <c r="F346" s="206"/>
      <c r="G346" s="139"/>
      <c r="H346" s="139"/>
      <c r="I346" s="206"/>
      <c r="J346" s="181"/>
      <c r="K346" s="182"/>
      <c r="L346" s="207"/>
      <c r="M346" s="183"/>
      <c r="N346" s="180"/>
      <c r="O346" s="79"/>
      <c r="P346" s="80" t="str">
        <f>IF(ISBLANK(O346), "", VLOOKUP(O346, Z!$A$2:$C$4127, 3, FALSE))</f>
        <v/>
      </c>
      <c r="Q346" s="184"/>
      <c r="R346" s="156">
        <f t="shared" si="16"/>
        <v>0</v>
      </c>
      <c r="S346" s="13"/>
      <c r="T346" s="225" cm="1">
        <f t="array" ref="T346">IFERROR(V346 * INDEX($AC$28:$AC$33, U346), 0) / 1000</f>
        <v>0</v>
      </c>
      <c r="U346" s="224" t="str">
        <f t="shared" si="15"/>
        <v>-</v>
      </c>
      <c r="V346" s="225">
        <f t="shared" si="17"/>
        <v>0</v>
      </c>
      <c r="W346" s="13"/>
    </row>
    <row r="347" spans="1:23" ht="12.75" customHeight="1" x14ac:dyDescent="0.2">
      <c r="A347" s="142"/>
      <c r="B347" s="9">
        <v>320</v>
      </c>
      <c r="C347" s="180"/>
      <c r="D347" s="79"/>
      <c r="E347" s="80" t="str">
        <f>IF(ISBLANK(D347), "", VLOOKUP(D347, Z!$A$2:$C$4127, 3, FALSE))</f>
        <v/>
      </c>
      <c r="F347" s="206"/>
      <c r="G347" s="139"/>
      <c r="H347" s="139"/>
      <c r="I347" s="206"/>
      <c r="J347" s="181"/>
      <c r="K347" s="182"/>
      <c r="L347" s="207"/>
      <c r="M347" s="183"/>
      <c r="N347" s="180"/>
      <c r="O347" s="79"/>
      <c r="P347" s="80" t="str">
        <f>IF(ISBLANK(O347), "", VLOOKUP(O347, Z!$A$2:$C$4127, 3, FALSE))</f>
        <v/>
      </c>
      <c r="Q347" s="184"/>
      <c r="R347" s="156">
        <f t="shared" si="16"/>
        <v>0</v>
      </c>
      <c r="S347" s="13"/>
      <c r="T347" s="225" cm="1">
        <f t="array" ref="T347">IFERROR(V347 * INDEX($AC$28:$AC$33, U347), 0) / 1000</f>
        <v>0</v>
      </c>
      <c r="U347" s="224" t="str">
        <f t="shared" si="15"/>
        <v>-</v>
      </c>
      <c r="V347" s="225">
        <f t="shared" si="17"/>
        <v>0</v>
      </c>
      <c r="W347" s="13"/>
    </row>
    <row r="348" spans="1:23" ht="12.75" customHeight="1" x14ac:dyDescent="0.2">
      <c r="A348" s="142"/>
      <c r="B348" s="9">
        <v>321</v>
      </c>
      <c r="C348" s="180"/>
      <c r="D348" s="79"/>
      <c r="E348" s="80" t="str">
        <f>IF(ISBLANK(D348), "", VLOOKUP(D348, Z!$A$2:$C$4127, 3, FALSE))</f>
        <v/>
      </c>
      <c r="F348" s="206"/>
      <c r="G348" s="139"/>
      <c r="H348" s="139"/>
      <c r="I348" s="206"/>
      <c r="J348" s="181"/>
      <c r="K348" s="182"/>
      <c r="L348" s="207"/>
      <c r="M348" s="183"/>
      <c r="N348" s="180"/>
      <c r="O348" s="79"/>
      <c r="P348" s="80" t="str">
        <f>IF(ISBLANK(O348), "", VLOOKUP(O348, Z!$A$2:$C$4127, 3, FALSE))</f>
        <v/>
      </c>
      <c r="Q348" s="184"/>
      <c r="R348" s="156">
        <f t="shared" si="16"/>
        <v>0</v>
      </c>
      <c r="S348" s="13"/>
      <c r="T348" s="225" cm="1">
        <f t="array" ref="T348">IFERROR(V348 * INDEX($AC$28:$AC$33, U348), 0) / 1000</f>
        <v>0</v>
      </c>
      <c r="U348" s="224" t="str">
        <f t="shared" si="15"/>
        <v>-</v>
      </c>
      <c r="V348" s="225">
        <f t="shared" si="17"/>
        <v>0</v>
      </c>
      <c r="W348" s="13"/>
    </row>
    <row r="349" spans="1:23" ht="12.75" customHeight="1" x14ac:dyDescent="0.2">
      <c r="A349" s="142"/>
      <c r="B349" s="9">
        <v>322</v>
      </c>
      <c r="C349" s="180"/>
      <c r="D349" s="79"/>
      <c r="E349" s="80" t="str">
        <f>IF(ISBLANK(D349), "", VLOOKUP(D349, Z!$A$2:$C$4127, 3, FALSE))</f>
        <v/>
      </c>
      <c r="F349" s="206"/>
      <c r="G349" s="139"/>
      <c r="H349" s="139"/>
      <c r="I349" s="206"/>
      <c r="J349" s="181"/>
      <c r="K349" s="182"/>
      <c r="L349" s="207"/>
      <c r="M349" s="183"/>
      <c r="N349" s="180"/>
      <c r="O349" s="79"/>
      <c r="P349" s="80" t="str">
        <f>IF(ISBLANK(O349), "", VLOOKUP(O349, Z!$A$2:$C$4127, 3, FALSE))</f>
        <v/>
      </c>
      <c r="Q349" s="184"/>
      <c r="R349" s="156">
        <f t="shared" si="16"/>
        <v>0</v>
      </c>
      <c r="S349" s="13"/>
      <c r="T349" s="225" cm="1">
        <f t="array" ref="T349">IFERROR(V349 * INDEX($AC$28:$AC$33, U349), 0) / 1000</f>
        <v>0</v>
      </c>
      <c r="U349" s="224" t="str">
        <f t="shared" si="15"/>
        <v>-</v>
      </c>
      <c r="V349" s="225">
        <f t="shared" si="17"/>
        <v>0</v>
      </c>
      <c r="W349" s="13"/>
    </row>
    <row r="350" spans="1:23" ht="12.75" customHeight="1" x14ac:dyDescent="0.2">
      <c r="A350" s="142"/>
      <c r="B350" s="9">
        <v>323</v>
      </c>
      <c r="C350" s="180"/>
      <c r="D350" s="79"/>
      <c r="E350" s="80" t="str">
        <f>IF(ISBLANK(D350), "", VLOOKUP(D350, Z!$A$2:$C$4127, 3, FALSE))</f>
        <v/>
      </c>
      <c r="F350" s="206"/>
      <c r="G350" s="139"/>
      <c r="H350" s="139"/>
      <c r="I350" s="206"/>
      <c r="J350" s="181"/>
      <c r="K350" s="182"/>
      <c r="L350" s="207"/>
      <c r="M350" s="183"/>
      <c r="N350" s="180"/>
      <c r="O350" s="79"/>
      <c r="P350" s="80" t="str">
        <f>IF(ISBLANK(O350), "", VLOOKUP(O350, Z!$A$2:$C$4127, 3, FALSE))</f>
        <v/>
      </c>
      <c r="Q350" s="184"/>
      <c r="R350" s="156">
        <f t="shared" si="16"/>
        <v>0</v>
      </c>
      <c r="S350" s="13"/>
      <c r="T350" s="225" cm="1">
        <f t="array" ref="T350">IFERROR(V350 * INDEX($AC$28:$AC$33, U350), 0) / 1000</f>
        <v>0</v>
      </c>
      <c r="U350" s="224" t="str">
        <f t="shared" si="15"/>
        <v>-</v>
      </c>
      <c r="V350" s="225">
        <f t="shared" si="17"/>
        <v>0</v>
      </c>
      <c r="W350" s="13"/>
    </row>
    <row r="351" spans="1:23" ht="12.75" customHeight="1" x14ac:dyDescent="0.2">
      <c r="A351" s="142"/>
      <c r="B351" s="9">
        <v>324</v>
      </c>
      <c r="C351" s="180"/>
      <c r="D351" s="79"/>
      <c r="E351" s="80" t="str">
        <f>IF(ISBLANK(D351), "", VLOOKUP(D351, Z!$A$2:$C$4127, 3, FALSE))</f>
        <v/>
      </c>
      <c r="F351" s="206"/>
      <c r="G351" s="139"/>
      <c r="H351" s="139"/>
      <c r="I351" s="206"/>
      <c r="J351" s="181"/>
      <c r="K351" s="182"/>
      <c r="L351" s="207"/>
      <c r="M351" s="183"/>
      <c r="N351" s="180"/>
      <c r="O351" s="79"/>
      <c r="P351" s="80" t="str">
        <f>IF(ISBLANK(O351), "", VLOOKUP(O351, Z!$A$2:$C$4127, 3, FALSE))</f>
        <v/>
      </c>
      <c r="Q351" s="184"/>
      <c r="R351" s="156">
        <f t="shared" si="16"/>
        <v>0</v>
      </c>
      <c r="S351" s="13"/>
      <c r="T351" s="225" cm="1">
        <f t="array" ref="T351">IFERROR(V351 * INDEX($AC$28:$AC$33, U351), 0) / 1000</f>
        <v>0</v>
      </c>
      <c r="U351" s="224" t="str">
        <f t="shared" si="15"/>
        <v>-</v>
      </c>
      <c r="V351" s="225">
        <f t="shared" si="17"/>
        <v>0</v>
      </c>
      <c r="W351" s="13"/>
    </row>
    <row r="352" spans="1:23" ht="12.75" customHeight="1" x14ac:dyDescent="0.2">
      <c r="A352" s="142"/>
      <c r="B352" s="9">
        <v>325</v>
      </c>
      <c r="C352" s="180"/>
      <c r="D352" s="79"/>
      <c r="E352" s="80" t="str">
        <f>IF(ISBLANK(D352), "", VLOOKUP(D352, Z!$A$2:$C$4127, 3, FALSE))</f>
        <v/>
      </c>
      <c r="F352" s="206"/>
      <c r="G352" s="139"/>
      <c r="H352" s="139"/>
      <c r="I352" s="206"/>
      <c r="J352" s="181"/>
      <c r="K352" s="182"/>
      <c r="L352" s="207"/>
      <c r="M352" s="183"/>
      <c r="N352" s="180"/>
      <c r="O352" s="79"/>
      <c r="P352" s="80" t="str">
        <f>IF(ISBLANK(O352), "", VLOOKUP(O352, Z!$A$2:$C$4127, 3, FALSE))</f>
        <v/>
      </c>
      <c r="Q352" s="184"/>
      <c r="R352" s="156">
        <f t="shared" si="16"/>
        <v>0</v>
      </c>
      <c r="S352" s="13"/>
      <c r="T352" s="225" cm="1">
        <f t="array" ref="T352">IFERROR(V352 * INDEX($AC$28:$AC$33, U352), 0) / 1000</f>
        <v>0</v>
      </c>
      <c r="U352" s="224" t="str">
        <f t="shared" si="15"/>
        <v>-</v>
      </c>
      <c r="V352" s="225">
        <f t="shared" si="17"/>
        <v>0</v>
      </c>
      <c r="W352" s="13"/>
    </row>
    <row r="353" spans="1:23" ht="12.75" customHeight="1" x14ac:dyDescent="0.2">
      <c r="A353" s="142"/>
      <c r="B353" s="9">
        <v>326</v>
      </c>
      <c r="C353" s="180"/>
      <c r="D353" s="79"/>
      <c r="E353" s="80" t="str">
        <f>IF(ISBLANK(D353), "", VLOOKUP(D353, Z!$A$2:$C$4127, 3, FALSE))</f>
        <v/>
      </c>
      <c r="F353" s="206"/>
      <c r="G353" s="139"/>
      <c r="H353" s="139"/>
      <c r="I353" s="206"/>
      <c r="J353" s="181"/>
      <c r="K353" s="182"/>
      <c r="L353" s="207"/>
      <c r="M353" s="183"/>
      <c r="N353" s="180"/>
      <c r="O353" s="79"/>
      <c r="P353" s="80" t="str">
        <f>IF(ISBLANK(O353), "", VLOOKUP(O353, Z!$A$2:$C$4127, 3, FALSE))</f>
        <v/>
      </c>
      <c r="Q353" s="184"/>
      <c r="R353" s="156">
        <f t="shared" si="16"/>
        <v>0</v>
      </c>
      <c r="S353" s="13"/>
      <c r="T353" s="225" cm="1">
        <f t="array" ref="T353">IFERROR(V353 * INDEX($AC$28:$AC$33, U353), 0) / 1000</f>
        <v>0</v>
      </c>
      <c r="U353" s="224" t="str">
        <f t="shared" si="15"/>
        <v>-</v>
      </c>
      <c r="V353" s="225">
        <f t="shared" si="17"/>
        <v>0</v>
      </c>
      <c r="W353" s="13"/>
    </row>
    <row r="354" spans="1:23" ht="12.75" customHeight="1" x14ac:dyDescent="0.2">
      <c r="A354" s="142"/>
      <c r="B354" s="9">
        <v>327</v>
      </c>
      <c r="C354" s="180"/>
      <c r="D354" s="79"/>
      <c r="E354" s="80" t="str">
        <f>IF(ISBLANK(D354), "", VLOOKUP(D354, Z!$A$2:$C$4127, 3, FALSE))</f>
        <v/>
      </c>
      <c r="F354" s="206"/>
      <c r="G354" s="139"/>
      <c r="H354" s="139"/>
      <c r="I354" s="206"/>
      <c r="J354" s="181"/>
      <c r="K354" s="182"/>
      <c r="L354" s="207"/>
      <c r="M354" s="183"/>
      <c r="N354" s="180"/>
      <c r="O354" s="79"/>
      <c r="P354" s="80" t="str">
        <f>IF(ISBLANK(O354), "", VLOOKUP(O354, Z!$A$2:$C$4127, 3, FALSE))</f>
        <v/>
      </c>
      <c r="Q354" s="184"/>
      <c r="R354" s="156">
        <f t="shared" si="16"/>
        <v>0</v>
      </c>
      <c r="S354" s="13"/>
      <c r="T354" s="225" cm="1">
        <f t="array" ref="T354">IFERROR(V354 * INDEX($AC$28:$AC$33, U354), 0) / 1000</f>
        <v>0</v>
      </c>
      <c r="U354" s="224" t="str">
        <f t="shared" si="15"/>
        <v>-</v>
      </c>
      <c r="V354" s="225">
        <f t="shared" si="17"/>
        <v>0</v>
      </c>
      <c r="W354" s="13"/>
    </row>
    <row r="355" spans="1:23" ht="12.75" customHeight="1" x14ac:dyDescent="0.2">
      <c r="A355" s="142"/>
      <c r="B355" s="9">
        <v>328</v>
      </c>
      <c r="C355" s="180"/>
      <c r="D355" s="79"/>
      <c r="E355" s="80" t="str">
        <f>IF(ISBLANK(D355), "", VLOOKUP(D355, Z!$A$2:$C$4127, 3, FALSE))</f>
        <v/>
      </c>
      <c r="F355" s="206"/>
      <c r="G355" s="139"/>
      <c r="H355" s="139"/>
      <c r="I355" s="206"/>
      <c r="J355" s="181"/>
      <c r="K355" s="182"/>
      <c r="L355" s="207"/>
      <c r="M355" s="183"/>
      <c r="N355" s="180"/>
      <c r="O355" s="79"/>
      <c r="P355" s="80" t="str">
        <f>IF(ISBLANK(O355), "", VLOOKUP(O355, Z!$A$2:$C$4127, 3, FALSE))</f>
        <v/>
      </c>
      <c r="Q355" s="184"/>
      <c r="R355" s="156">
        <f t="shared" si="16"/>
        <v>0</v>
      </c>
      <c r="S355" s="13"/>
      <c r="T355" s="225" cm="1">
        <f t="array" ref="T355">IFERROR(V355 * INDEX($AC$28:$AC$33, U355), 0) / 1000</f>
        <v>0</v>
      </c>
      <c r="U355" s="224" t="str">
        <f t="shared" si="15"/>
        <v>-</v>
      </c>
      <c r="V355" s="225">
        <f t="shared" si="17"/>
        <v>0</v>
      </c>
      <c r="W355" s="13"/>
    </row>
    <row r="356" spans="1:23" ht="12.75" customHeight="1" x14ac:dyDescent="0.2">
      <c r="A356" s="142"/>
      <c r="B356" s="9">
        <v>329</v>
      </c>
      <c r="C356" s="180"/>
      <c r="D356" s="79"/>
      <c r="E356" s="80" t="str">
        <f>IF(ISBLANK(D356), "", VLOOKUP(D356, Z!$A$2:$C$4127, 3, FALSE))</f>
        <v/>
      </c>
      <c r="F356" s="206"/>
      <c r="G356" s="139"/>
      <c r="H356" s="139"/>
      <c r="I356" s="206"/>
      <c r="J356" s="181"/>
      <c r="K356" s="182"/>
      <c r="L356" s="207"/>
      <c r="M356" s="183"/>
      <c r="N356" s="180"/>
      <c r="O356" s="79"/>
      <c r="P356" s="80" t="str">
        <f>IF(ISBLANK(O356), "", VLOOKUP(O356, Z!$A$2:$C$4127, 3, FALSE))</f>
        <v/>
      </c>
      <c r="Q356" s="184"/>
      <c r="R356" s="156">
        <f t="shared" si="16"/>
        <v>0</v>
      </c>
      <c r="S356" s="13"/>
      <c r="T356" s="225" cm="1">
        <f t="array" ref="T356">IFERROR(V356 * INDEX($AC$28:$AC$33, U356), 0) / 1000</f>
        <v>0</v>
      </c>
      <c r="U356" s="224" t="str">
        <f t="shared" si="15"/>
        <v>-</v>
      </c>
      <c r="V356" s="225">
        <f t="shared" si="17"/>
        <v>0</v>
      </c>
      <c r="W356" s="13"/>
    </row>
    <row r="357" spans="1:23" ht="12.75" customHeight="1" x14ac:dyDescent="0.2">
      <c r="A357" s="142"/>
      <c r="B357" s="9">
        <v>330</v>
      </c>
      <c r="C357" s="180"/>
      <c r="D357" s="79"/>
      <c r="E357" s="80" t="str">
        <f>IF(ISBLANK(D357), "", VLOOKUP(D357, Z!$A$2:$C$4127, 3, FALSE))</f>
        <v/>
      </c>
      <c r="F357" s="206"/>
      <c r="G357" s="139"/>
      <c r="H357" s="139"/>
      <c r="I357" s="206"/>
      <c r="J357" s="181"/>
      <c r="K357" s="182"/>
      <c r="L357" s="207"/>
      <c r="M357" s="183"/>
      <c r="N357" s="180"/>
      <c r="O357" s="79"/>
      <c r="P357" s="80" t="str">
        <f>IF(ISBLANK(O357), "", VLOOKUP(O357, Z!$A$2:$C$4127, 3, FALSE))</f>
        <v/>
      </c>
      <c r="Q357" s="184"/>
      <c r="R357" s="156">
        <f t="shared" si="16"/>
        <v>0</v>
      </c>
      <c r="S357" s="13"/>
      <c r="T357" s="225" cm="1">
        <f t="array" ref="T357">IFERROR(V357 * INDEX($AC$28:$AC$33, U357), 0) / 1000</f>
        <v>0</v>
      </c>
      <c r="U357" s="224" t="str">
        <f t="shared" si="15"/>
        <v>-</v>
      </c>
      <c r="V357" s="225">
        <f t="shared" si="17"/>
        <v>0</v>
      </c>
      <c r="W357" s="13"/>
    </row>
    <row r="358" spans="1:23" ht="12.75" customHeight="1" x14ac:dyDescent="0.2">
      <c r="A358" s="142"/>
      <c r="B358" s="9">
        <v>331</v>
      </c>
      <c r="C358" s="180"/>
      <c r="D358" s="79"/>
      <c r="E358" s="80" t="str">
        <f>IF(ISBLANK(D358), "", VLOOKUP(D358, Z!$A$2:$C$4127, 3, FALSE))</f>
        <v/>
      </c>
      <c r="F358" s="206"/>
      <c r="G358" s="139"/>
      <c r="H358" s="139"/>
      <c r="I358" s="206"/>
      <c r="J358" s="181"/>
      <c r="K358" s="182"/>
      <c r="L358" s="207"/>
      <c r="M358" s="183"/>
      <c r="N358" s="180"/>
      <c r="O358" s="79"/>
      <c r="P358" s="80" t="str">
        <f>IF(ISBLANK(O358), "", VLOOKUP(O358, Z!$A$2:$C$4127, 3, FALSE))</f>
        <v/>
      </c>
      <c r="Q358" s="184"/>
      <c r="R358" s="156">
        <f t="shared" si="16"/>
        <v>0</v>
      </c>
      <c r="S358" s="13"/>
      <c r="T358" s="225" cm="1">
        <f t="array" ref="T358">IFERROR(V358 * INDEX($AC$28:$AC$33, U358), 0) / 1000</f>
        <v>0</v>
      </c>
      <c r="U358" s="224" t="str">
        <f t="shared" si="15"/>
        <v>-</v>
      </c>
      <c r="V358" s="225">
        <f t="shared" si="17"/>
        <v>0</v>
      </c>
      <c r="W358" s="13"/>
    </row>
    <row r="359" spans="1:23" ht="12.75" customHeight="1" x14ac:dyDescent="0.2">
      <c r="A359" s="142"/>
      <c r="B359" s="9">
        <v>332</v>
      </c>
      <c r="C359" s="180"/>
      <c r="D359" s="79"/>
      <c r="E359" s="80" t="str">
        <f>IF(ISBLANK(D359), "", VLOOKUP(D359, Z!$A$2:$C$4127, 3, FALSE))</f>
        <v/>
      </c>
      <c r="F359" s="206"/>
      <c r="G359" s="139"/>
      <c r="H359" s="139"/>
      <c r="I359" s="206"/>
      <c r="J359" s="181"/>
      <c r="K359" s="182"/>
      <c r="L359" s="207"/>
      <c r="M359" s="183"/>
      <c r="N359" s="180"/>
      <c r="O359" s="79"/>
      <c r="P359" s="80" t="str">
        <f>IF(ISBLANK(O359), "", VLOOKUP(O359, Z!$A$2:$C$4127, 3, FALSE))</f>
        <v/>
      </c>
      <c r="Q359" s="184"/>
      <c r="R359" s="156">
        <f t="shared" si="16"/>
        <v>0</v>
      </c>
      <c r="S359" s="13"/>
      <c r="T359" s="225" cm="1">
        <f t="array" ref="T359">IFERROR(V359 * INDEX($AC$28:$AC$33, U359), 0) / 1000</f>
        <v>0</v>
      </c>
      <c r="U359" s="224" t="str">
        <f t="shared" si="15"/>
        <v>-</v>
      </c>
      <c r="V359" s="225">
        <f t="shared" si="17"/>
        <v>0</v>
      </c>
      <c r="W359" s="13"/>
    </row>
    <row r="360" spans="1:23" ht="12.75" customHeight="1" x14ac:dyDescent="0.2">
      <c r="A360" s="142"/>
      <c r="B360" s="9">
        <v>333</v>
      </c>
      <c r="C360" s="180"/>
      <c r="D360" s="79"/>
      <c r="E360" s="80" t="str">
        <f>IF(ISBLANK(D360), "", VLOOKUP(D360, Z!$A$2:$C$4127, 3, FALSE))</f>
        <v/>
      </c>
      <c r="F360" s="206"/>
      <c r="G360" s="139"/>
      <c r="H360" s="139"/>
      <c r="I360" s="206"/>
      <c r="J360" s="181"/>
      <c r="K360" s="182"/>
      <c r="L360" s="207"/>
      <c r="M360" s="183"/>
      <c r="N360" s="180"/>
      <c r="O360" s="79"/>
      <c r="P360" s="80" t="str">
        <f>IF(ISBLANK(O360), "", VLOOKUP(O360, Z!$A$2:$C$4127, 3, FALSE))</f>
        <v/>
      </c>
      <c r="Q360" s="184"/>
      <c r="R360" s="156">
        <f t="shared" si="16"/>
        <v>0</v>
      </c>
      <c r="S360" s="13"/>
      <c r="T360" s="225" cm="1">
        <f t="array" ref="T360">IFERROR(V360 * INDEX($AC$28:$AC$33, U360), 0) / 1000</f>
        <v>0</v>
      </c>
      <c r="U360" s="224" t="str">
        <f t="shared" si="15"/>
        <v>-</v>
      </c>
      <c r="V360" s="225">
        <f t="shared" si="17"/>
        <v>0</v>
      </c>
      <c r="W360" s="13"/>
    </row>
    <row r="361" spans="1:23" ht="12.75" customHeight="1" x14ac:dyDescent="0.2">
      <c r="A361" s="142"/>
      <c r="B361" s="9">
        <v>334</v>
      </c>
      <c r="C361" s="180"/>
      <c r="D361" s="79"/>
      <c r="E361" s="80" t="str">
        <f>IF(ISBLANK(D361), "", VLOOKUP(D361, Z!$A$2:$C$4127, 3, FALSE))</f>
        <v/>
      </c>
      <c r="F361" s="206"/>
      <c r="G361" s="139"/>
      <c r="H361" s="139"/>
      <c r="I361" s="206"/>
      <c r="J361" s="181"/>
      <c r="K361" s="182"/>
      <c r="L361" s="207"/>
      <c r="M361" s="183"/>
      <c r="N361" s="180"/>
      <c r="O361" s="79"/>
      <c r="P361" s="80" t="str">
        <f>IF(ISBLANK(O361), "", VLOOKUP(O361, Z!$A$2:$C$4127, 3, FALSE))</f>
        <v/>
      </c>
      <c r="Q361" s="184"/>
      <c r="R361" s="156">
        <f t="shared" si="16"/>
        <v>0</v>
      </c>
      <c r="S361" s="13"/>
      <c r="T361" s="225" cm="1">
        <f t="array" ref="T361">IFERROR(V361 * INDEX($AC$28:$AC$33, U361), 0) / 1000</f>
        <v>0</v>
      </c>
      <c r="U361" s="224" t="str">
        <f t="shared" si="15"/>
        <v>-</v>
      </c>
      <c r="V361" s="225">
        <f t="shared" si="17"/>
        <v>0</v>
      </c>
      <c r="W361" s="13"/>
    </row>
    <row r="362" spans="1:23" ht="12.75" customHeight="1" x14ac:dyDescent="0.2">
      <c r="A362" s="142"/>
      <c r="B362" s="9">
        <v>335</v>
      </c>
      <c r="C362" s="180"/>
      <c r="D362" s="79"/>
      <c r="E362" s="80" t="str">
        <f>IF(ISBLANK(D362), "", VLOOKUP(D362, Z!$A$2:$C$4127, 3, FALSE))</f>
        <v/>
      </c>
      <c r="F362" s="206"/>
      <c r="G362" s="139"/>
      <c r="H362" s="139"/>
      <c r="I362" s="206"/>
      <c r="J362" s="181"/>
      <c r="K362" s="182"/>
      <c r="L362" s="207"/>
      <c r="M362" s="183"/>
      <c r="N362" s="180"/>
      <c r="O362" s="79"/>
      <c r="P362" s="80" t="str">
        <f>IF(ISBLANK(O362), "", VLOOKUP(O362, Z!$A$2:$C$4127, 3, FALSE))</f>
        <v/>
      </c>
      <c r="Q362" s="184"/>
      <c r="R362" s="156">
        <f t="shared" si="16"/>
        <v>0</v>
      </c>
      <c r="S362" s="13"/>
      <c r="T362" s="225" cm="1">
        <f t="array" ref="T362">IFERROR(V362 * INDEX($AC$28:$AC$33, U362), 0) / 1000</f>
        <v>0</v>
      </c>
      <c r="U362" s="224" t="str">
        <f t="shared" si="15"/>
        <v>-</v>
      </c>
      <c r="V362" s="225">
        <f t="shared" si="17"/>
        <v>0</v>
      </c>
      <c r="W362" s="13"/>
    </row>
    <row r="363" spans="1:23" ht="12.75" customHeight="1" x14ac:dyDescent="0.2">
      <c r="A363" s="142"/>
      <c r="B363" s="9">
        <v>336</v>
      </c>
      <c r="C363" s="180"/>
      <c r="D363" s="79"/>
      <c r="E363" s="80" t="str">
        <f>IF(ISBLANK(D363), "", VLOOKUP(D363, Z!$A$2:$C$4127, 3, FALSE))</f>
        <v/>
      </c>
      <c r="F363" s="206"/>
      <c r="G363" s="139"/>
      <c r="H363" s="139"/>
      <c r="I363" s="206"/>
      <c r="J363" s="181"/>
      <c r="K363" s="182"/>
      <c r="L363" s="207"/>
      <c r="M363" s="183"/>
      <c r="N363" s="180"/>
      <c r="O363" s="79"/>
      <c r="P363" s="80" t="str">
        <f>IF(ISBLANK(O363), "", VLOOKUP(O363, Z!$A$2:$C$4127, 3, FALSE))</f>
        <v/>
      </c>
      <c r="Q363" s="184"/>
      <c r="R363" s="156">
        <f t="shared" si="16"/>
        <v>0</v>
      </c>
      <c r="S363" s="13"/>
      <c r="T363" s="225" cm="1">
        <f t="array" ref="T363">IFERROR(V363 * INDEX($AC$28:$AC$33, U363), 0) / 1000</f>
        <v>0</v>
      </c>
      <c r="U363" s="224" t="str">
        <f t="shared" si="15"/>
        <v>-</v>
      </c>
      <c r="V363" s="225">
        <f t="shared" si="17"/>
        <v>0</v>
      </c>
      <c r="W363" s="13"/>
    </row>
    <row r="364" spans="1:23" ht="12.75" customHeight="1" x14ac:dyDescent="0.2">
      <c r="A364" s="142"/>
      <c r="B364" s="9">
        <v>337</v>
      </c>
      <c r="C364" s="180"/>
      <c r="D364" s="79"/>
      <c r="E364" s="80" t="str">
        <f>IF(ISBLANK(D364), "", VLOOKUP(D364, Z!$A$2:$C$4127, 3, FALSE))</f>
        <v/>
      </c>
      <c r="F364" s="206"/>
      <c r="G364" s="139"/>
      <c r="H364" s="139"/>
      <c r="I364" s="206"/>
      <c r="J364" s="181"/>
      <c r="K364" s="182"/>
      <c r="L364" s="207"/>
      <c r="M364" s="183"/>
      <c r="N364" s="180"/>
      <c r="O364" s="79"/>
      <c r="P364" s="80" t="str">
        <f>IF(ISBLANK(O364), "", VLOOKUP(O364, Z!$A$2:$C$4127, 3, FALSE))</f>
        <v/>
      </c>
      <c r="Q364" s="184"/>
      <c r="R364" s="156">
        <f t="shared" si="16"/>
        <v>0</v>
      </c>
      <c r="S364" s="13"/>
      <c r="T364" s="225" cm="1">
        <f t="array" ref="T364">IFERROR(V364 * INDEX($AC$28:$AC$33, U364), 0) / 1000</f>
        <v>0</v>
      </c>
      <c r="U364" s="224" t="str">
        <f t="shared" si="15"/>
        <v>-</v>
      </c>
      <c r="V364" s="225">
        <f t="shared" si="17"/>
        <v>0</v>
      </c>
      <c r="W364" s="13"/>
    </row>
    <row r="365" spans="1:23" ht="12.75" customHeight="1" x14ac:dyDescent="0.2">
      <c r="A365" s="142"/>
      <c r="B365" s="9">
        <v>338</v>
      </c>
      <c r="C365" s="180"/>
      <c r="D365" s="79"/>
      <c r="E365" s="80" t="str">
        <f>IF(ISBLANK(D365), "", VLOOKUP(D365, Z!$A$2:$C$4127, 3, FALSE))</f>
        <v/>
      </c>
      <c r="F365" s="206"/>
      <c r="G365" s="139"/>
      <c r="H365" s="139"/>
      <c r="I365" s="206"/>
      <c r="J365" s="181"/>
      <c r="K365" s="182"/>
      <c r="L365" s="207"/>
      <c r="M365" s="183"/>
      <c r="N365" s="180"/>
      <c r="O365" s="79"/>
      <c r="P365" s="80" t="str">
        <f>IF(ISBLANK(O365), "", VLOOKUP(O365, Z!$A$2:$C$4127, 3, FALSE))</f>
        <v/>
      </c>
      <c r="Q365" s="184"/>
      <c r="R365" s="156">
        <f t="shared" si="16"/>
        <v>0</v>
      </c>
      <c r="S365" s="13"/>
      <c r="T365" s="225" cm="1">
        <f t="array" ref="T365">IFERROR(V365 * INDEX($AC$28:$AC$33, U365), 0) / 1000</f>
        <v>0</v>
      </c>
      <c r="U365" s="224" t="str">
        <f t="shared" si="15"/>
        <v>-</v>
      </c>
      <c r="V365" s="225">
        <f t="shared" si="17"/>
        <v>0</v>
      </c>
      <c r="W365" s="13"/>
    </row>
    <row r="366" spans="1:23" ht="12.75" customHeight="1" x14ac:dyDescent="0.2">
      <c r="A366" s="142"/>
      <c r="B366" s="9">
        <v>339</v>
      </c>
      <c r="C366" s="180"/>
      <c r="D366" s="79"/>
      <c r="E366" s="80" t="str">
        <f>IF(ISBLANK(D366), "", VLOOKUP(D366, Z!$A$2:$C$4127, 3, FALSE))</f>
        <v/>
      </c>
      <c r="F366" s="206"/>
      <c r="G366" s="139"/>
      <c r="H366" s="139"/>
      <c r="I366" s="206"/>
      <c r="J366" s="181"/>
      <c r="K366" s="182"/>
      <c r="L366" s="207"/>
      <c r="M366" s="183"/>
      <c r="N366" s="180"/>
      <c r="O366" s="79"/>
      <c r="P366" s="80" t="str">
        <f>IF(ISBLANK(O366), "", VLOOKUP(O366, Z!$A$2:$C$4127, 3, FALSE))</f>
        <v/>
      </c>
      <c r="Q366" s="184"/>
      <c r="R366" s="156">
        <f t="shared" si="16"/>
        <v>0</v>
      </c>
      <c r="S366" s="13"/>
      <c r="T366" s="225" cm="1">
        <f t="array" ref="T366">IFERROR(V366 * INDEX($AC$28:$AC$33, U366), 0) / 1000</f>
        <v>0</v>
      </c>
      <c r="U366" s="224" t="str">
        <f t="shared" si="15"/>
        <v>-</v>
      </c>
      <c r="V366" s="225">
        <f t="shared" si="17"/>
        <v>0</v>
      </c>
      <c r="W366" s="13"/>
    </row>
    <row r="367" spans="1:23" ht="12.75" customHeight="1" x14ac:dyDescent="0.2">
      <c r="A367" s="142"/>
      <c r="B367" s="9">
        <v>340</v>
      </c>
      <c r="C367" s="180"/>
      <c r="D367" s="79"/>
      <c r="E367" s="80" t="str">
        <f>IF(ISBLANK(D367), "", VLOOKUP(D367, Z!$A$2:$C$4127, 3, FALSE))</f>
        <v/>
      </c>
      <c r="F367" s="206"/>
      <c r="G367" s="139"/>
      <c r="H367" s="139"/>
      <c r="I367" s="206"/>
      <c r="J367" s="181"/>
      <c r="K367" s="182"/>
      <c r="L367" s="207"/>
      <c r="M367" s="183"/>
      <c r="N367" s="180"/>
      <c r="O367" s="79"/>
      <c r="P367" s="80" t="str">
        <f>IF(ISBLANK(O367), "", VLOOKUP(O367, Z!$A$2:$C$4127, 3, FALSE))</f>
        <v/>
      </c>
      <c r="Q367" s="184"/>
      <c r="R367" s="156">
        <f t="shared" si="16"/>
        <v>0</v>
      </c>
      <c r="S367" s="13"/>
      <c r="T367" s="225" cm="1">
        <f t="array" ref="T367">IFERROR(V367 * INDEX($AC$28:$AC$33, U367), 0) / 1000</f>
        <v>0</v>
      </c>
      <c r="U367" s="224" t="str">
        <f t="shared" si="15"/>
        <v>-</v>
      </c>
      <c r="V367" s="225">
        <f t="shared" si="17"/>
        <v>0</v>
      </c>
      <c r="W367" s="13"/>
    </row>
    <row r="368" spans="1:23" ht="12.75" customHeight="1" x14ac:dyDescent="0.2">
      <c r="A368" s="142"/>
      <c r="B368" s="9">
        <v>341</v>
      </c>
      <c r="C368" s="180"/>
      <c r="D368" s="79"/>
      <c r="E368" s="80" t="str">
        <f>IF(ISBLANK(D368), "", VLOOKUP(D368, Z!$A$2:$C$4127, 3, FALSE))</f>
        <v/>
      </c>
      <c r="F368" s="206"/>
      <c r="G368" s="139"/>
      <c r="H368" s="139"/>
      <c r="I368" s="206"/>
      <c r="J368" s="181"/>
      <c r="K368" s="182"/>
      <c r="L368" s="207"/>
      <c r="M368" s="183"/>
      <c r="N368" s="180"/>
      <c r="O368" s="79"/>
      <c r="P368" s="80" t="str">
        <f>IF(ISBLANK(O368), "", VLOOKUP(O368, Z!$A$2:$C$4127, 3, FALSE))</f>
        <v/>
      </c>
      <c r="Q368" s="184"/>
      <c r="R368" s="156">
        <f t="shared" si="16"/>
        <v>0</v>
      </c>
      <c r="S368" s="13"/>
      <c r="T368" s="225" cm="1">
        <f t="array" ref="T368">IFERROR(V368 * INDEX($AC$28:$AC$33, U368), 0) / 1000</f>
        <v>0</v>
      </c>
      <c r="U368" s="224" t="str">
        <f t="shared" si="15"/>
        <v>-</v>
      </c>
      <c r="V368" s="225">
        <f t="shared" si="17"/>
        <v>0</v>
      </c>
      <c r="W368" s="13"/>
    </row>
    <row r="369" spans="1:23" ht="12.75" customHeight="1" x14ac:dyDescent="0.2">
      <c r="A369" s="142"/>
      <c r="B369" s="9">
        <v>342</v>
      </c>
      <c r="C369" s="180"/>
      <c r="D369" s="79"/>
      <c r="E369" s="80" t="str">
        <f>IF(ISBLANK(D369), "", VLOOKUP(D369, Z!$A$2:$C$4127, 3, FALSE))</f>
        <v/>
      </c>
      <c r="F369" s="206"/>
      <c r="G369" s="139"/>
      <c r="H369" s="139"/>
      <c r="I369" s="206"/>
      <c r="J369" s="181"/>
      <c r="K369" s="182"/>
      <c r="L369" s="207"/>
      <c r="M369" s="183"/>
      <c r="N369" s="180"/>
      <c r="O369" s="79"/>
      <c r="P369" s="80" t="str">
        <f>IF(ISBLANK(O369), "", VLOOKUP(O369, Z!$A$2:$C$4127, 3, FALSE))</f>
        <v/>
      </c>
      <c r="Q369" s="184"/>
      <c r="R369" s="156">
        <f t="shared" si="16"/>
        <v>0</v>
      </c>
      <c r="S369" s="13"/>
      <c r="T369" s="225" cm="1">
        <f t="array" ref="T369">IFERROR(V369 * INDEX($AC$28:$AC$33, U369), 0) / 1000</f>
        <v>0</v>
      </c>
      <c r="U369" s="224" t="str">
        <f t="shared" si="15"/>
        <v>-</v>
      </c>
      <c r="V369" s="225">
        <f t="shared" si="17"/>
        <v>0</v>
      </c>
      <c r="W369" s="13"/>
    </row>
    <row r="370" spans="1:23" ht="12.75" customHeight="1" x14ac:dyDescent="0.2">
      <c r="A370" s="142"/>
      <c r="B370" s="9">
        <v>343</v>
      </c>
      <c r="C370" s="180"/>
      <c r="D370" s="79"/>
      <c r="E370" s="80" t="str">
        <f>IF(ISBLANK(D370), "", VLOOKUP(D370, Z!$A$2:$C$4127, 3, FALSE))</f>
        <v/>
      </c>
      <c r="F370" s="206"/>
      <c r="G370" s="139"/>
      <c r="H370" s="139"/>
      <c r="I370" s="206"/>
      <c r="J370" s="181"/>
      <c r="K370" s="182"/>
      <c r="L370" s="207"/>
      <c r="M370" s="183"/>
      <c r="N370" s="180"/>
      <c r="O370" s="79"/>
      <c r="P370" s="80" t="str">
        <f>IF(ISBLANK(O370), "", VLOOKUP(O370, Z!$A$2:$C$4127, 3, FALSE))</f>
        <v/>
      </c>
      <c r="Q370" s="184"/>
      <c r="R370" s="156">
        <f t="shared" si="16"/>
        <v>0</v>
      </c>
      <c r="S370" s="13"/>
      <c r="T370" s="225" cm="1">
        <f t="array" ref="T370">IFERROR(V370 * INDEX($AC$28:$AC$33, U370), 0) / 1000</f>
        <v>0</v>
      </c>
      <c r="U370" s="224" t="str">
        <f t="shared" si="15"/>
        <v>-</v>
      </c>
      <c r="V370" s="225">
        <f t="shared" si="17"/>
        <v>0</v>
      </c>
      <c r="W370" s="13"/>
    </row>
    <row r="371" spans="1:23" ht="12.75" customHeight="1" x14ac:dyDescent="0.2">
      <c r="A371" s="142"/>
      <c r="B371" s="9">
        <v>344</v>
      </c>
      <c r="C371" s="180"/>
      <c r="D371" s="79"/>
      <c r="E371" s="80" t="str">
        <f>IF(ISBLANK(D371), "", VLOOKUP(D371, Z!$A$2:$C$4127, 3, FALSE))</f>
        <v/>
      </c>
      <c r="F371" s="206"/>
      <c r="G371" s="139"/>
      <c r="H371" s="139"/>
      <c r="I371" s="206"/>
      <c r="J371" s="181"/>
      <c r="K371" s="182"/>
      <c r="L371" s="207"/>
      <c r="M371" s="183"/>
      <c r="N371" s="180"/>
      <c r="O371" s="79"/>
      <c r="P371" s="80" t="str">
        <f>IF(ISBLANK(O371), "", VLOOKUP(O371, Z!$A$2:$C$4127, 3, FALSE))</f>
        <v/>
      </c>
      <c r="Q371" s="184"/>
      <c r="R371" s="156">
        <f t="shared" si="16"/>
        <v>0</v>
      </c>
      <c r="S371" s="13"/>
      <c r="T371" s="225" cm="1">
        <f t="array" ref="T371">IFERROR(V371 * INDEX($AC$28:$AC$33, U371), 0) / 1000</f>
        <v>0</v>
      </c>
      <c r="U371" s="224" t="str">
        <f t="shared" si="15"/>
        <v>-</v>
      </c>
      <c r="V371" s="225">
        <f t="shared" si="17"/>
        <v>0</v>
      </c>
      <c r="W371" s="13"/>
    </row>
    <row r="372" spans="1:23" ht="12.75" customHeight="1" x14ac:dyDescent="0.2">
      <c r="A372" s="142"/>
      <c r="B372" s="9">
        <v>345</v>
      </c>
      <c r="C372" s="180"/>
      <c r="D372" s="79"/>
      <c r="E372" s="80" t="str">
        <f>IF(ISBLANK(D372), "", VLOOKUP(D372, Z!$A$2:$C$4127, 3, FALSE))</f>
        <v/>
      </c>
      <c r="F372" s="206"/>
      <c r="G372" s="139"/>
      <c r="H372" s="139"/>
      <c r="I372" s="206"/>
      <c r="J372" s="181"/>
      <c r="K372" s="182"/>
      <c r="L372" s="207"/>
      <c r="M372" s="183"/>
      <c r="N372" s="180"/>
      <c r="O372" s="79"/>
      <c r="P372" s="80" t="str">
        <f>IF(ISBLANK(O372), "", VLOOKUP(O372, Z!$A$2:$C$4127, 3, FALSE))</f>
        <v/>
      </c>
      <c r="Q372" s="184"/>
      <c r="R372" s="156">
        <f t="shared" si="16"/>
        <v>0</v>
      </c>
      <c r="S372" s="13"/>
      <c r="T372" s="225" cm="1">
        <f t="array" ref="T372">IFERROR(V372 * INDEX($AC$28:$AC$33, U372), 0) / 1000</f>
        <v>0</v>
      </c>
      <c r="U372" s="224" t="str">
        <f t="shared" si="15"/>
        <v>-</v>
      </c>
      <c r="V372" s="225">
        <f t="shared" si="17"/>
        <v>0</v>
      </c>
      <c r="W372" s="13"/>
    </row>
    <row r="373" spans="1:23" ht="12.75" customHeight="1" x14ac:dyDescent="0.2">
      <c r="A373" s="142"/>
      <c r="B373" s="9">
        <v>346</v>
      </c>
      <c r="C373" s="180"/>
      <c r="D373" s="79"/>
      <c r="E373" s="80" t="str">
        <f>IF(ISBLANK(D373), "", VLOOKUP(D373, Z!$A$2:$C$4127, 3, FALSE))</f>
        <v/>
      </c>
      <c r="F373" s="206"/>
      <c r="G373" s="139"/>
      <c r="H373" s="139"/>
      <c r="I373" s="206"/>
      <c r="J373" s="181"/>
      <c r="K373" s="182"/>
      <c r="L373" s="207"/>
      <c r="M373" s="183"/>
      <c r="N373" s="180"/>
      <c r="O373" s="79"/>
      <c r="P373" s="80" t="str">
        <f>IF(ISBLANK(O373), "", VLOOKUP(O373, Z!$A$2:$C$4127, 3, FALSE))</f>
        <v/>
      </c>
      <c r="Q373" s="184"/>
      <c r="R373" s="156">
        <f t="shared" si="16"/>
        <v>0</v>
      </c>
      <c r="S373" s="13"/>
      <c r="T373" s="225" cm="1">
        <f t="array" ref="T373">IFERROR(V373 * INDEX($AC$28:$AC$33, U373), 0) / 1000</f>
        <v>0</v>
      </c>
      <c r="U373" s="224" t="str">
        <f t="shared" si="15"/>
        <v>-</v>
      </c>
      <c r="V373" s="225">
        <f t="shared" si="17"/>
        <v>0</v>
      </c>
      <c r="W373" s="13"/>
    </row>
    <row r="374" spans="1:23" ht="12.75" customHeight="1" x14ac:dyDescent="0.2">
      <c r="A374" s="142"/>
      <c r="B374" s="9">
        <v>347</v>
      </c>
      <c r="C374" s="180"/>
      <c r="D374" s="79"/>
      <c r="E374" s="80" t="str">
        <f>IF(ISBLANK(D374), "", VLOOKUP(D374, Z!$A$2:$C$4127, 3, FALSE))</f>
        <v/>
      </c>
      <c r="F374" s="206"/>
      <c r="G374" s="139"/>
      <c r="H374" s="139"/>
      <c r="I374" s="206"/>
      <c r="J374" s="181"/>
      <c r="K374" s="182"/>
      <c r="L374" s="207"/>
      <c r="M374" s="183"/>
      <c r="N374" s="180"/>
      <c r="O374" s="79"/>
      <c r="P374" s="80" t="str">
        <f>IF(ISBLANK(O374), "", VLOOKUP(O374, Z!$A$2:$C$4127, 3, FALSE))</f>
        <v/>
      </c>
      <c r="Q374" s="184"/>
      <c r="R374" s="156">
        <f t="shared" si="16"/>
        <v>0</v>
      </c>
      <c r="S374" s="13"/>
      <c r="T374" s="225" cm="1">
        <f t="array" ref="T374">IFERROR(V374 * INDEX($AC$28:$AC$33, U374), 0) / 1000</f>
        <v>0</v>
      </c>
      <c r="U374" s="224" t="str">
        <f t="shared" si="15"/>
        <v>-</v>
      </c>
      <c r="V374" s="225">
        <f t="shared" si="17"/>
        <v>0</v>
      </c>
      <c r="W374" s="13"/>
    </row>
    <row r="375" spans="1:23" ht="12.75" customHeight="1" x14ac:dyDescent="0.2">
      <c r="A375" s="142"/>
      <c r="B375" s="9">
        <v>348</v>
      </c>
      <c r="C375" s="180"/>
      <c r="D375" s="79"/>
      <c r="E375" s="80" t="str">
        <f>IF(ISBLANK(D375), "", VLOOKUP(D375, Z!$A$2:$C$4127, 3, FALSE))</f>
        <v/>
      </c>
      <c r="F375" s="206"/>
      <c r="G375" s="139"/>
      <c r="H375" s="139"/>
      <c r="I375" s="206"/>
      <c r="J375" s="181"/>
      <c r="K375" s="182"/>
      <c r="L375" s="207"/>
      <c r="M375" s="183"/>
      <c r="N375" s="180"/>
      <c r="O375" s="79"/>
      <c r="P375" s="80" t="str">
        <f>IF(ISBLANK(O375), "", VLOOKUP(O375, Z!$A$2:$C$4127, 3, FALSE))</f>
        <v/>
      </c>
      <c r="Q375" s="184"/>
      <c r="R375" s="156">
        <f t="shared" si="16"/>
        <v>0</v>
      </c>
      <c r="S375" s="13"/>
      <c r="T375" s="225" cm="1">
        <f t="array" ref="T375">IFERROR(V375 * INDEX($AC$28:$AC$33, U375), 0) / 1000</f>
        <v>0</v>
      </c>
      <c r="U375" s="224" t="str">
        <f t="shared" si="15"/>
        <v>-</v>
      </c>
      <c r="V375" s="225">
        <f t="shared" si="17"/>
        <v>0</v>
      </c>
      <c r="W375" s="13"/>
    </row>
    <row r="376" spans="1:23" ht="12.75" customHeight="1" x14ac:dyDescent="0.2">
      <c r="A376" s="142"/>
      <c r="B376" s="9">
        <v>349</v>
      </c>
      <c r="C376" s="180"/>
      <c r="D376" s="79"/>
      <c r="E376" s="80" t="str">
        <f>IF(ISBLANK(D376), "", VLOOKUP(D376, Z!$A$2:$C$4127, 3, FALSE))</f>
        <v/>
      </c>
      <c r="F376" s="206"/>
      <c r="G376" s="139"/>
      <c r="H376" s="139"/>
      <c r="I376" s="206"/>
      <c r="J376" s="181"/>
      <c r="K376" s="182"/>
      <c r="L376" s="207"/>
      <c r="M376" s="183"/>
      <c r="N376" s="180"/>
      <c r="O376" s="79"/>
      <c r="P376" s="80" t="str">
        <f>IF(ISBLANK(O376), "", VLOOKUP(O376, Z!$A$2:$C$4127, 3, FALSE))</f>
        <v/>
      </c>
      <c r="Q376" s="184"/>
      <c r="R376" s="156">
        <f t="shared" si="16"/>
        <v>0</v>
      </c>
      <c r="S376" s="13"/>
      <c r="T376" s="225" cm="1">
        <f t="array" ref="T376">IFERROR(V376 * INDEX($AC$28:$AC$33, U376), 0) / 1000</f>
        <v>0</v>
      </c>
      <c r="U376" s="224" t="str">
        <f t="shared" si="15"/>
        <v>-</v>
      </c>
      <c r="V376" s="225">
        <f t="shared" si="17"/>
        <v>0</v>
      </c>
      <c r="W376" s="13"/>
    </row>
    <row r="377" spans="1:23" ht="12.75" customHeight="1" x14ac:dyDescent="0.2">
      <c r="A377" s="142"/>
      <c r="B377" s="9">
        <v>350</v>
      </c>
      <c r="C377" s="180"/>
      <c r="D377" s="79"/>
      <c r="E377" s="80" t="str">
        <f>IF(ISBLANK(D377), "", VLOOKUP(D377, Z!$A$2:$C$4127, 3, FALSE))</f>
        <v/>
      </c>
      <c r="F377" s="206"/>
      <c r="G377" s="139"/>
      <c r="H377" s="139"/>
      <c r="I377" s="206"/>
      <c r="J377" s="181"/>
      <c r="K377" s="182"/>
      <c r="L377" s="207"/>
      <c r="M377" s="183"/>
      <c r="N377" s="180"/>
      <c r="O377" s="79"/>
      <c r="P377" s="80" t="str">
        <f>IF(ISBLANK(O377), "", VLOOKUP(O377, Z!$A$2:$C$4127, 3, FALSE))</f>
        <v/>
      </c>
      <c r="Q377" s="184"/>
      <c r="R377" s="156">
        <f t="shared" si="16"/>
        <v>0</v>
      </c>
      <c r="S377" s="13"/>
      <c r="T377" s="225" cm="1">
        <f t="array" ref="T377">IFERROR(V377 * INDEX($AC$28:$AC$33, U377), 0) / 1000</f>
        <v>0</v>
      </c>
      <c r="U377" s="224" t="str">
        <f t="shared" si="15"/>
        <v>-</v>
      </c>
      <c r="V377" s="225">
        <f t="shared" si="17"/>
        <v>0</v>
      </c>
      <c r="W377" s="13"/>
    </row>
    <row r="378" spans="1:23" ht="12.75" customHeight="1" x14ac:dyDescent="0.2">
      <c r="A378" s="142"/>
      <c r="B378" s="9">
        <v>351</v>
      </c>
      <c r="C378" s="180"/>
      <c r="D378" s="79"/>
      <c r="E378" s="80" t="str">
        <f>IF(ISBLANK(D378), "", VLOOKUP(D378, Z!$A$2:$C$4127, 3, FALSE))</f>
        <v/>
      </c>
      <c r="F378" s="206"/>
      <c r="G378" s="139"/>
      <c r="H378" s="139"/>
      <c r="I378" s="206"/>
      <c r="J378" s="181"/>
      <c r="K378" s="182"/>
      <c r="L378" s="207"/>
      <c r="M378" s="183"/>
      <c r="N378" s="180"/>
      <c r="O378" s="79"/>
      <c r="P378" s="80" t="str">
        <f>IF(ISBLANK(O378), "", VLOOKUP(O378, Z!$A$2:$C$4127, 3, FALSE))</f>
        <v/>
      </c>
      <c r="Q378" s="184"/>
      <c r="R378" s="156">
        <f t="shared" si="16"/>
        <v>0</v>
      </c>
      <c r="S378" s="13"/>
      <c r="T378" s="225" cm="1">
        <f t="array" ref="T378">IFERROR(V378 * INDEX($AC$28:$AC$33, U378), 0) / 1000</f>
        <v>0</v>
      </c>
      <c r="U378" s="224" t="str">
        <f t="shared" si="15"/>
        <v>-</v>
      </c>
      <c r="V378" s="225">
        <f t="shared" si="17"/>
        <v>0</v>
      </c>
      <c r="W378" s="13"/>
    </row>
    <row r="379" spans="1:23" ht="12.75" customHeight="1" x14ac:dyDescent="0.2">
      <c r="A379" s="142"/>
      <c r="B379" s="9">
        <v>352</v>
      </c>
      <c r="C379" s="180"/>
      <c r="D379" s="79"/>
      <c r="E379" s="80" t="str">
        <f>IF(ISBLANK(D379), "", VLOOKUP(D379, Z!$A$2:$C$4127, 3, FALSE))</f>
        <v/>
      </c>
      <c r="F379" s="206"/>
      <c r="G379" s="139"/>
      <c r="H379" s="139"/>
      <c r="I379" s="206"/>
      <c r="J379" s="181"/>
      <c r="K379" s="182"/>
      <c r="L379" s="207"/>
      <c r="M379" s="183"/>
      <c r="N379" s="180"/>
      <c r="O379" s="79"/>
      <c r="P379" s="80" t="str">
        <f>IF(ISBLANK(O379), "", VLOOKUP(O379, Z!$A$2:$C$4127, 3, FALSE))</f>
        <v/>
      </c>
      <c r="Q379" s="184"/>
      <c r="R379" s="156">
        <f t="shared" si="16"/>
        <v>0</v>
      </c>
      <c r="S379" s="13"/>
      <c r="T379" s="225" cm="1">
        <f t="array" ref="T379">IFERROR(V379 * INDEX($AC$28:$AC$33, U379), 0) / 1000</f>
        <v>0</v>
      </c>
      <c r="U379" s="224" t="str">
        <f t="shared" si="15"/>
        <v>-</v>
      </c>
      <c r="V379" s="225">
        <f t="shared" si="17"/>
        <v>0</v>
      </c>
      <c r="W379" s="13"/>
    </row>
    <row r="380" spans="1:23" ht="12.75" customHeight="1" x14ac:dyDescent="0.2">
      <c r="A380" s="142"/>
      <c r="B380" s="9">
        <v>353</v>
      </c>
      <c r="C380" s="180"/>
      <c r="D380" s="79"/>
      <c r="E380" s="80" t="str">
        <f>IF(ISBLANK(D380), "", VLOOKUP(D380, Z!$A$2:$C$4127, 3, FALSE))</f>
        <v/>
      </c>
      <c r="F380" s="206"/>
      <c r="G380" s="139"/>
      <c r="H380" s="139"/>
      <c r="I380" s="206"/>
      <c r="J380" s="181"/>
      <c r="K380" s="182"/>
      <c r="L380" s="207"/>
      <c r="M380" s="183"/>
      <c r="N380" s="180"/>
      <c r="O380" s="79"/>
      <c r="P380" s="80" t="str">
        <f>IF(ISBLANK(O380), "", VLOOKUP(O380, Z!$A$2:$C$4127, 3, FALSE))</f>
        <v/>
      </c>
      <c r="Q380" s="184"/>
      <c r="R380" s="156">
        <f t="shared" si="16"/>
        <v>0</v>
      </c>
      <c r="S380" s="13"/>
      <c r="T380" s="225" cm="1">
        <f t="array" ref="T380">IFERROR(V380 * INDEX($AC$28:$AC$33, U380), 0) / 1000</f>
        <v>0</v>
      </c>
      <c r="U380" s="224" t="str">
        <f t="shared" si="15"/>
        <v>-</v>
      </c>
      <c r="V380" s="225">
        <f t="shared" si="17"/>
        <v>0</v>
      </c>
      <c r="W380" s="13"/>
    </row>
    <row r="381" spans="1:23" ht="12.75" customHeight="1" x14ac:dyDescent="0.2">
      <c r="A381" s="142"/>
      <c r="B381" s="9">
        <v>354</v>
      </c>
      <c r="C381" s="180"/>
      <c r="D381" s="79"/>
      <c r="E381" s="80" t="str">
        <f>IF(ISBLANK(D381), "", VLOOKUP(D381, Z!$A$2:$C$4127, 3, FALSE))</f>
        <v/>
      </c>
      <c r="F381" s="206"/>
      <c r="G381" s="139"/>
      <c r="H381" s="139"/>
      <c r="I381" s="206"/>
      <c r="J381" s="181"/>
      <c r="K381" s="182"/>
      <c r="L381" s="207"/>
      <c r="M381" s="183"/>
      <c r="N381" s="180"/>
      <c r="O381" s="79"/>
      <c r="P381" s="80" t="str">
        <f>IF(ISBLANK(O381), "", VLOOKUP(O381, Z!$A$2:$C$4127, 3, FALSE))</f>
        <v/>
      </c>
      <c r="Q381" s="184"/>
      <c r="R381" s="156">
        <f t="shared" si="16"/>
        <v>0</v>
      </c>
      <c r="S381" s="13"/>
      <c r="T381" s="225" cm="1">
        <f t="array" ref="T381">IFERROR(V381 * INDEX($AC$28:$AC$33, U381), 0) / 1000</f>
        <v>0</v>
      </c>
      <c r="U381" s="224" t="str">
        <f t="shared" si="15"/>
        <v>-</v>
      </c>
      <c r="V381" s="225">
        <f t="shared" si="17"/>
        <v>0</v>
      </c>
      <c r="W381" s="13"/>
    </row>
    <row r="382" spans="1:23" ht="12.75" customHeight="1" x14ac:dyDescent="0.2">
      <c r="A382" s="142"/>
      <c r="B382" s="9">
        <v>355</v>
      </c>
      <c r="C382" s="180"/>
      <c r="D382" s="79"/>
      <c r="E382" s="80" t="str">
        <f>IF(ISBLANK(D382), "", VLOOKUP(D382, Z!$A$2:$C$4127, 3, FALSE))</f>
        <v/>
      </c>
      <c r="F382" s="206"/>
      <c r="G382" s="139"/>
      <c r="H382" s="139"/>
      <c r="I382" s="206"/>
      <c r="J382" s="181"/>
      <c r="K382" s="182"/>
      <c r="L382" s="207"/>
      <c r="M382" s="183"/>
      <c r="N382" s="180"/>
      <c r="O382" s="79"/>
      <c r="P382" s="80" t="str">
        <f>IF(ISBLANK(O382), "", VLOOKUP(O382, Z!$A$2:$C$4127, 3, FALSE))</f>
        <v/>
      </c>
      <c r="Q382" s="184"/>
      <c r="R382" s="156">
        <f t="shared" si="16"/>
        <v>0</v>
      </c>
      <c r="S382" s="13"/>
      <c r="T382" s="225" cm="1">
        <f t="array" ref="T382">IFERROR(V382 * INDEX($AC$28:$AC$33, U382), 0) / 1000</f>
        <v>0</v>
      </c>
      <c r="U382" s="224" t="str">
        <f t="shared" si="15"/>
        <v>-</v>
      </c>
      <c r="V382" s="225">
        <f t="shared" si="17"/>
        <v>0</v>
      </c>
      <c r="W382" s="13"/>
    </row>
    <row r="383" spans="1:23" ht="12.75" customHeight="1" x14ac:dyDescent="0.2">
      <c r="A383" s="142"/>
      <c r="B383" s="9">
        <v>356</v>
      </c>
      <c r="C383" s="180"/>
      <c r="D383" s="79"/>
      <c r="E383" s="80" t="str">
        <f>IF(ISBLANK(D383), "", VLOOKUP(D383, Z!$A$2:$C$4127, 3, FALSE))</f>
        <v/>
      </c>
      <c r="F383" s="206"/>
      <c r="G383" s="139"/>
      <c r="H383" s="139"/>
      <c r="I383" s="206"/>
      <c r="J383" s="181"/>
      <c r="K383" s="182"/>
      <c r="L383" s="207"/>
      <c r="M383" s="183"/>
      <c r="N383" s="180"/>
      <c r="O383" s="79"/>
      <c r="P383" s="80" t="str">
        <f>IF(ISBLANK(O383), "", VLOOKUP(O383, Z!$A$2:$C$4127, 3, FALSE))</f>
        <v/>
      </c>
      <c r="Q383" s="184"/>
      <c r="R383" s="156">
        <f t="shared" si="16"/>
        <v>0</v>
      </c>
      <c r="S383" s="13"/>
      <c r="T383" s="225" cm="1">
        <f t="array" ref="T383">IFERROR(V383 * INDEX($AC$28:$AC$33, U383), 0) / 1000</f>
        <v>0</v>
      </c>
      <c r="U383" s="224" t="str">
        <f t="shared" si="15"/>
        <v>-</v>
      </c>
      <c r="V383" s="225">
        <f t="shared" si="17"/>
        <v>0</v>
      </c>
      <c r="W383" s="13"/>
    </row>
    <row r="384" spans="1:23" ht="12.75" customHeight="1" x14ac:dyDescent="0.2">
      <c r="A384" s="142"/>
      <c r="B384" s="9">
        <v>357</v>
      </c>
      <c r="C384" s="180"/>
      <c r="D384" s="79"/>
      <c r="E384" s="80" t="str">
        <f>IF(ISBLANK(D384), "", VLOOKUP(D384, Z!$A$2:$C$4127, 3, FALSE))</f>
        <v/>
      </c>
      <c r="F384" s="206"/>
      <c r="G384" s="139"/>
      <c r="H384" s="139"/>
      <c r="I384" s="206"/>
      <c r="J384" s="181"/>
      <c r="K384" s="182"/>
      <c r="L384" s="207"/>
      <c r="M384" s="183"/>
      <c r="N384" s="180"/>
      <c r="O384" s="79"/>
      <c r="P384" s="80" t="str">
        <f>IF(ISBLANK(O384), "", VLOOKUP(O384, Z!$A$2:$C$4127, 3, FALSE))</f>
        <v/>
      </c>
      <c r="Q384" s="184"/>
      <c r="R384" s="156">
        <f t="shared" si="16"/>
        <v>0</v>
      </c>
      <c r="S384" s="13"/>
      <c r="T384" s="225" cm="1">
        <f t="array" ref="T384">IFERROR(V384 * INDEX($AC$28:$AC$33, U384), 0) / 1000</f>
        <v>0</v>
      </c>
      <c r="U384" s="224" t="str">
        <f t="shared" si="15"/>
        <v>-</v>
      </c>
      <c r="V384" s="225">
        <f t="shared" si="17"/>
        <v>0</v>
      </c>
      <c r="W384" s="13"/>
    </row>
    <row r="385" spans="1:23" ht="12.75" customHeight="1" x14ac:dyDescent="0.2">
      <c r="A385" s="142"/>
      <c r="B385" s="9">
        <v>358</v>
      </c>
      <c r="C385" s="180"/>
      <c r="D385" s="79"/>
      <c r="E385" s="80" t="str">
        <f>IF(ISBLANK(D385), "", VLOOKUP(D385, Z!$A$2:$C$4127, 3, FALSE))</f>
        <v/>
      </c>
      <c r="F385" s="206"/>
      <c r="G385" s="139"/>
      <c r="H385" s="139"/>
      <c r="I385" s="206"/>
      <c r="J385" s="181"/>
      <c r="K385" s="182"/>
      <c r="L385" s="207"/>
      <c r="M385" s="183"/>
      <c r="N385" s="180"/>
      <c r="O385" s="79"/>
      <c r="P385" s="80" t="str">
        <f>IF(ISBLANK(O385), "", VLOOKUP(O385, Z!$A$2:$C$4127, 3, FALSE))</f>
        <v/>
      </c>
      <c r="Q385" s="184"/>
      <c r="R385" s="156">
        <f t="shared" si="16"/>
        <v>0</v>
      </c>
      <c r="S385" s="13"/>
      <c r="T385" s="225" cm="1">
        <f t="array" ref="T385">IFERROR(V385 * INDEX($AC$28:$AC$33, U385), 0) / 1000</f>
        <v>0</v>
      </c>
      <c r="U385" s="224" t="str">
        <f t="shared" si="15"/>
        <v>-</v>
      </c>
      <c r="V385" s="225">
        <f t="shared" si="17"/>
        <v>0</v>
      </c>
      <c r="W385" s="13"/>
    </row>
    <row r="386" spans="1:23" ht="12.75" customHeight="1" x14ac:dyDescent="0.2">
      <c r="A386" s="142"/>
      <c r="B386" s="9">
        <v>359</v>
      </c>
      <c r="C386" s="180"/>
      <c r="D386" s="79"/>
      <c r="E386" s="80" t="str">
        <f>IF(ISBLANK(D386), "", VLOOKUP(D386, Z!$A$2:$C$4127, 3, FALSE))</f>
        <v/>
      </c>
      <c r="F386" s="206"/>
      <c r="G386" s="139"/>
      <c r="H386" s="139"/>
      <c r="I386" s="206"/>
      <c r="J386" s="181"/>
      <c r="K386" s="182"/>
      <c r="L386" s="207"/>
      <c r="M386" s="183"/>
      <c r="N386" s="180"/>
      <c r="O386" s="79"/>
      <c r="P386" s="80" t="str">
        <f>IF(ISBLANK(O386), "", VLOOKUP(O386, Z!$A$2:$C$4127, 3, FALSE))</f>
        <v/>
      </c>
      <c r="Q386" s="184"/>
      <c r="R386" s="156">
        <f t="shared" si="16"/>
        <v>0</v>
      </c>
      <c r="S386" s="13"/>
      <c r="T386" s="225" cm="1">
        <f t="array" ref="T386">IFERROR(V386 * INDEX($AC$28:$AC$33, U386), 0) / 1000</f>
        <v>0</v>
      </c>
      <c r="U386" s="224" t="str">
        <f t="shared" si="15"/>
        <v>-</v>
      </c>
      <c r="V386" s="225">
        <f t="shared" si="17"/>
        <v>0</v>
      </c>
      <c r="W386" s="13"/>
    </row>
    <row r="387" spans="1:23" ht="12.75" customHeight="1" x14ac:dyDescent="0.2">
      <c r="A387" s="142"/>
      <c r="B387" s="9">
        <v>360</v>
      </c>
      <c r="C387" s="180"/>
      <c r="D387" s="79"/>
      <c r="E387" s="80" t="str">
        <f>IF(ISBLANK(D387), "", VLOOKUP(D387, Z!$A$2:$C$4127, 3, FALSE))</f>
        <v/>
      </c>
      <c r="F387" s="206"/>
      <c r="G387" s="139"/>
      <c r="H387" s="139"/>
      <c r="I387" s="206"/>
      <c r="J387" s="181"/>
      <c r="K387" s="182"/>
      <c r="L387" s="207"/>
      <c r="M387" s="183"/>
      <c r="N387" s="180"/>
      <c r="O387" s="79"/>
      <c r="P387" s="80" t="str">
        <f>IF(ISBLANK(O387), "", VLOOKUP(O387, Z!$A$2:$C$4127, 3, FALSE))</f>
        <v/>
      </c>
      <c r="Q387" s="184"/>
      <c r="R387" s="156">
        <f t="shared" si="16"/>
        <v>0</v>
      </c>
      <c r="S387" s="13"/>
      <c r="T387" s="225" cm="1">
        <f t="array" ref="T387">IFERROR(V387 * INDEX($AC$28:$AC$33, U387), 0) / 1000</f>
        <v>0</v>
      </c>
      <c r="U387" s="224" t="str">
        <f t="shared" si="15"/>
        <v>-</v>
      </c>
      <c r="V387" s="225">
        <f t="shared" si="17"/>
        <v>0</v>
      </c>
      <c r="W387" s="13"/>
    </row>
    <row r="388" spans="1:23" ht="12.75" customHeight="1" x14ac:dyDescent="0.2">
      <c r="A388" s="142"/>
      <c r="B388" s="9">
        <v>361</v>
      </c>
      <c r="C388" s="180"/>
      <c r="D388" s="79"/>
      <c r="E388" s="80" t="str">
        <f>IF(ISBLANK(D388), "", VLOOKUP(D388, Z!$A$2:$C$4127, 3, FALSE))</f>
        <v/>
      </c>
      <c r="F388" s="206"/>
      <c r="G388" s="139"/>
      <c r="H388" s="139"/>
      <c r="I388" s="206"/>
      <c r="J388" s="181"/>
      <c r="K388" s="182"/>
      <c r="L388" s="207"/>
      <c r="M388" s="183"/>
      <c r="N388" s="180"/>
      <c r="O388" s="79"/>
      <c r="P388" s="80" t="str">
        <f>IF(ISBLANK(O388), "", VLOOKUP(O388, Z!$A$2:$C$4127, 3, FALSE))</f>
        <v/>
      </c>
      <c r="Q388" s="184"/>
      <c r="R388" s="156">
        <f t="shared" si="16"/>
        <v>0</v>
      </c>
      <c r="S388" s="13"/>
      <c r="T388" s="225" cm="1">
        <f t="array" ref="T388">IFERROR(V388 * INDEX($AC$28:$AC$33, U388), 0) / 1000</f>
        <v>0</v>
      </c>
      <c r="U388" s="224" t="str">
        <f t="shared" si="15"/>
        <v>-</v>
      </c>
      <c r="V388" s="225">
        <f t="shared" si="17"/>
        <v>0</v>
      </c>
      <c r="W388" s="13"/>
    </row>
    <row r="389" spans="1:23" ht="12.75" customHeight="1" x14ac:dyDescent="0.2">
      <c r="A389" s="142"/>
      <c r="B389" s="9">
        <v>362</v>
      </c>
      <c r="C389" s="180"/>
      <c r="D389" s="79"/>
      <c r="E389" s="80" t="str">
        <f>IF(ISBLANK(D389), "", VLOOKUP(D389, Z!$A$2:$C$4127, 3, FALSE))</f>
        <v/>
      </c>
      <c r="F389" s="206"/>
      <c r="G389" s="139"/>
      <c r="H389" s="139"/>
      <c r="I389" s="206"/>
      <c r="J389" s="181"/>
      <c r="K389" s="182"/>
      <c r="L389" s="207"/>
      <c r="M389" s="183"/>
      <c r="N389" s="180"/>
      <c r="O389" s="79"/>
      <c r="P389" s="80" t="str">
        <f>IF(ISBLANK(O389), "", VLOOKUP(O389, Z!$A$2:$C$4127, 3, FALSE))</f>
        <v/>
      </c>
      <c r="Q389" s="184"/>
      <c r="R389" s="156">
        <f t="shared" si="16"/>
        <v>0</v>
      </c>
      <c r="S389" s="13"/>
      <c r="T389" s="225" cm="1">
        <f t="array" ref="T389">IFERROR(V389 * INDEX($AC$28:$AC$33, U389), 0) / 1000</f>
        <v>0</v>
      </c>
      <c r="U389" s="224" t="str">
        <f t="shared" si="15"/>
        <v>-</v>
      </c>
      <c r="V389" s="225">
        <f t="shared" si="17"/>
        <v>0</v>
      </c>
      <c r="W389" s="13"/>
    </row>
    <row r="390" spans="1:23" ht="12.75" customHeight="1" x14ac:dyDescent="0.2">
      <c r="A390" s="142"/>
      <c r="B390" s="9">
        <v>363</v>
      </c>
      <c r="C390" s="180"/>
      <c r="D390" s="79"/>
      <c r="E390" s="80" t="str">
        <f>IF(ISBLANK(D390), "", VLOOKUP(D390, Z!$A$2:$C$4127, 3, FALSE))</f>
        <v/>
      </c>
      <c r="F390" s="206"/>
      <c r="G390" s="139"/>
      <c r="H390" s="139"/>
      <c r="I390" s="206"/>
      <c r="J390" s="181"/>
      <c r="K390" s="182"/>
      <c r="L390" s="207"/>
      <c r="M390" s="183"/>
      <c r="N390" s="180"/>
      <c r="O390" s="79"/>
      <c r="P390" s="80" t="str">
        <f>IF(ISBLANK(O390), "", VLOOKUP(O390, Z!$A$2:$C$4127, 3, FALSE))</f>
        <v/>
      </c>
      <c r="Q390" s="184"/>
      <c r="R390" s="156">
        <f t="shared" si="16"/>
        <v>0</v>
      </c>
      <c r="S390" s="13"/>
      <c r="T390" s="225" cm="1">
        <f t="array" ref="T390">IFERROR(V390 * INDEX($AC$28:$AC$33, U390), 0) / 1000</f>
        <v>0</v>
      </c>
      <c r="U390" s="224" t="str">
        <f t="shared" si="15"/>
        <v>-</v>
      </c>
      <c r="V390" s="225">
        <f t="shared" si="17"/>
        <v>0</v>
      </c>
      <c r="W390" s="13"/>
    </row>
    <row r="391" spans="1:23" ht="12.75" customHeight="1" x14ac:dyDescent="0.2">
      <c r="A391" s="142"/>
      <c r="B391" s="9">
        <v>364</v>
      </c>
      <c r="C391" s="180"/>
      <c r="D391" s="79"/>
      <c r="E391" s="80" t="str">
        <f>IF(ISBLANK(D391), "", VLOOKUP(D391, Z!$A$2:$C$4127, 3, FALSE))</f>
        <v/>
      </c>
      <c r="F391" s="206"/>
      <c r="G391" s="139"/>
      <c r="H391" s="139"/>
      <c r="I391" s="206"/>
      <c r="J391" s="181"/>
      <c r="K391" s="182"/>
      <c r="L391" s="207"/>
      <c r="M391" s="183"/>
      <c r="N391" s="180"/>
      <c r="O391" s="79"/>
      <c r="P391" s="80" t="str">
        <f>IF(ISBLANK(O391), "", VLOOKUP(O391, Z!$A$2:$C$4127, 3, FALSE))</f>
        <v/>
      </c>
      <c r="Q391" s="184"/>
      <c r="R391" s="156">
        <f t="shared" si="16"/>
        <v>0</v>
      </c>
      <c r="S391" s="13"/>
      <c r="T391" s="225" cm="1">
        <f t="array" ref="T391">IFERROR(V391 * INDEX($AC$28:$AC$33, U391), 0) / 1000</f>
        <v>0</v>
      </c>
      <c r="U391" s="224" t="str">
        <f t="shared" si="15"/>
        <v>-</v>
      </c>
      <c r="V391" s="225">
        <f t="shared" si="17"/>
        <v>0</v>
      </c>
      <c r="W391" s="13"/>
    </row>
    <row r="392" spans="1:23" ht="12.75" customHeight="1" x14ac:dyDescent="0.2">
      <c r="A392" s="142"/>
      <c r="B392" s="9">
        <v>365</v>
      </c>
      <c r="C392" s="180"/>
      <c r="D392" s="79"/>
      <c r="E392" s="80" t="str">
        <f>IF(ISBLANK(D392), "", VLOOKUP(D392, Z!$A$2:$C$4127, 3, FALSE))</f>
        <v/>
      </c>
      <c r="F392" s="206"/>
      <c r="G392" s="139"/>
      <c r="H392" s="139"/>
      <c r="I392" s="206"/>
      <c r="J392" s="181"/>
      <c r="K392" s="182"/>
      <c r="L392" s="207"/>
      <c r="M392" s="183"/>
      <c r="N392" s="180"/>
      <c r="O392" s="79"/>
      <c r="P392" s="80" t="str">
        <f>IF(ISBLANK(O392), "", VLOOKUP(O392, Z!$A$2:$C$4127, 3, FALSE))</f>
        <v/>
      </c>
      <c r="Q392" s="184"/>
      <c r="R392" s="156">
        <f t="shared" si="16"/>
        <v>0</v>
      </c>
      <c r="S392" s="13"/>
      <c r="T392" s="225" cm="1">
        <f t="array" ref="T392">IFERROR(V392 * INDEX($AC$28:$AC$33, U392), 0) / 1000</f>
        <v>0</v>
      </c>
      <c r="U392" s="224" t="str">
        <f t="shared" si="15"/>
        <v>-</v>
      </c>
      <c r="V392" s="225">
        <f t="shared" si="17"/>
        <v>0</v>
      </c>
      <c r="W392" s="13"/>
    </row>
    <row r="393" spans="1:23" ht="12.75" customHeight="1" x14ac:dyDescent="0.2">
      <c r="A393" s="142"/>
      <c r="B393" s="9">
        <v>366</v>
      </c>
      <c r="C393" s="180"/>
      <c r="D393" s="79"/>
      <c r="E393" s="80" t="str">
        <f>IF(ISBLANK(D393), "", VLOOKUP(D393, Z!$A$2:$C$4127, 3, FALSE))</f>
        <v/>
      </c>
      <c r="F393" s="206"/>
      <c r="G393" s="139"/>
      <c r="H393" s="139"/>
      <c r="I393" s="206"/>
      <c r="J393" s="181"/>
      <c r="K393" s="182"/>
      <c r="L393" s="207"/>
      <c r="M393" s="183"/>
      <c r="N393" s="180"/>
      <c r="O393" s="79"/>
      <c r="P393" s="80" t="str">
        <f>IF(ISBLANK(O393), "", VLOOKUP(O393, Z!$A$2:$C$4127, 3, FALSE))</f>
        <v/>
      </c>
      <c r="Q393" s="184"/>
      <c r="R393" s="156">
        <f t="shared" si="16"/>
        <v>0</v>
      </c>
      <c r="S393" s="13"/>
      <c r="T393" s="225" cm="1">
        <f t="array" ref="T393">IFERROR(V393 * INDEX($AC$28:$AC$33, U393), 0) / 1000</f>
        <v>0</v>
      </c>
      <c r="U393" s="224" t="str">
        <f t="shared" si="15"/>
        <v>-</v>
      </c>
      <c r="V393" s="225">
        <f t="shared" si="17"/>
        <v>0</v>
      </c>
      <c r="W393" s="13"/>
    </row>
    <row r="394" spans="1:23" ht="12.75" customHeight="1" x14ac:dyDescent="0.2">
      <c r="A394" s="142"/>
      <c r="B394" s="9">
        <v>367</v>
      </c>
      <c r="C394" s="180"/>
      <c r="D394" s="79"/>
      <c r="E394" s="80" t="str">
        <f>IF(ISBLANK(D394), "", VLOOKUP(D394, Z!$A$2:$C$4127, 3, FALSE))</f>
        <v/>
      </c>
      <c r="F394" s="206"/>
      <c r="G394" s="139"/>
      <c r="H394" s="139"/>
      <c r="I394" s="206"/>
      <c r="J394" s="181"/>
      <c r="K394" s="182"/>
      <c r="L394" s="207"/>
      <c r="M394" s="183"/>
      <c r="N394" s="180"/>
      <c r="O394" s="79"/>
      <c r="P394" s="80" t="str">
        <f>IF(ISBLANK(O394), "", VLOOKUP(O394, Z!$A$2:$C$4127, 3, FALSE))</f>
        <v/>
      </c>
      <c r="Q394" s="184"/>
      <c r="R394" s="156">
        <f t="shared" si="16"/>
        <v>0</v>
      </c>
      <c r="S394" s="13"/>
      <c r="T394" s="225" cm="1">
        <f t="array" ref="T394">IFERROR(V394 * INDEX($AC$28:$AC$33, U394), 0) / 1000</f>
        <v>0</v>
      </c>
      <c r="U394" s="224" t="str">
        <f t="shared" si="15"/>
        <v>-</v>
      </c>
      <c r="V394" s="225">
        <f t="shared" si="17"/>
        <v>0</v>
      </c>
      <c r="W394" s="13"/>
    </row>
    <row r="395" spans="1:23" ht="12.75" customHeight="1" x14ac:dyDescent="0.2">
      <c r="A395" s="142"/>
      <c r="B395" s="9">
        <v>368</v>
      </c>
      <c r="C395" s="180"/>
      <c r="D395" s="79"/>
      <c r="E395" s="80" t="str">
        <f>IF(ISBLANK(D395), "", VLOOKUP(D395, Z!$A$2:$C$4127, 3, FALSE))</f>
        <v/>
      </c>
      <c r="F395" s="206"/>
      <c r="G395" s="139"/>
      <c r="H395" s="139"/>
      <c r="I395" s="206"/>
      <c r="J395" s="181"/>
      <c r="K395" s="182"/>
      <c r="L395" s="207"/>
      <c r="M395" s="183"/>
      <c r="N395" s="180"/>
      <c r="O395" s="79"/>
      <c r="P395" s="80" t="str">
        <f>IF(ISBLANK(O395), "", VLOOKUP(O395, Z!$A$2:$C$4127, 3, FALSE))</f>
        <v/>
      </c>
      <c r="Q395" s="184"/>
      <c r="R395" s="156">
        <f t="shared" si="16"/>
        <v>0</v>
      </c>
      <c r="S395" s="13"/>
      <c r="T395" s="225" cm="1">
        <f t="array" ref="T395">IFERROR(V395 * INDEX($AC$28:$AC$33, U395), 0) / 1000</f>
        <v>0</v>
      </c>
      <c r="U395" s="224" t="str">
        <f t="shared" si="15"/>
        <v>-</v>
      </c>
      <c r="V395" s="225">
        <f t="shared" si="17"/>
        <v>0</v>
      </c>
      <c r="W395" s="13"/>
    </row>
    <row r="396" spans="1:23" ht="12.75" customHeight="1" x14ac:dyDescent="0.2">
      <c r="A396" s="142"/>
      <c r="B396" s="9">
        <v>369</v>
      </c>
      <c r="C396" s="180"/>
      <c r="D396" s="79"/>
      <c r="E396" s="80" t="str">
        <f>IF(ISBLANK(D396), "", VLOOKUP(D396, Z!$A$2:$C$4127, 3, FALSE))</f>
        <v/>
      </c>
      <c r="F396" s="206"/>
      <c r="G396" s="139"/>
      <c r="H396" s="139"/>
      <c r="I396" s="206"/>
      <c r="J396" s="181"/>
      <c r="K396" s="182"/>
      <c r="L396" s="207"/>
      <c r="M396" s="183"/>
      <c r="N396" s="180"/>
      <c r="O396" s="79"/>
      <c r="P396" s="80" t="str">
        <f>IF(ISBLANK(O396), "", VLOOKUP(O396, Z!$A$2:$C$4127, 3, FALSE))</f>
        <v/>
      </c>
      <c r="Q396" s="184"/>
      <c r="R396" s="156">
        <f t="shared" si="16"/>
        <v>0</v>
      </c>
      <c r="S396" s="13"/>
      <c r="T396" s="225" cm="1">
        <f t="array" ref="T396">IFERROR(V396 * INDEX($AC$28:$AC$33, U396), 0) / 1000</f>
        <v>0</v>
      </c>
      <c r="U396" s="224" t="str">
        <f t="shared" si="15"/>
        <v>-</v>
      </c>
      <c r="V396" s="225">
        <f t="shared" si="17"/>
        <v>0</v>
      </c>
      <c r="W396" s="13"/>
    </row>
    <row r="397" spans="1:23" ht="12.75" customHeight="1" x14ac:dyDescent="0.2">
      <c r="A397" s="142"/>
      <c r="B397" s="9">
        <v>370</v>
      </c>
      <c r="C397" s="180"/>
      <c r="D397" s="79"/>
      <c r="E397" s="80" t="str">
        <f>IF(ISBLANK(D397), "", VLOOKUP(D397, Z!$A$2:$C$4127, 3, FALSE))</f>
        <v/>
      </c>
      <c r="F397" s="206"/>
      <c r="G397" s="139"/>
      <c r="H397" s="139"/>
      <c r="I397" s="206"/>
      <c r="J397" s="181"/>
      <c r="K397" s="182"/>
      <c r="L397" s="207"/>
      <c r="M397" s="183"/>
      <c r="N397" s="180"/>
      <c r="O397" s="79"/>
      <c r="P397" s="80" t="str">
        <f>IF(ISBLANK(O397), "", VLOOKUP(O397, Z!$A$2:$C$4127, 3, FALSE))</f>
        <v/>
      </c>
      <c r="Q397" s="184"/>
      <c r="R397" s="156">
        <f t="shared" si="16"/>
        <v>0</v>
      </c>
      <c r="S397" s="13"/>
      <c r="T397" s="225" cm="1">
        <f t="array" ref="T397">IFERROR(V397 * INDEX($AC$28:$AC$33, U397), 0) / 1000</f>
        <v>0</v>
      </c>
      <c r="U397" s="224" t="str">
        <f t="shared" si="15"/>
        <v>-</v>
      </c>
      <c r="V397" s="225">
        <f t="shared" si="17"/>
        <v>0</v>
      </c>
      <c r="W397" s="13"/>
    </row>
    <row r="398" spans="1:23" ht="12.75" customHeight="1" x14ac:dyDescent="0.2">
      <c r="A398" s="142"/>
      <c r="B398" s="9">
        <v>371</v>
      </c>
      <c r="C398" s="180"/>
      <c r="D398" s="79"/>
      <c r="E398" s="80" t="str">
        <f>IF(ISBLANK(D398), "", VLOOKUP(D398, Z!$A$2:$C$4127, 3, FALSE))</f>
        <v/>
      </c>
      <c r="F398" s="206"/>
      <c r="G398" s="139"/>
      <c r="H398" s="139"/>
      <c r="I398" s="206"/>
      <c r="J398" s="181"/>
      <c r="K398" s="182"/>
      <c r="L398" s="207"/>
      <c r="M398" s="183"/>
      <c r="N398" s="180"/>
      <c r="O398" s="79"/>
      <c r="P398" s="80" t="str">
        <f>IF(ISBLANK(O398), "", VLOOKUP(O398, Z!$A$2:$C$4127, 3, FALSE))</f>
        <v/>
      </c>
      <c r="Q398" s="184"/>
      <c r="R398" s="156">
        <f t="shared" si="16"/>
        <v>0</v>
      </c>
      <c r="S398" s="13"/>
      <c r="T398" s="225" cm="1">
        <f t="array" ref="T398">IFERROR(V398 * INDEX($AC$28:$AC$33, U398), 0) / 1000</f>
        <v>0</v>
      </c>
      <c r="U398" s="224" t="str">
        <f t="shared" si="15"/>
        <v>-</v>
      </c>
      <c r="V398" s="225">
        <f t="shared" si="17"/>
        <v>0</v>
      </c>
      <c r="W398" s="13"/>
    </row>
    <row r="399" spans="1:23" ht="12.75" customHeight="1" x14ac:dyDescent="0.2">
      <c r="A399" s="142"/>
      <c r="B399" s="9">
        <v>372</v>
      </c>
      <c r="C399" s="180"/>
      <c r="D399" s="79"/>
      <c r="E399" s="80" t="str">
        <f>IF(ISBLANK(D399), "", VLOOKUP(D399, Z!$A$2:$C$4127, 3, FALSE))</f>
        <v/>
      </c>
      <c r="F399" s="206"/>
      <c r="G399" s="139"/>
      <c r="H399" s="139"/>
      <c r="I399" s="206"/>
      <c r="J399" s="181"/>
      <c r="K399" s="182"/>
      <c r="L399" s="207"/>
      <c r="M399" s="183"/>
      <c r="N399" s="180"/>
      <c r="O399" s="79"/>
      <c r="P399" s="80" t="str">
        <f>IF(ISBLANK(O399), "", VLOOKUP(O399, Z!$A$2:$C$4127, 3, FALSE))</f>
        <v/>
      </c>
      <c r="Q399" s="184"/>
      <c r="R399" s="156">
        <f t="shared" si="16"/>
        <v>0</v>
      </c>
      <c r="S399" s="13"/>
      <c r="T399" s="225" cm="1">
        <f t="array" ref="T399">IFERROR(V399 * INDEX($AC$28:$AC$33, U399), 0) / 1000</f>
        <v>0</v>
      </c>
      <c r="U399" s="224" t="str">
        <f t="shared" si="15"/>
        <v>-</v>
      </c>
      <c r="V399" s="225">
        <f t="shared" si="17"/>
        <v>0</v>
      </c>
      <c r="W399" s="13"/>
    </row>
    <row r="400" spans="1:23" ht="12.75" customHeight="1" x14ac:dyDescent="0.2">
      <c r="A400" s="142"/>
      <c r="B400" s="9">
        <v>373</v>
      </c>
      <c r="C400" s="180"/>
      <c r="D400" s="79"/>
      <c r="E400" s="80" t="str">
        <f>IF(ISBLANK(D400), "", VLOOKUP(D400, Z!$A$2:$C$4127, 3, FALSE))</f>
        <v/>
      </c>
      <c r="F400" s="206"/>
      <c r="G400" s="139"/>
      <c r="H400" s="139"/>
      <c r="I400" s="206"/>
      <c r="J400" s="181"/>
      <c r="K400" s="182"/>
      <c r="L400" s="207"/>
      <c r="M400" s="183"/>
      <c r="N400" s="180"/>
      <c r="O400" s="79"/>
      <c r="P400" s="80" t="str">
        <f>IF(ISBLANK(O400), "", VLOOKUP(O400, Z!$A$2:$C$4127, 3, FALSE))</f>
        <v/>
      </c>
      <c r="Q400" s="184"/>
      <c r="R400" s="156">
        <f t="shared" si="16"/>
        <v>0</v>
      </c>
      <c r="S400" s="13"/>
      <c r="T400" s="225" cm="1">
        <f t="array" ref="T400">IFERROR(V400 * INDEX($AC$28:$AC$33, U400), 0) / 1000</f>
        <v>0</v>
      </c>
      <c r="U400" s="224" t="str">
        <f t="shared" si="15"/>
        <v>-</v>
      </c>
      <c r="V400" s="225">
        <f t="shared" si="17"/>
        <v>0</v>
      </c>
      <c r="W400" s="13"/>
    </row>
    <row r="401" spans="1:23" ht="12.75" customHeight="1" x14ac:dyDescent="0.2">
      <c r="A401" s="142"/>
      <c r="B401" s="9">
        <v>374</v>
      </c>
      <c r="C401" s="180"/>
      <c r="D401" s="79"/>
      <c r="E401" s="80" t="str">
        <f>IF(ISBLANK(D401), "", VLOOKUP(D401, Z!$A$2:$C$4127, 3, FALSE))</f>
        <v/>
      </c>
      <c r="F401" s="206"/>
      <c r="G401" s="139"/>
      <c r="H401" s="139"/>
      <c r="I401" s="206"/>
      <c r="J401" s="181"/>
      <c r="K401" s="182"/>
      <c r="L401" s="207"/>
      <c r="M401" s="183"/>
      <c r="N401" s="180"/>
      <c r="O401" s="79"/>
      <c r="P401" s="80" t="str">
        <f>IF(ISBLANK(O401), "", VLOOKUP(O401, Z!$A$2:$C$4127, 3, FALSE))</f>
        <v/>
      </c>
      <c r="Q401" s="184"/>
      <c r="R401" s="156">
        <f t="shared" si="16"/>
        <v>0</v>
      </c>
      <c r="S401" s="13"/>
      <c r="T401" s="225" cm="1">
        <f t="array" ref="T401">IFERROR(V401 * INDEX($AC$28:$AC$33, U401), 0) / 1000</f>
        <v>0</v>
      </c>
      <c r="U401" s="224" t="str">
        <f t="shared" si="15"/>
        <v>-</v>
      </c>
      <c r="V401" s="225">
        <f t="shared" si="17"/>
        <v>0</v>
      </c>
      <c r="W401" s="13"/>
    </row>
    <row r="402" spans="1:23" ht="12.75" customHeight="1" x14ac:dyDescent="0.2">
      <c r="A402" s="142"/>
      <c r="B402" s="9">
        <v>375</v>
      </c>
      <c r="C402" s="180"/>
      <c r="D402" s="79"/>
      <c r="E402" s="80" t="str">
        <f>IF(ISBLANK(D402), "", VLOOKUP(D402, Z!$A$2:$C$4127, 3, FALSE))</f>
        <v/>
      </c>
      <c r="F402" s="206"/>
      <c r="G402" s="139"/>
      <c r="H402" s="139"/>
      <c r="I402" s="206"/>
      <c r="J402" s="181"/>
      <c r="K402" s="182"/>
      <c r="L402" s="207"/>
      <c r="M402" s="183"/>
      <c r="N402" s="180"/>
      <c r="O402" s="79"/>
      <c r="P402" s="80" t="str">
        <f>IF(ISBLANK(O402), "", VLOOKUP(O402, Z!$A$2:$C$4127, 3, FALSE))</f>
        <v/>
      </c>
      <c r="Q402" s="184"/>
      <c r="R402" s="156">
        <f t="shared" si="16"/>
        <v>0</v>
      </c>
      <c r="S402" s="13"/>
      <c r="T402" s="225" cm="1">
        <f t="array" ref="T402">IFERROR(V402 * INDEX($AC$28:$AC$33, U402), 0) / 1000</f>
        <v>0</v>
      </c>
      <c r="U402" s="224" t="str">
        <f t="shared" si="15"/>
        <v>-</v>
      </c>
      <c r="V402" s="225">
        <f t="shared" si="17"/>
        <v>0</v>
      </c>
      <c r="W402" s="13"/>
    </row>
    <row r="403" spans="1:23" ht="12.75" customHeight="1" x14ac:dyDescent="0.2">
      <c r="A403" s="142"/>
      <c r="B403" s="9">
        <v>376</v>
      </c>
      <c r="C403" s="180"/>
      <c r="D403" s="79"/>
      <c r="E403" s="80" t="str">
        <f>IF(ISBLANK(D403), "", VLOOKUP(D403, Z!$A$2:$C$4127, 3, FALSE))</f>
        <v/>
      </c>
      <c r="F403" s="206"/>
      <c r="G403" s="139"/>
      <c r="H403" s="139"/>
      <c r="I403" s="206"/>
      <c r="J403" s="181"/>
      <c r="K403" s="182"/>
      <c r="L403" s="207"/>
      <c r="M403" s="183"/>
      <c r="N403" s="180"/>
      <c r="O403" s="79"/>
      <c r="P403" s="80" t="str">
        <f>IF(ISBLANK(O403), "", VLOOKUP(O403, Z!$A$2:$C$4127, 3, FALSE))</f>
        <v/>
      </c>
      <c r="Q403" s="184"/>
      <c r="R403" s="156">
        <f t="shared" si="16"/>
        <v>0</v>
      </c>
      <c r="S403" s="13"/>
      <c r="T403" s="225" cm="1">
        <f t="array" ref="T403">IFERROR(V403 * INDEX($AC$28:$AC$33, U403), 0) / 1000</f>
        <v>0</v>
      </c>
      <c r="U403" s="224" t="str">
        <f t="shared" si="15"/>
        <v>-</v>
      </c>
      <c r="V403" s="225">
        <f t="shared" si="17"/>
        <v>0</v>
      </c>
      <c r="W403" s="13"/>
    </row>
    <row r="404" spans="1:23" ht="12.75" customHeight="1" x14ac:dyDescent="0.2">
      <c r="A404" s="142"/>
      <c r="B404" s="9">
        <v>377</v>
      </c>
      <c r="C404" s="180"/>
      <c r="D404" s="79"/>
      <c r="E404" s="80" t="str">
        <f>IF(ISBLANK(D404), "", VLOOKUP(D404, Z!$A$2:$C$4127, 3, FALSE))</f>
        <v/>
      </c>
      <c r="F404" s="206"/>
      <c r="G404" s="139"/>
      <c r="H404" s="139"/>
      <c r="I404" s="206"/>
      <c r="J404" s="181"/>
      <c r="K404" s="182"/>
      <c r="L404" s="207"/>
      <c r="M404" s="183"/>
      <c r="N404" s="180"/>
      <c r="O404" s="79"/>
      <c r="P404" s="80" t="str">
        <f>IF(ISBLANK(O404), "", VLOOKUP(O404, Z!$A$2:$C$4127, 3, FALSE))</f>
        <v/>
      </c>
      <c r="Q404" s="184"/>
      <c r="R404" s="156">
        <f t="shared" si="16"/>
        <v>0</v>
      </c>
      <c r="S404" s="13"/>
      <c r="T404" s="225" cm="1">
        <f t="array" ref="T404">IFERROR(V404 * INDEX($AC$28:$AC$33, U404), 0) / 1000</f>
        <v>0</v>
      </c>
      <c r="U404" s="224" t="str">
        <f t="shared" si="15"/>
        <v>-</v>
      </c>
      <c r="V404" s="225">
        <f t="shared" si="17"/>
        <v>0</v>
      </c>
      <c r="W404" s="13"/>
    </row>
    <row r="405" spans="1:23" ht="12.75" customHeight="1" x14ac:dyDescent="0.2">
      <c r="A405" s="142"/>
      <c r="B405" s="9">
        <v>378</v>
      </c>
      <c r="C405" s="180"/>
      <c r="D405" s="79"/>
      <c r="E405" s="80" t="str">
        <f>IF(ISBLANK(D405), "", VLOOKUP(D405, Z!$A$2:$C$4127, 3, FALSE))</f>
        <v/>
      </c>
      <c r="F405" s="206"/>
      <c r="G405" s="139"/>
      <c r="H405" s="139"/>
      <c r="I405" s="206"/>
      <c r="J405" s="181"/>
      <c r="K405" s="182"/>
      <c r="L405" s="207"/>
      <c r="M405" s="183"/>
      <c r="N405" s="180"/>
      <c r="O405" s="79"/>
      <c r="P405" s="80" t="str">
        <f>IF(ISBLANK(O405), "", VLOOKUP(O405, Z!$A$2:$C$4127, 3, FALSE))</f>
        <v/>
      </c>
      <c r="Q405" s="184"/>
      <c r="R405" s="156">
        <f t="shared" si="16"/>
        <v>0</v>
      </c>
      <c r="S405" s="13"/>
      <c r="T405" s="225" cm="1">
        <f t="array" ref="T405">IFERROR(V405 * INDEX($AC$28:$AC$33, U405), 0) / 1000</f>
        <v>0</v>
      </c>
      <c r="U405" s="224" t="str">
        <f t="shared" si="15"/>
        <v>-</v>
      </c>
      <c r="V405" s="225">
        <f t="shared" si="17"/>
        <v>0</v>
      </c>
      <c r="W405" s="13"/>
    </row>
    <row r="406" spans="1:23" ht="12.75" customHeight="1" x14ac:dyDescent="0.2">
      <c r="A406" s="142"/>
      <c r="B406" s="9">
        <v>379</v>
      </c>
      <c r="C406" s="180"/>
      <c r="D406" s="79"/>
      <c r="E406" s="80" t="str">
        <f>IF(ISBLANK(D406), "", VLOOKUP(D406, Z!$A$2:$C$4127, 3, FALSE))</f>
        <v/>
      </c>
      <c r="F406" s="206"/>
      <c r="G406" s="139"/>
      <c r="H406" s="139"/>
      <c r="I406" s="206"/>
      <c r="J406" s="181"/>
      <c r="K406" s="182"/>
      <c r="L406" s="207"/>
      <c r="M406" s="183"/>
      <c r="N406" s="180"/>
      <c r="O406" s="79"/>
      <c r="P406" s="80" t="str">
        <f>IF(ISBLANK(O406), "", VLOOKUP(O406, Z!$A$2:$C$4127, 3, FALSE))</f>
        <v/>
      </c>
      <c r="Q406" s="184"/>
      <c r="R406" s="156">
        <f t="shared" si="16"/>
        <v>0</v>
      </c>
      <c r="S406" s="13"/>
      <c r="T406" s="225" cm="1">
        <f t="array" ref="T406">IFERROR(V406 * INDEX($AC$28:$AC$33, U406), 0) / 1000</f>
        <v>0</v>
      </c>
      <c r="U406" s="224" t="str">
        <f t="shared" si="15"/>
        <v>-</v>
      </c>
      <c r="V406" s="225">
        <f t="shared" si="17"/>
        <v>0</v>
      </c>
      <c r="W406" s="13"/>
    </row>
    <row r="407" spans="1:23" ht="12.75" customHeight="1" x14ac:dyDescent="0.2">
      <c r="A407" s="142"/>
      <c r="B407" s="9">
        <v>380</v>
      </c>
      <c r="C407" s="180"/>
      <c r="D407" s="79"/>
      <c r="E407" s="80" t="str">
        <f>IF(ISBLANK(D407), "", VLOOKUP(D407, Z!$A$2:$C$4127, 3, FALSE))</f>
        <v/>
      </c>
      <c r="F407" s="206"/>
      <c r="G407" s="139"/>
      <c r="H407" s="139"/>
      <c r="I407" s="206"/>
      <c r="J407" s="181"/>
      <c r="K407" s="182"/>
      <c r="L407" s="207"/>
      <c r="M407" s="183"/>
      <c r="N407" s="180"/>
      <c r="O407" s="79"/>
      <c r="P407" s="80" t="str">
        <f>IF(ISBLANK(O407), "", VLOOKUP(O407, Z!$A$2:$C$4127, 3, FALSE))</f>
        <v/>
      </c>
      <c r="Q407" s="184"/>
      <c r="R407" s="156">
        <f t="shared" si="16"/>
        <v>0</v>
      </c>
      <c r="S407" s="13"/>
      <c r="T407" s="225" cm="1">
        <f t="array" ref="T407">IFERROR(V407 * INDEX($AC$28:$AC$33, U407), 0) / 1000</f>
        <v>0</v>
      </c>
      <c r="U407" s="224" t="str">
        <f t="shared" si="15"/>
        <v>-</v>
      </c>
      <c r="V407" s="225">
        <f t="shared" si="17"/>
        <v>0</v>
      </c>
      <c r="W407" s="13"/>
    </row>
    <row r="408" spans="1:23" ht="12.75" customHeight="1" x14ac:dyDescent="0.2">
      <c r="A408" s="142"/>
      <c r="B408" s="9">
        <v>381</v>
      </c>
      <c r="C408" s="180"/>
      <c r="D408" s="79"/>
      <c r="E408" s="80" t="str">
        <f>IF(ISBLANK(D408), "", VLOOKUP(D408, Z!$A$2:$C$4127, 3, FALSE))</f>
        <v/>
      </c>
      <c r="F408" s="206"/>
      <c r="G408" s="139"/>
      <c r="H408" s="139"/>
      <c r="I408" s="206"/>
      <c r="J408" s="181"/>
      <c r="K408" s="182"/>
      <c r="L408" s="207"/>
      <c r="M408" s="183"/>
      <c r="N408" s="180"/>
      <c r="O408" s="79"/>
      <c r="P408" s="80" t="str">
        <f>IF(ISBLANK(O408), "", VLOOKUP(O408, Z!$A$2:$C$4127, 3, FALSE))</f>
        <v/>
      </c>
      <c r="Q408" s="184"/>
      <c r="R408" s="156">
        <f t="shared" si="16"/>
        <v>0</v>
      </c>
      <c r="S408" s="13"/>
      <c r="T408" s="225" cm="1">
        <f t="array" ref="T408">IFERROR(V408 * INDEX($AC$28:$AC$33, U408), 0) / 1000</f>
        <v>0</v>
      </c>
      <c r="U408" s="224" t="str">
        <f t="shared" ref="U408:U471" si="18">IFERROR(MATCH($H408,INDEX(Units,,1),0),IFERROR(MATCH($H408,INDEX(Units,,2),0),IFERROR(MATCH($H408,INDEX(Units,,3),0),"-")))</f>
        <v>-</v>
      </c>
      <c r="V408" s="225">
        <f t="shared" si="17"/>
        <v>0</v>
      </c>
      <c r="W408" s="13"/>
    </row>
    <row r="409" spans="1:23" ht="12.75" customHeight="1" x14ac:dyDescent="0.2">
      <c r="A409" s="142"/>
      <c r="B409" s="9">
        <v>382</v>
      </c>
      <c r="C409" s="180"/>
      <c r="D409" s="79"/>
      <c r="E409" s="80" t="str">
        <f>IF(ISBLANK(D409), "", VLOOKUP(D409, Z!$A$2:$C$4127, 3, FALSE))</f>
        <v/>
      </c>
      <c r="F409" s="206"/>
      <c r="G409" s="139"/>
      <c r="H409" s="139"/>
      <c r="I409" s="206"/>
      <c r="J409" s="181"/>
      <c r="K409" s="182"/>
      <c r="L409" s="207"/>
      <c r="M409" s="183"/>
      <c r="N409" s="180"/>
      <c r="O409" s="79"/>
      <c r="P409" s="80" t="str">
        <f>IF(ISBLANK(O409), "", VLOOKUP(O409, Z!$A$2:$C$4127, 3, FALSE))</f>
        <v/>
      </c>
      <c r="Q409" s="184"/>
      <c r="R409" s="156">
        <f t="shared" ref="R409:R472" si="19">T409*1000</f>
        <v>0</v>
      </c>
      <c r="S409" s="13"/>
      <c r="T409" s="225" cm="1">
        <f t="array" ref="T409">IFERROR(V409 * INDEX($AC$28:$AC$33, U409), 0) / 1000</f>
        <v>0</v>
      </c>
      <c r="U409" s="224" t="str">
        <f t="shared" si="18"/>
        <v>-</v>
      </c>
      <c r="V409" s="225">
        <f t="shared" ref="V409:V472" si="20">I409</f>
        <v>0</v>
      </c>
      <c r="W409" s="13"/>
    </row>
    <row r="410" spans="1:23" ht="12.75" customHeight="1" x14ac:dyDescent="0.2">
      <c r="A410" s="142"/>
      <c r="B410" s="9">
        <v>383</v>
      </c>
      <c r="C410" s="180"/>
      <c r="D410" s="79"/>
      <c r="E410" s="80" t="str">
        <f>IF(ISBLANK(D410), "", VLOOKUP(D410, Z!$A$2:$C$4127, 3, FALSE))</f>
        <v/>
      </c>
      <c r="F410" s="206"/>
      <c r="G410" s="139"/>
      <c r="H410" s="139"/>
      <c r="I410" s="206"/>
      <c r="J410" s="181"/>
      <c r="K410" s="182"/>
      <c r="L410" s="207"/>
      <c r="M410" s="183"/>
      <c r="N410" s="180"/>
      <c r="O410" s="79"/>
      <c r="P410" s="80" t="str">
        <f>IF(ISBLANK(O410), "", VLOOKUP(O410, Z!$A$2:$C$4127, 3, FALSE))</f>
        <v/>
      </c>
      <c r="Q410" s="184"/>
      <c r="R410" s="156">
        <f t="shared" si="19"/>
        <v>0</v>
      </c>
      <c r="S410" s="13"/>
      <c r="T410" s="225" cm="1">
        <f t="array" ref="T410">IFERROR(V410 * INDEX($AC$28:$AC$33, U410), 0) / 1000</f>
        <v>0</v>
      </c>
      <c r="U410" s="224" t="str">
        <f t="shared" si="18"/>
        <v>-</v>
      </c>
      <c r="V410" s="225">
        <f t="shared" si="20"/>
        <v>0</v>
      </c>
      <c r="W410" s="13"/>
    </row>
    <row r="411" spans="1:23" ht="12.75" customHeight="1" x14ac:dyDescent="0.2">
      <c r="A411" s="142"/>
      <c r="B411" s="9">
        <v>384</v>
      </c>
      <c r="C411" s="180"/>
      <c r="D411" s="79"/>
      <c r="E411" s="80" t="str">
        <f>IF(ISBLANK(D411), "", VLOOKUP(D411, Z!$A$2:$C$4127, 3, FALSE))</f>
        <v/>
      </c>
      <c r="F411" s="206"/>
      <c r="G411" s="139"/>
      <c r="H411" s="139"/>
      <c r="I411" s="206"/>
      <c r="J411" s="181"/>
      <c r="K411" s="182"/>
      <c r="L411" s="207"/>
      <c r="M411" s="183"/>
      <c r="N411" s="180"/>
      <c r="O411" s="79"/>
      <c r="P411" s="80" t="str">
        <f>IF(ISBLANK(O411), "", VLOOKUP(O411, Z!$A$2:$C$4127, 3, FALSE))</f>
        <v/>
      </c>
      <c r="Q411" s="184"/>
      <c r="R411" s="156">
        <f t="shared" si="19"/>
        <v>0</v>
      </c>
      <c r="S411" s="13"/>
      <c r="T411" s="225" cm="1">
        <f t="array" ref="T411">IFERROR(V411 * INDEX($AC$28:$AC$33, U411), 0) / 1000</f>
        <v>0</v>
      </c>
      <c r="U411" s="224" t="str">
        <f t="shared" si="18"/>
        <v>-</v>
      </c>
      <c r="V411" s="225">
        <f t="shared" si="20"/>
        <v>0</v>
      </c>
      <c r="W411" s="13"/>
    </row>
    <row r="412" spans="1:23" ht="12.75" customHeight="1" x14ac:dyDescent="0.2">
      <c r="A412" s="142"/>
      <c r="B412" s="9">
        <v>385</v>
      </c>
      <c r="C412" s="180"/>
      <c r="D412" s="79"/>
      <c r="E412" s="80" t="str">
        <f>IF(ISBLANK(D412), "", VLOOKUP(D412, Z!$A$2:$C$4127, 3, FALSE))</f>
        <v/>
      </c>
      <c r="F412" s="206"/>
      <c r="G412" s="139"/>
      <c r="H412" s="139"/>
      <c r="I412" s="206"/>
      <c r="J412" s="181"/>
      <c r="K412" s="182"/>
      <c r="L412" s="207"/>
      <c r="M412" s="183"/>
      <c r="N412" s="180"/>
      <c r="O412" s="79"/>
      <c r="P412" s="80" t="str">
        <f>IF(ISBLANK(O412), "", VLOOKUP(O412, Z!$A$2:$C$4127, 3, FALSE))</f>
        <v/>
      </c>
      <c r="Q412" s="184"/>
      <c r="R412" s="156">
        <f t="shared" si="19"/>
        <v>0</v>
      </c>
      <c r="S412" s="13"/>
      <c r="T412" s="225" cm="1">
        <f t="array" ref="T412">IFERROR(V412 * INDEX($AC$28:$AC$33, U412), 0) / 1000</f>
        <v>0</v>
      </c>
      <c r="U412" s="224" t="str">
        <f t="shared" si="18"/>
        <v>-</v>
      </c>
      <c r="V412" s="225">
        <f t="shared" si="20"/>
        <v>0</v>
      </c>
      <c r="W412" s="13"/>
    </row>
    <row r="413" spans="1:23" ht="12.75" customHeight="1" x14ac:dyDescent="0.2">
      <c r="A413" s="142"/>
      <c r="B413" s="9">
        <v>386</v>
      </c>
      <c r="C413" s="180"/>
      <c r="D413" s="79"/>
      <c r="E413" s="80" t="str">
        <f>IF(ISBLANK(D413), "", VLOOKUP(D413, Z!$A$2:$C$4127, 3, FALSE))</f>
        <v/>
      </c>
      <c r="F413" s="206"/>
      <c r="G413" s="139"/>
      <c r="H413" s="139"/>
      <c r="I413" s="206"/>
      <c r="J413" s="181"/>
      <c r="K413" s="182"/>
      <c r="L413" s="207"/>
      <c r="M413" s="183"/>
      <c r="N413" s="180"/>
      <c r="O413" s="79"/>
      <c r="P413" s="80" t="str">
        <f>IF(ISBLANK(O413), "", VLOOKUP(O413, Z!$A$2:$C$4127, 3, FALSE))</f>
        <v/>
      </c>
      <c r="Q413" s="184"/>
      <c r="R413" s="156">
        <f t="shared" si="19"/>
        <v>0</v>
      </c>
      <c r="S413" s="13"/>
      <c r="T413" s="225" cm="1">
        <f t="array" ref="T413">IFERROR(V413 * INDEX($AC$28:$AC$33, U413), 0) / 1000</f>
        <v>0</v>
      </c>
      <c r="U413" s="224" t="str">
        <f t="shared" si="18"/>
        <v>-</v>
      </c>
      <c r="V413" s="225">
        <f t="shared" si="20"/>
        <v>0</v>
      </c>
      <c r="W413" s="13"/>
    </row>
    <row r="414" spans="1:23" ht="12.75" customHeight="1" x14ac:dyDescent="0.2">
      <c r="A414" s="142"/>
      <c r="B414" s="9">
        <v>387</v>
      </c>
      <c r="C414" s="180"/>
      <c r="D414" s="79"/>
      <c r="E414" s="80" t="str">
        <f>IF(ISBLANK(D414), "", VLOOKUP(D414, Z!$A$2:$C$4127, 3, FALSE))</f>
        <v/>
      </c>
      <c r="F414" s="206"/>
      <c r="G414" s="139"/>
      <c r="H414" s="139"/>
      <c r="I414" s="206"/>
      <c r="J414" s="181"/>
      <c r="K414" s="182"/>
      <c r="L414" s="207"/>
      <c r="M414" s="183"/>
      <c r="N414" s="180"/>
      <c r="O414" s="79"/>
      <c r="P414" s="80" t="str">
        <f>IF(ISBLANK(O414), "", VLOOKUP(O414, Z!$A$2:$C$4127, 3, FALSE))</f>
        <v/>
      </c>
      <c r="Q414" s="184"/>
      <c r="R414" s="156">
        <f t="shared" si="19"/>
        <v>0</v>
      </c>
      <c r="S414" s="13"/>
      <c r="T414" s="225" cm="1">
        <f t="array" ref="T414">IFERROR(V414 * INDEX($AC$28:$AC$33, U414), 0) / 1000</f>
        <v>0</v>
      </c>
      <c r="U414" s="224" t="str">
        <f t="shared" si="18"/>
        <v>-</v>
      </c>
      <c r="V414" s="225">
        <f t="shared" si="20"/>
        <v>0</v>
      </c>
      <c r="W414" s="13"/>
    </row>
    <row r="415" spans="1:23" ht="12.75" customHeight="1" x14ac:dyDescent="0.2">
      <c r="A415" s="142"/>
      <c r="B415" s="9">
        <v>388</v>
      </c>
      <c r="C415" s="180"/>
      <c r="D415" s="79"/>
      <c r="E415" s="80" t="str">
        <f>IF(ISBLANK(D415), "", VLOOKUP(D415, Z!$A$2:$C$4127, 3, FALSE))</f>
        <v/>
      </c>
      <c r="F415" s="206"/>
      <c r="G415" s="139"/>
      <c r="H415" s="139"/>
      <c r="I415" s="206"/>
      <c r="J415" s="181"/>
      <c r="K415" s="182"/>
      <c r="L415" s="207"/>
      <c r="M415" s="183"/>
      <c r="N415" s="180"/>
      <c r="O415" s="79"/>
      <c r="P415" s="80" t="str">
        <f>IF(ISBLANK(O415), "", VLOOKUP(O415, Z!$A$2:$C$4127, 3, FALSE))</f>
        <v/>
      </c>
      <c r="Q415" s="184"/>
      <c r="R415" s="156">
        <f t="shared" si="19"/>
        <v>0</v>
      </c>
      <c r="S415" s="13"/>
      <c r="T415" s="225" cm="1">
        <f t="array" ref="T415">IFERROR(V415 * INDEX($AC$28:$AC$33, U415), 0) / 1000</f>
        <v>0</v>
      </c>
      <c r="U415" s="224" t="str">
        <f t="shared" si="18"/>
        <v>-</v>
      </c>
      <c r="V415" s="225">
        <f t="shared" si="20"/>
        <v>0</v>
      </c>
      <c r="W415" s="13"/>
    </row>
    <row r="416" spans="1:23" ht="12.75" customHeight="1" x14ac:dyDescent="0.2">
      <c r="A416" s="142"/>
      <c r="B416" s="9">
        <v>389</v>
      </c>
      <c r="C416" s="180"/>
      <c r="D416" s="79"/>
      <c r="E416" s="80" t="str">
        <f>IF(ISBLANK(D416), "", VLOOKUP(D416, Z!$A$2:$C$4127, 3, FALSE))</f>
        <v/>
      </c>
      <c r="F416" s="206"/>
      <c r="G416" s="139"/>
      <c r="H416" s="139"/>
      <c r="I416" s="206"/>
      <c r="J416" s="181"/>
      <c r="K416" s="182"/>
      <c r="L416" s="207"/>
      <c r="M416" s="183"/>
      <c r="N416" s="180"/>
      <c r="O416" s="79"/>
      <c r="P416" s="80" t="str">
        <f>IF(ISBLANK(O416), "", VLOOKUP(O416, Z!$A$2:$C$4127, 3, FALSE))</f>
        <v/>
      </c>
      <c r="Q416" s="184"/>
      <c r="R416" s="156">
        <f t="shared" si="19"/>
        <v>0</v>
      </c>
      <c r="S416" s="13"/>
      <c r="T416" s="225" cm="1">
        <f t="array" ref="T416">IFERROR(V416 * INDEX($AC$28:$AC$33, U416), 0) / 1000</f>
        <v>0</v>
      </c>
      <c r="U416" s="224" t="str">
        <f t="shared" si="18"/>
        <v>-</v>
      </c>
      <c r="V416" s="225">
        <f t="shared" si="20"/>
        <v>0</v>
      </c>
      <c r="W416" s="13"/>
    </row>
    <row r="417" spans="1:23" ht="12.75" customHeight="1" x14ac:dyDescent="0.2">
      <c r="A417" s="142"/>
      <c r="B417" s="9">
        <v>390</v>
      </c>
      <c r="C417" s="180"/>
      <c r="D417" s="79"/>
      <c r="E417" s="80" t="str">
        <f>IF(ISBLANK(D417), "", VLOOKUP(D417, Z!$A$2:$C$4127, 3, FALSE))</f>
        <v/>
      </c>
      <c r="F417" s="206"/>
      <c r="G417" s="139"/>
      <c r="H417" s="139"/>
      <c r="I417" s="206"/>
      <c r="J417" s="181"/>
      <c r="K417" s="182"/>
      <c r="L417" s="207"/>
      <c r="M417" s="183"/>
      <c r="N417" s="180"/>
      <c r="O417" s="79"/>
      <c r="P417" s="80" t="str">
        <f>IF(ISBLANK(O417), "", VLOOKUP(O417, Z!$A$2:$C$4127, 3, FALSE))</f>
        <v/>
      </c>
      <c r="Q417" s="184"/>
      <c r="R417" s="156">
        <f t="shared" si="19"/>
        <v>0</v>
      </c>
      <c r="S417" s="13"/>
      <c r="T417" s="225" cm="1">
        <f t="array" ref="T417">IFERROR(V417 * INDEX($AC$28:$AC$33, U417), 0) / 1000</f>
        <v>0</v>
      </c>
      <c r="U417" s="224" t="str">
        <f t="shared" si="18"/>
        <v>-</v>
      </c>
      <c r="V417" s="225">
        <f t="shared" si="20"/>
        <v>0</v>
      </c>
      <c r="W417" s="13"/>
    </row>
    <row r="418" spans="1:23" ht="12.75" customHeight="1" x14ac:dyDescent="0.2">
      <c r="A418" s="142"/>
      <c r="B418" s="9">
        <v>391</v>
      </c>
      <c r="C418" s="180"/>
      <c r="D418" s="79"/>
      <c r="E418" s="80" t="str">
        <f>IF(ISBLANK(D418), "", VLOOKUP(D418, Z!$A$2:$C$4127, 3, FALSE))</f>
        <v/>
      </c>
      <c r="F418" s="206"/>
      <c r="G418" s="139"/>
      <c r="H418" s="139"/>
      <c r="I418" s="206"/>
      <c r="J418" s="181"/>
      <c r="K418" s="182"/>
      <c r="L418" s="207"/>
      <c r="M418" s="183"/>
      <c r="N418" s="180"/>
      <c r="O418" s="79"/>
      <c r="P418" s="80" t="str">
        <f>IF(ISBLANK(O418), "", VLOOKUP(O418, Z!$A$2:$C$4127, 3, FALSE))</f>
        <v/>
      </c>
      <c r="Q418" s="184"/>
      <c r="R418" s="156">
        <f t="shared" si="19"/>
        <v>0</v>
      </c>
      <c r="S418" s="13"/>
      <c r="T418" s="225" cm="1">
        <f t="array" ref="T418">IFERROR(V418 * INDEX($AC$28:$AC$33, U418), 0) / 1000</f>
        <v>0</v>
      </c>
      <c r="U418" s="224" t="str">
        <f t="shared" si="18"/>
        <v>-</v>
      </c>
      <c r="V418" s="225">
        <f t="shared" si="20"/>
        <v>0</v>
      </c>
      <c r="W418" s="13"/>
    </row>
    <row r="419" spans="1:23" ht="12.75" customHeight="1" x14ac:dyDescent="0.2">
      <c r="A419" s="142"/>
      <c r="B419" s="9">
        <v>392</v>
      </c>
      <c r="C419" s="180"/>
      <c r="D419" s="79"/>
      <c r="E419" s="80" t="str">
        <f>IF(ISBLANK(D419), "", VLOOKUP(D419, Z!$A$2:$C$4127, 3, FALSE))</f>
        <v/>
      </c>
      <c r="F419" s="206"/>
      <c r="G419" s="139"/>
      <c r="H419" s="139"/>
      <c r="I419" s="206"/>
      <c r="J419" s="181"/>
      <c r="K419" s="182"/>
      <c r="L419" s="207"/>
      <c r="M419" s="183"/>
      <c r="N419" s="180"/>
      <c r="O419" s="79"/>
      <c r="P419" s="80" t="str">
        <f>IF(ISBLANK(O419), "", VLOOKUP(O419, Z!$A$2:$C$4127, 3, FALSE))</f>
        <v/>
      </c>
      <c r="Q419" s="184"/>
      <c r="R419" s="156">
        <f t="shared" si="19"/>
        <v>0</v>
      </c>
      <c r="S419" s="13"/>
      <c r="T419" s="225" cm="1">
        <f t="array" ref="T419">IFERROR(V419 * INDEX($AC$28:$AC$33, U419), 0) / 1000</f>
        <v>0</v>
      </c>
      <c r="U419" s="224" t="str">
        <f t="shared" si="18"/>
        <v>-</v>
      </c>
      <c r="V419" s="225">
        <f t="shared" si="20"/>
        <v>0</v>
      </c>
      <c r="W419" s="13"/>
    </row>
    <row r="420" spans="1:23" ht="12.75" customHeight="1" x14ac:dyDescent="0.2">
      <c r="A420" s="142"/>
      <c r="B420" s="9">
        <v>393</v>
      </c>
      <c r="C420" s="180"/>
      <c r="D420" s="79"/>
      <c r="E420" s="80" t="str">
        <f>IF(ISBLANK(D420), "", VLOOKUP(D420, Z!$A$2:$C$4127, 3, FALSE))</f>
        <v/>
      </c>
      <c r="F420" s="206"/>
      <c r="G420" s="139"/>
      <c r="H420" s="139"/>
      <c r="I420" s="206"/>
      <c r="J420" s="181"/>
      <c r="K420" s="182"/>
      <c r="L420" s="207"/>
      <c r="M420" s="183"/>
      <c r="N420" s="180"/>
      <c r="O420" s="79"/>
      <c r="P420" s="80" t="str">
        <f>IF(ISBLANK(O420), "", VLOOKUP(O420, Z!$A$2:$C$4127, 3, FALSE))</f>
        <v/>
      </c>
      <c r="Q420" s="184"/>
      <c r="R420" s="156">
        <f t="shared" si="19"/>
        <v>0</v>
      </c>
      <c r="S420" s="13"/>
      <c r="T420" s="225" cm="1">
        <f t="array" ref="T420">IFERROR(V420 * INDEX($AC$28:$AC$33, U420), 0) / 1000</f>
        <v>0</v>
      </c>
      <c r="U420" s="224" t="str">
        <f t="shared" si="18"/>
        <v>-</v>
      </c>
      <c r="V420" s="225">
        <f t="shared" si="20"/>
        <v>0</v>
      </c>
      <c r="W420" s="13"/>
    </row>
    <row r="421" spans="1:23" ht="12.75" customHeight="1" x14ac:dyDescent="0.2">
      <c r="A421" s="142"/>
      <c r="B421" s="9">
        <v>394</v>
      </c>
      <c r="C421" s="180"/>
      <c r="D421" s="79"/>
      <c r="E421" s="80" t="str">
        <f>IF(ISBLANK(D421), "", VLOOKUP(D421, Z!$A$2:$C$4127, 3, FALSE))</f>
        <v/>
      </c>
      <c r="F421" s="206"/>
      <c r="G421" s="139"/>
      <c r="H421" s="139"/>
      <c r="I421" s="206"/>
      <c r="J421" s="181"/>
      <c r="K421" s="182"/>
      <c r="L421" s="207"/>
      <c r="M421" s="183"/>
      <c r="N421" s="180"/>
      <c r="O421" s="79"/>
      <c r="P421" s="80" t="str">
        <f>IF(ISBLANK(O421), "", VLOOKUP(O421, Z!$A$2:$C$4127, 3, FALSE))</f>
        <v/>
      </c>
      <c r="Q421" s="184"/>
      <c r="R421" s="156">
        <f t="shared" si="19"/>
        <v>0</v>
      </c>
      <c r="S421" s="13"/>
      <c r="T421" s="225" cm="1">
        <f t="array" ref="T421">IFERROR(V421 * INDEX($AC$28:$AC$33, U421), 0) / 1000</f>
        <v>0</v>
      </c>
      <c r="U421" s="224" t="str">
        <f t="shared" si="18"/>
        <v>-</v>
      </c>
      <c r="V421" s="225">
        <f t="shared" si="20"/>
        <v>0</v>
      </c>
      <c r="W421" s="13"/>
    </row>
    <row r="422" spans="1:23" ht="12.75" customHeight="1" x14ac:dyDescent="0.2">
      <c r="A422" s="142"/>
      <c r="B422" s="9">
        <v>395</v>
      </c>
      <c r="C422" s="180"/>
      <c r="D422" s="79"/>
      <c r="E422" s="80" t="str">
        <f>IF(ISBLANK(D422), "", VLOOKUP(D422, Z!$A$2:$C$4127, 3, FALSE))</f>
        <v/>
      </c>
      <c r="F422" s="206"/>
      <c r="G422" s="139"/>
      <c r="H422" s="139"/>
      <c r="I422" s="206"/>
      <c r="J422" s="181"/>
      <c r="K422" s="182"/>
      <c r="L422" s="207"/>
      <c r="M422" s="183"/>
      <c r="N422" s="180"/>
      <c r="O422" s="79"/>
      <c r="P422" s="80" t="str">
        <f>IF(ISBLANK(O422), "", VLOOKUP(O422, Z!$A$2:$C$4127, 3, FALSE))</f>
        <v/>
      </c>
      <c r="Q422" s="184"/>
      <c r="R422" s="156">
        <f t="shared" si="19"/>
        <v>0</v>
      </c>
      <c r="S422" s="13"/>
      <c r="T422" s="225" cm="1">
        <f t="array" ref="T422">IFERROR(V422 * INDEX($AC$28:$AC$33, U422), 0) / 1000</f>
        <v>0</v>
      </c>
      <c r="U422" s="224" t="str">
        <f t="shared" si="18"/>
        <v>-</v>
      </c>
      <c r="V422" s="225">
        <f t="shared" si="20"/>
        <v>0</v>
      </c>
      <c r="W422" s="13"/>
    </row>
    <row r="423" spans="1:23" ht="12.75" customHeight="1" x14ac:dyDescent="0.2">
      <c r="A423" s="142"/>
      <c r="B423" s="9">
        <v>396</v>
      </c>
      <c r="C423" s="180"/>
      <c r="D423" s="79"/>
      <c r="E423" s="80" t="str">
        <f>IF(ISBLANK(D423), "", VLOOKUP(D423, Z!$A$2:$C$4127, 3, FALSE))</f>
        <v/>
      </c>
      <c r="F423" s="206"/>
      <c r="G423" s="139"/>
      <c r="H423" s="139"/>
      <c r="I423" s="206"/>
      <c r="J423" s="181"/>
      <c r="K423" s="182"/>
      <c r="L423" s="207"/>
      <c r="M423" s="183"/>
      <c r="N423" s="180"/>
      <c r="O423" s="79"/>
      <c r="P423" s="80" t="str">
        <f>IF(ISBLANK(O423), "", VLOOKUP(O423, Z!$A$2:$C$4127, 3, FALSE))</f>
        <v/>
      </c>
      <c r="Q423" s="184"/>
      <c r="R423" s="156">
        <f t="shared" si="19"/>
        <v>0</v>
      </c>
      <c r="S423" s="13"/>
      <c r="T423" s="225" cm="1">
        <f t="array" ref="T423">IFERROR(V423 * INDEX($AC$28:$AC$33, U423), 0) / 1000</f>
        <v>0</v>
      </c>
      <c r="U423" s="224" t="str">
        <f t="shared" si="18"/>
        <v>-</v>
      </c>
      <c r="V423" s="225">
        <f t="shared" si="20"/>
        <v>0</v>
      </c>
      <c r="W423" s="13"/>
    </row>
    <row r="424" spans="1:23" ht="12.75" customHeight="1" x14ac:dyDescent="0.2">
      <c r="A424" s="142"/>
      <c r="B424" s="9">
        <v>397</v>
      </c>
      <c r="C424" s="180"/>
      <c r="D424" s="79"/>
      <c r="E424" s="80" t="str">
        <f>IF(ISBLANK(D424), "", VLOOKUP(D424, Z!$A$2:$C$4127, 3, FALSE))</f>
        <v/>
      </c>
      <c r="F424" s="206"/>
      <c r="G424" s="139"/>
      <c r="H424" s="139"/>
      <c r="I424" s="206"/>
      <c r="J424" s="181"/>
      <c r="K424" s="182"/>
      <c r="L424" s="207"/>
      <c r="M424" s="183"/>
      <c r="N424" s="180"/>
      <c r="O424" s="79"/>
      <c r="P424" s="80" t="str">
        <f>IF(ISBLANK(O424), "", VLOOKUP(O424, Z!$A$2:$C$4127, 3, FALSE))</f>
        <v/>
      </c>
      <c r="Q424" s="184"/>
      <c r="R424" s="156">
        <f t="shared" si="19"/>
        <v>0</v>
      </c>
      <c r="S424" s="13"/>
      <c r="T424" s="225" cm="1">
        <f t="array" ref="T424">IFERROR(V424 * INDEX($AC$28:$AC$33, U424), 0) / 1000</f>
        <v>0</v>
      </c>
      <c r="U424" s="224" t="str">
        <f t="shared" si="18"/>
        <v>-</v>
      </c>
      <c r="V424" s="225">
        <f t="shared" si="20"/>
        <v>0</v>
      </c>
      <c r="W424" s="13"/>
    </row>
    <row r="425" spans="1:23" ht="12.75" customHeight="1" x14ac:dyDescent="0.2">
      <c r="A425" s="142"/>
      <c r="B425" s="9">
        <v>398</v>
      </c>
      <c r="C425" s="180"/>
      <c r="D425" s="79"/>
      <c r="E425" s="80" t="str">
        <f>IF(ISBLANK(D425), "", VLOOKUP(D425, Z!$A$2:$C$4127, 3, FALSE))</f>
        <v/>
      </c>
      <c r="F425" s="206"/>
      <c r="G425" s="139"/>
      <c r="H425" s="139"/>
      <c r="I425" s="206"/>
      <c r="J425" s="181"/>
      <c r="K425" s="182"/>
      <c r="L425" s="207"/>
      <c r="M425" s="183"/>
      <c r="N425" s="180"/>
      <c r="O425" s="79"/>
      <c r="P425" s="80" t="str">
        <f>IF(ISBLANK(O425), "", VLOOKUP(O425, Z!$A$2:$C$4127, 3, FALSE))</f>
        <v/>
      </c>
      <c r="Q425" s="184"/>
      <c r="R425" s="156">
        <f t="shared" si="19"/>
        <v>0</v>
      </c>
      <c r="S425" s="13"/>
      <c r="T425" s="225" cm="1">
        <f t="array" ref="T425">IFERROR(V425 * INDEX($AC$28:$AC$33, U425), 0) / 1000</f>
        <v>0</v>
      </c>
      <c r="U425" s="224" t="str">
        <f t="shared" si="18"/>
        <v>-</v>
      </c>
      <c r="V425" s="225">
        <f t="shared" si="20"/>
        <v>0</v>
      </c>
      <c r="W425" s="13"/>
    </row>
    <row r="426" spans="1:23" ht="12.75" customHeight="1" x14ac:dyDescent="0.2">
      <c r="A426" s="142"/>
      <c r="B426" s="9">
        <v>399</v>
      </c>
      <c r="C426" s="180"/>
      <c r="D426" s="79"/>
      <c r="E426" s="80" t="str">
        <f>IF(ISBLANK(D426), "", VLOOKUP(D426, Z!$A$2:$C$4127, 3, FALSE))</f>
        <v/>
      </c>
      <c r="F426" s="206"/>
      <c r="G426" s="139"/>
      <c r="H426" s="139"/>
      <c r="I426" s="206"/>
      <c r="J426" s="181"/>
      <c r="K426" s="182"/>
      <c r="L426" s="207"/>
      <c r="M426" s="183"/>
      <c r="N426" s="180"/>
      <c r="O426" s="79"/>
      <c r="P426" s="80" t="str">
        <f>IF(ISBLANK(O426), "", VLOOKUP(O426, Z!$A$2:$C$4127, 3, FALSE))</f>
        <v/>
      </c>
      <c r="Q426" s="184"/>
      <c r="R426" s="156">
        <f t="shared" si="19"/>
        <v>0</v>
      </c>
      <c r="S426" s="13"/>
      <c r="T426" s="225" cm="1">
        <f t="array" ref="T426">IFERROR(V426 * INDEX($AC$28:$AC$33, U426), 0) / 1000</f>
        <v>0</v>
      </c>
      <c r="U426" s="224" t="str">
        <f t="shared" si="18"/>
        <v>-</v>
      </c>
      <c r="V426" s="225">
        <f t="shared" si="20"/>
        <v>0</v>
      </c>
      <c r="W426" s="13"/>
    </row>
    <row r="427" spans="1:23" ht="12.75" customHeight="1" x14ac:dyDescent="0.2">
      <c r="A427" s="142"/>
      <c r="B427" s="9">
        <v>400</v>
      </c>
      <c r="C427" s="180"/>
      <c r="D427" s="79"/>
      <c r="E427" s="80" t="str">
        <f>IF(ISBLANK(D427), "", VLOOKUP(D427, Z!$A$2:$C$4127, 3, FALSE))</f>
        <v/>
      </c>
      <c r="F427" s="206"/>
      <c r="G427" s="139"/>
      <c r="H427" s="139"/>
      <c r="I427" s="206"/>
      <c r="J427" s="181"/>
      <c r="K427" s="182"/>
      <c r="L427" s="207"/>
      <c r="M427" s="183"/>
      <c r="N427" s="180"/>
      <c r="O427" s="79"/>
      <c r="P427" s="80" t="str">
        <f>IF(ISBLANK(O427), "", VLOOKUP(O427, Z!$A$2:$C$4127, 3, FALSE))</f>
        <v/>
      </c>
      <c r="Q427" s="184"/>
      <c r="R427" s="156">
        <f t="shared" si="19"/>
        <v>0</v>
      </c>
      <c r="S427" s="13"/>
      <c r="T427" s="225" cm="1">
        <f t="array" ref="T427">IFERROR(V427 * INDEX($AC$28:$AC$33, U427), 0) / 1000</f>
        <v>0</v>
      </c>
      <c r="U427" s="224" t="str">
        <f t="shared" si="18"/>
        <v>-</v>
      </c>
      <c r="V427" s="225">
        <f t="shared" si="20"/>
        <v>0</v>
      </c>
      <c r="W427" s="13"/>
    </row>
    <row r="428" spans="1:23" ht="12.75" customHeight="1" x14ac:dyDescent="0.2">
      <c r="A428" s="142"/>
      <c r="B428" s="9">
        <v>401</v>
      </c>
      <c r="C428" s="180"/>
      <c r="D428" s="79"/>
      <c r="E428" s="80" t="str">
        <f>IF(ISBLANK(D428), "", VLOOKUP(D428, Z!$A$2:$C$4127, 3, FALSE))</f>
        <v/>
      </c>
      <c r="F428" s="206"/>
      <c r="G428" s="139"/>
      <c r="H428" s="139"/>
      <c r="I428" s="206"/>
      <c r="J428" s="181"/>
      <c r="K428" s="182"/>
      <c r="L428" s="207"/>
      <c r="M428" s="183"/>
      <c r="N428" s="180"/>
      <c r="O428" s="79"/>
      <c r="P428" s="80" t="str">
        <f>IF(ISBLANK(O428), "", VLOOKUP(O428, Z!$A$2:$C$4127, 3, FALSE))</f>
        <v/>
      </c>
      <c r="Q428" s="184"/>
      <c r="R428" s="156">
        <f t="shared" si="19"/>
        <v>0</v>
      </c>
      <c r="S428" s="13"/>
      <c r="T428" s="225" cm="1">
        <f t="array" ref="T428">IFERROR(V428 * INDEX($AC$28:$AC$33, U428), 0) / 1000</f>
        <v>0</v>
      </c>
      <c r="U428" s="224" t="str">
        <f t="shared" si="18"/>
        <v>-</v>
      </c>
      <c r="V428" s="225">
        <f t="shared" si="20"/>
        <v>0</v>
      </c>
      <c r="W428" s="13"/>
    </row>
    <row r="429" spans="1:23" ht="12.75" customHeight="1" x14ac:dyDescent="0.2">
      <c r="A429" s="142"/>
      <c r="B429" s="9">
        <v>402</v>
      </c>
      <c r="C429" s="180"/>
      <c r="D429" s="79"/>
      <c r="E429" s="80" t="str">
        <f>IF(ISBLANK(D429), "", VLOOKUP(D429, Z!$A$2:$C$4127, 3, FALSE))</f>
        <v/>
      </c>
      <c r="F429" s="206"/>
      <c r="G429" s="139"/>
      <c r="H429" s="139"/>
      <c r="I429" s="206"/>
      <c r="J429" s="181"/>
      <c r="K429" s="182"/>
      <c r="L429" s="207"/>
      <c r="M429" s="183"/>
      <c r="N429" s="180"/>
      <c r="O429" s="79"/>
      <c r="P429" s="80" t="str">
        <f>IF(ISBLANK(O429), "", VLOOKUP(O429, Z!$A$2:$C$4127, 3, FALSE))</f>
        <v/>
      </c>
      <c r="Q429" s="184"/>
      <c r="R429" s="156">
        <f t="shared" si="19"/>
        <v>0</v>
      </c>
      <c r="S429" s="13"/>
      <c r="T429" s="225" cm="1">
        <f t="array" ref="T429">IFERROR(V429 * INDEX($AC$28:$AC$33, U429), 0) / 1000</f>
        <v>0</v>
      </c>
      <c r="U429" s="224" t="str">
        <f t="shared" si="18"/>
        <v>-</v>
      </c>
      <c r="V429" s="225">
        <f t="shared" si="20"/>
        <v>0</v>
      </c>
      <c r="W429" s="13"/>
    </row>
    <row r="430" spans="1:23" ht="12.75" customHeight="1" x14ac:dyDescent="0.2">
      <c r="A430" s="142"/>
      <c r="B430" s="9">
        <v>403</v>
      </c>
      <c r="C430" s="180"/>
      <c r="D430" s="79"/>
      <c r="E430" s="80" t="str">
        <f>IF(ISBLANK(D430), "", VLOOKUP(D430, Z!$A$2:$C$4127, 3, FALSE))</f>
        <v/>
      </c>
      <c r="F430" s="206"/>
      <c r="G430" s="139"/>
      <c r="H430" s="139"/>
      <c r="I430" s="206"/>
      <c r="J430" s="181"/>
      <c r="K430" s="182"/>
      <c r="L430" s="207"/>
      <c r="M430" s="183"/>
      <c r="N430" s="180"/>
      <c r="O430" s="79"/>
      <c r="P430" s="80" t="str">
        <f>IF(ISBLANK(O430), "", VLOOKUP(O430, Z!$A$2:$C$4127, 3, FALSE))</f>
        <v/>
      </c>
      <c r="Q430" s="184"/>
      <c r="R430" s="156">
        <f t="shared" si="19"/>
        <v>0</v>
      </c>
      <c r="S430" s="13"/>
      <c r="T430" s="225" cm="1">
        <f t="array" ref="T430">IFERROR(V430 * INDEX($AC$28:$AC$33, U430), 0) / 1000</f>
        <v>0</v>
      </c>
      <c r="U430" s="224" t="str">
        <f t="shared" si="18"/>
        <v>-</v>
      </c>
      <c r="V430" s="225">
        <f t="shared" si="20"/>
        <v>0</v>
      </c>
      <c r="W430" s="13"/>
    </row>
    <row r="431" spans="1:23" ht="12.75" customHeight="1" x14ac:dyDescent="0.2">
      <c r="A431" s="142"/>
      <c r="B431" s="9">
        <v>404</v>
      </c>
      <c r="C431" s="180"/>
      <c r="D431" s="79"/>
      <c r="E431" s="80" t="str">
        <f>IF(ISBLANK(D431), "", VLOOKUP(D431, Z!$A$2:$C$4127, 3, FALSE))</f>
        <v/>
      </c>
      <c r="F431" s="206"/>
      <c r="G431" s="139"/>
      <c r="H431" s="139"/>
      <c r="I431" s="206"/>
      <c r="J431" s="181"/>
      <c r="K431" s="182"/>
      <c r="L431" s="207"/>
      <c r="M431" s="183"/>
      <c r="N431" s="180"/>
      <c r="O431" s="79"/>
      <c r="P431" s="80" t="str">
        <f>IF(ISBLANK(O431), "", VLOOKUP(O431, Z!$A$2:$C$4127, 3, FALSE))</f>
        <v/>
      </c>
      <c r="Q431" s="184"/>
      <c r="R431" s="156">
        <f t="shared" si="19"/>
        <v>0</v>
      </c>
      <c r="S431" s="13"/>
      <c r="T431" s="225" cm="1">
        <f t="array" ref="T431">IFERROR(V431 * INDEX($AC$28:$AC$33, U431), 0) / 1000</f>
        <v>0</v>
      </c>
      <c r="U431" s="224" t="str">
        <f t="shared" si="18"/>
        <v>-</v>
      </c>
      <c r="V431" s="225">
        <f t="shared" si="20"/>
        <v>0</v>
      </c>
      <c r="W431" s="13"/>
    </row>
    <row r="432" spans="1:23" ht="12.75" customHeight="1" x14ac:dyDescent="0.2">
      <c r="A432" s="142"/>
      <c r="B432" s="9">
        <v>405</v>
      </c>
      <c r="C432" s="180"/>
      <c r="D432" s="79"/>
      <c r="E432" s="80" t="str">
        <f>IF(ISBLANK(D432), "", VLOOKUP(D432, Z!$A$2:$C$4127, 3, FALSE))</f>
        <v/>
      </c>
      <c r="F432" s="206"/>
      <c r="G432" s="139"/>
      <c r="H432" s="139"/>
      <c r="I432" s="206"/>
      <c r="J432" s="181"/>
      <c r="K432" s="182"/>
      <c r="L432" s="207"/>
      <c r="M432" s="183"/>
      <c r="N432" s="180"/>
      <c r="O432" s="79"/>
      <c r="P432" s="80" t="str">
        <f>IF(ISBLANK(O432), "", VLOOKUP(O432, Z!$A$2:$C$4127, 3, FALSE))</f>
        <v/>
      </c>
      <c r="Q432" s="184"/>
      <c r="R432" s="156">
        <f t="shared" si="19"/>
        <v>0</v>
      </c>
      <c r="S432" s="13"/>
      <c r="T432" s="225" cm="1">
        <f t="array" ref="T432">IFERROR(V432 * INDEX($AC$28:$AC$33, U432), 0) / 1000</f>
        <v>0</v>
      </c>
      <c r="U432" s="224" t="str">
        <f t="shared" si="18"/>
        <v>-</v>
      </c>
      <c r="V432" s="225">
        <f t="shared" si="20"/>
        <v>0</v>
      </c>
      <c r="W432" s="13"/>
    </row>
    <row r="433" spans="1:23" ht="12.75" customHeight="1" x14ac:dyDescent="0.2">
      <c r="A433" s="142"/>
      <c r="B433" s="9">
        <v>406</v>
      </c>
      <c r="C433" s="180"/>
      <c r="D433" s="79"/>
      <c r="E433" s="80" t="str">
        <f>IF(ISBLANK(D433), "", VLOOKUP(D433, Z!$A$2:$C$4127, 3, FALSE))</f>
        <v/>
      </c>
      <c r="F433" s="206"/>
      <c r="G433" s="139"/>
      <c r="H433" s="139"/>
      <c r="I433" s="206"/>
      <c r="J433" s="181"/>
      <c r="K433" s="182"/>
      <c r="L433" s="207"/>
      <c r="M433" s="183"/>
      <c r="N433" s="180"/>
      <c r="O433" s="79"/>
      <c r="P433" s="80" t="str">
        <f>IF(ISBLANK(O433), "", VLOOKUP(O433, Z!$A$2:$C$4127, 3, FALSE))</f>
        <v/>
      </c>
      <c r="Q433" s="184"/>
      <c r="R433" s="156">
        <f t="shared" si="19"/>
        <v>0</v>
      </c>
      <c r="S433" s="13"/>
      <c r="T433" s="225" cm="1">
        <f t="array" ref="T433">IFERROR(V433 * INDEX($AC$28:$AC$33, U433), 0) / 1000</f>
        <v>0</v>
      </c>
      <c r="U433" s="224" t="str">
        <f t="shared" si="18"/>
        <v>-</v>
      </c>
      <c r="V433" s="225">
        <f t="shared" si="20"/>
        <v>0</v>
      </c>
      <c r="W433" s="13"/>
    </row>
    <row r="434" spans="1:23" ht="12.75" customHeight="1" x14ac:dyDescent="0.2">
      <c r="A434" s="142"/>
      <c r="B434" s="9">
        <v>407</v>
      </c>
      <c r="C434" s="180"/>
      <c r="D434" s="79"/>
      <c r="E434" s="80" t="str">
        <f>IF(ISBLANK(D434), "", VLOOKUP(D434, Z!$A$2:$C$4127, 3, FALSE))</f>
        <v/>
      </c>
      <c r="F434" s="206"/>
      <c r="G434" s="139"/>
      <c r="H434" s="139"/>
      <c r="I434" s="206"/>
      <c r="J434" s="181"/>
      <c r="K434" s="182"/>
      <c r="L434" s="207"/>
      <c r="M434" s="183"/>
      <c r="N434" s="180"/>
      <c r="O434" s="79"/>
      <c r="P434" s="80" t="str">
        <f>IF(ISBLANK(O434), "", VLOOKUP(O434, Z!$A$2:$C$4127, 3, FALSE))</f>
        <v/>
      </c>
      <c r="Q434" s="184"/>
      <c r="R434" s="156">
        <f t="shared" si="19"/>
        <v>0</v>
      </c>
      <c r="S434" s="13"/>
      <c r="T434" s="225" cm="1">
        <f t="array" ref="T434">IFERROR(V434 * INDEX($AC$28:$AC$33, U434), 0) / 1000</f>
        <v>0</v>
      </c>
      <c r="U434" s="224" t="str">
        <f t="shared" si="18"/>
        <v>-</v>
      </c>
      <c r="V434" s="225">
        <f t="shared" si="20"/>
        <v>0</v>
      </c>
      <c r="W434" s="13"/>
    </row>
    <row r="435" spans="1:23" ht="12.75" customHeight="1" x14ac:dyDescent="0.2">
      <c r="A435" s="142"/>
      <c r="B435" s="9">
        <v>408</v>
      </c>
      <c r="C435" s="180"/>
      <c r="D435" s="79"/>
      <c r="E435" s="80" t="str">
        <f>IF(ISBLANK(D435), "", VLOOKUP(D435, Z!$A$2:$C$4127, 3, FALSE))</f>
        <v/>
      </c>
      <c r="F435" s="206"/>
      <c r="G435" s="139"/>
      <c r="H435" s="139"/>
      <c r="I435" s="206"/>
      <c r="J435" s="181"/>
      <c r="K435" s="182"/>
      <c r="L435" s="207"/>
      <c r="M435" s="183"/>
      <c r="N435" s="180"/>
      <c r="O435" s="79"/>
      <c r="P435" s="80" t="str">
        <f>IF(ISBLANK(O435), "", VLOOKUP(O435, Z!$A$2:$C$4127, 3, FALSE))</f>
        <v/>
      </c>
      <c r="Q435" s="184"/>
      <c r="R435" s="156">
        <f t="shared" si="19"/>
        <v>0</v>
      </c>
      <c r="S435" s="13"/>
      <c r="T435" s="225" cm="1">
        <f t="array" ref="T435">IFERROR(V435 * INDEX($AC$28:$AC$33, U435), 0) / 1000</f>
        <v>0</v>
      </c>
      <c r="U435" s="224" t="str">
        <f t="shared" si="18"/>
        <v>-</v>
      </c>
      <c r="V435" s="225">
        <f t="shared" si="20"/>
        <v>0</v>
      </c>
      <c r="W435" s="13"/>
    </row>
    <row r="436" spans="1:23" ht="12.75" customHeight="1" x14ac:dyDescent="0.2">
      <c r="A436" s="142"/>
      <c r="B436" s="9">
        <v>409</v>
      </c>
      <c r="C436" s="180"/>
      <c r="D436" s="79"/>
      <c r="E436" s="80" t="str">
        <f>IF(ISBLANK(D436), "", VLOOKUP(D436, Z!$A$2:$C$4127, 3, FALSE))</f>
        <v/>
      </c>
      <c r="F436" s="206"/>
      <c r="G436" s="139"/>
      <c r="H436" s="139"/>
      <c r="I436" s="206"/>
      <c r="J436" s="181"/>
      <c r="K436" s="182"/>
      <c r="L436" s="207"/>
      <c r="M436" s="183"/>
      <c r="N436" s="180"/>
      <c r="O436" s="79"/>
      <c r="P436" s="80" t="str">
        <f>IF(ISBLANK(O436), "", VLOOKUP(O436, Z!$A$2:$C$4127, 3, FALSE))</f>
        <v/>
      </c>
      <c r="Q436" s="184"/>
      <c r="R436" s="156">
        <f t="shared" si="19"/>
        <v>0</v>
      </c>
      <c r="S436" s="13"/>
      <c r="T436" s="225" cm="1">
        <f t="array" ref="T436">IFERROR(V436 * INDEX($AC$28:$AC$33, U436), 0) / 1000</f>
        <v>0</v>
      </c>
      <c r="U436" s="224" t="str">
        <f t="shared" si="18"/>
        <v>-</v>
      </c>
      <c r="V436" s="225">
        <f t="shared" si="20"/>
        <v>0</v>
      </c>
      <c r="W436" s="13"/>
    </row>
    <row r="437" spans="1:23" ht="12.75" customHeight="1" x14ac:dyDescent="0.2">
      <c r="A437" s="142"/>
      <c r="B437" s="9">
        <v>410</v>
      </c>
      <c r="C437" s="180"/>
      <c r="D437" s="79"/>
      <c r="E437" s="80" t="str">
        <f>IF(ISBLANK(D437), "", VLOOKUP(D437, Z!$A$2:$C$4127, 3, FALSE))</f>
        <v/>
      </c>
      <c r="F437" s="206"/>
      <c r="G437" s="139"/>
      <c r="H437" s="139"/>
      <c r="I437" s="206"/>
      <c r="J437" s="181"/>
      <c r="K437" s="182"/>
      <c r="L437" s="207"/>
      <c r="M437" s="183"/>
      <c r="N437" s="180"/>
      <c r="O437" s="79"/>
      <c r="P437" s="80" t="str">
        <f>IF(ISBLANK(O437), "", VLOOKUP(O437, Z!$A$2:$C$4127, 3, FALSE))</f>
        <v/>
      </c>
      <c r="Q437" s="184"/>
      <c r="R437" s="156">
        <f t="shared" si="19"/>
        <v>0</v>
      </c>
      <c r="S437" s="13"/>
      <c r="T437" s="225" cm="1">
        <f t="array" ref="T437">IFERROR(V437 * INDEX($AC$28:$AC$33, U437), 0) / 1000</f>
        <v>0</v>
      </c>
      <c r="U437" s="224" t="str">
        <f t="shared" si="18"/>
        <v>-</v>
      </c>
      <c r="V437" s="225">
        <f t="shared" si="20"/>
        <v>0</v>
      </c>
      <c r="W437" s="13"/>
    </row>
    <row r="438" spans="1:23" ht="12.75" customHeight="1" x14ac:dyDescent="0.2">
      <c r="A438" s="142"/>
      <c r="B438" s="9">
        <v>411</v>
      </c>
      <c r="C438" s="180"/>
      <c r="D438" s="79"/>
      <c r="E438" s="80" t="str">
        <f>IF(ISBLANK(D438), "", VLOOKUP(D438, Z!$A$2:$C$4127, 3, FALSE))</f>
        <v/>
      </c>
      <c r="F438" s="206"/>
      <c r="G438" s="139"/>
      <c r="H438" s="139"/>
      <c r="I438" s="206"/>
      <c r="J438" s="181"/>
      <c r="K438" s="182"/>
      <c r="L438" s="207"/>
      <c r="M438" s="183"/>
      <c r="N438" s="180"/>
      <c r="O438" s="79"/>
      <c r="P438" s="80" t="str">
        <f>IF(ISBLANK(O438), "", VLOOKUP(O438, Z!$A$2:$C$4127, 3, FALSE))</f>
        <v/>
      </c>
      <c r="Q438" s="184"/>
      <c r="R438" s="156">
        <f t="shared" si="19"/>
        <v>0</v>
      </c>
      <c r="S438" s="13"/>
      <c r="T438" s="225" cm="1">
        <f t="array" ref="T438">IFERROR(V438 * INDEX($AC$28:$AC$33, U438), 0) / 1000</f>
        <v>0</v>
      </c>
      <c r="U438" s="224" t="str">
        <f t="shared" si="18"/>
        <v>-</v>
      </c>
      <c r="V438" s="225">
        <f t="shared" si="20"/>
        <v>0</v>
      </c>
      <c r="W438" s="13"/>
    </row>
    <row r="439" spans="1:23" ht="12.75" customHeight="1" x14ac:dyDescent="0.2">
      <c r="A439" s="142"/>
      <c r="B439" s="9">
        <v>412</v>
      </c>
      <c r="C439" s="180"/>
      <c r="D439" s="79"/>
      <c r="E439" s="80" t="str">
        <f>IF(ISBLANK(D439), "", VLOOKUP(D439, Z!$A$2:$C$4127, 3, FALSE))</f>
        <v/>
      </c>
      <c r="F439" s="206"/>
      <c r="G439" s="139"/>
      <c r="H439" s="139"/>
      <c r="I439" s="206"/>
      <c r="J439" s="181"/>
      <c r="K439" s="182"/>
      <c r="L439" s="207"/>
      <c r="M439" s="183"/>
      <c r="N439" s="180"/>
      <c r="O439" s="79"/>
      <c r="P439" s="80" t="str">
        <f>IF(ISBLANK(O439), "", VLOOKUP(O439, Z!$A$2:$C$4127, 3, FALSE))</f>
        <v/>
      </c>
      <c r="Q439" s="184"/>
      <c r="R439" s="156">
        <f t="shared" si="19"/>
        <v>0</v>
      </c>
      <c r="S439" s="13"/>
      <c r="T439" s="225" cm="1">
        <f t="array" ref="T439">IFERROR(V439 * INDEX($AC$28:$AC$33, U439), 0) / 1000</f>
        <v>0</v>
      </c>
      <c r="U439" s="224" t="str">
        <f t="shared" si="18"/>
        <v>-</v>
      </c>
      <c r="V439" s="225">
        <f t="shared" si="20"/>
        <v>0</v>
      </c>
      <c r="W439" s="13"/>
    </row>
    <row r="440" spans="1:23" ht="12.75" customHeight="1" x14ac:dyDescent="0.2">
      <c r="A440" s="142"/>
      <c r="B440" s="9">
        <v>413</v>
      </c>
      <c r="C440" s="180"/>
      <c r="D440" s="79"/>
      <c r="E440" s="80" t="str">
        <f>IF(ISBLANK(D440), "", VLOOKUP(D440, Z!$A$2:$C$4127, 3, FALSE))</f>
        <v/>
      </c>
      <c r="F440" s="206"/>
      <c r="G440" s="139"/>
      <c r="H440" s="139"/>
      <c r="I440" s="206"/>
      <c r="J440" s="181"/>
      <c r="K440" s="182"/>
      <c r="L440" s="207"/>
      <c r="M440" s="183"/>
      <c r="N440" s="180"/>
      <c r="O440" s="79"/>
      <c r="P440" s="80" t="str">
        <f>IF(ISBLANK(O440), "", VLOOKUP(O440, Z!$A$2:$C$4127, 3, FALSE))</f>
        <v/>
      </c>
      <c r="Q440" s="184"/>
      <c r="R440" s="156">
        <f t="shared" si="19"/>
        <v>0</v>
      </c>
      <c r="S440" s="13"/>
      <c r="T440" s="225" cm="1">
        <f t="array" ref="T440">IFERROR(V440 * INDEX($AC$28:$AC$33, U440), 0) / 1000</f>
        <v>0</v>
      </c>
      <c r="U440" s="224" t="str">
        <f t="shared" si="18"/>
        <v>-</v>
      </c>
      <c r="V440" s="225">
        <f t="shared" si="20"/>
        <v>0</v>
      </c>
      <c r="W440" s="13"/>
    </row>
    <row r="441" spans="1:23" ht="12.75" customHeight="1" x14ac:dyDescent="0.2">
      <c r="A441" s="142"/>
      <c r="B441" s="9">
        <v>414</v>
      </c>
      <c r="C441" s="180"/>
      <c r="D441" s="79"/>
      <c r="E441" s="80" t="str">
        <f>IF(ISBLANK(D441), "", VLOOKUP(D441, Z!$A$2:$C$4127, 3, FALSE))</f>
        <v/>
      </c>
      <c r="F441" s="206"/>
      <c r="G441" s="139"/>
      <c r="H441" s="139"/>
      <c r="I441" s="206"/>
      <c r="J441" s="181"/>
      <c r="K441" s="182"/>
      <c r="L441" s="207"/>
      <c r="M441" s="183"/>
      <c r="N441" s="180"/>
      <c r="O441" s="79"/>
      <c r="P441" s="80" t="str">
        <f>IF(ISBLANK(O441), "", VLOOKUP(O441, Z!$A$2:$C$4127, 3, FALSE))</f>
        <v/>
      </c>
      <c r="Q441" s="184"/>
      <c r="R441" s="156">
        <f t="shared" si="19"/>
        <v>0</v>
      </c>
      <c r="S441" s="13"/>
      <c r="T441" s="225" cm="1">
        <f t="array" ref="T441">IFERROR(V441 * INDEX($AC$28:$AC$33, U441), 0) / 1000</f>
        <v>0</v>
      </c>
      <c r="U441" s="224" t="str">
        <f t="shared" si="18"/>
        <v>-</v>
      </c>
      <c r="V441" s="225">
        <f t="shared" si="20"/>
        <v>0</v>
      </c>
      <c r="W441" s="13"/>
    </row>
    <row r="442" spans="1:23" ht="12.75" customHeight="1" x14ac:dyDescent="0.2">
      <c r="A442" s="142"/>
      <c r="B442" s="9">
        <v>415</v>
      </c>
      <c r="C442" s="180"/>
      <c r="D442" s="79"/>
      <c r="E442" s="80" t="str">
        <f>IF(ISBLANK(D442), "", VLOOKUP(D442, Z!$A$2:$C$4127, 3, FALSE))</f>
        <v/>
      </c>
      <c r="F442" s="206"/>
      <c r="G442" s="139"/>
      <c r="H442" s="139"/>
      <c r="I442" s="206"/>
      <c r="J442" s="181"/>
      <c r="K442" s="182"/>
      <c r="L442" s="207"/>
      <c r="M442" s="183"/>
      <c r="N442" s="180"/>
      <c r="O442" s="79"/>
      <c r="P442" s="80" t="str">
        <f>IF(ISBLANK(O442), "", VLOOKUP(O442, Z!$A$2:$C$4127, 3, FALSE))</f>
        <v/>
      </c>
      <c r="Q442" s="184"/>
      <c r="R442" s="156">
        <f t="shared" si="19"/>
        <v>0</v>
      </c>
      <c r="S442" s="13"/>
      <c r="T442" s="225" cm="1">
        <f t="array" ref="T442">IFERROR(V442 * INDEX($AC$28:$AC$33, U442), 0) / 1000</f>
        <v>0</v>
      </c>
      <c r="U442" s="224" t="str">
        <f t="shared" si="18"/>
        <v>-</v>
      </c>
      <c r="V442" s="225">
        <f t="shared" si="20"/>
        <v>0</v>
      </c>
      <c r="W442" s="13"/>
    </row>
    <row r="443" spans="1:23" ht="12.75" customHeight="1" x14ac:dyDescent="0.2">
      <c r="A443" s="142"/>
      <c r="B443" s="9">
        <v>416</v>
      </c>
      <c r="C443" s="180"/>
      <c r="D443" s="79"/>
      <c r="E443" s="80" t="str">
        <f>IF(ISBLANK(D443), "", VLOOKUP(D443, Z!$A$2:$C$4127, 3, FALSE))</f>
        <v/>
      </c>
      <c r="F443" s="206"/>
      <c r="G443" s="139"/>
      <c r="H443" s="139"/>
      <c r="I443" s="206"/>
      <c r="J443" s="181"/>
      <c r="K443" s="182"/>
      <c r="L443" s="207"/>
      <c r="M443" s="183"/>
      <c r="N443" s="180"/>
      <c r="O443" s="79"/>
      <c r="P443" s="80" t="str">
        <f>IF(ISBLANK(O443), "", VLOOKUP(O443, Z!$A$2:$C$4127, 3, FALSE))</f>
        <v/>
      </c>
      <c r="Q443" s="184"/>
      <c r="R443" s="156">
        <f t="shared" si="19"/>
        <v>0</v>
      </c>
      <c r="S443" s="13"/>
      <c r="T443" s="225" cm="1">
        <f t="array" ref="T443">IFERROR(V443 * INDEX($AC$28:$AC$33, U443), 0) / 1000</f>
        <v>0</v>
      </c>
      <c r="U443" s="224" t="str">
        <f t="shared" si="18"/>
        <v>-</v>
      </c>
      <c r="V443" s="225">
        <f t="shared" si="20"/>
        <v>0</v>
      </c>
      <c r="W443" s="13"/>
    </row>
    <row r="444" spans="1:23" ht="12.75" customHeight="1" x14ac:dyDescent="0.2">
      <c r="A444" s="142"/>
      <c r="B444" s="9">
        <v>417</v>
      </c>
      <c r="C444" s="180"/>
      <c r="D444" s="79"/>
      <c r="E444" s="80" t="str">
        <f>IF(ISBLANK(D444), "", VLOOKUP(D444, Z!$A$2:$C$4127, 3, FALSE))</f>
        <v/>
      </c>
      <c r="F444" s="206"/>
      <c r="G444" s="139"/>
      <c r="H444" s="139"/>
      <c r="I444" s="206"/>
      <c r="J444" s="181"/>
      <c r="K444" s="182"/>
      <c r="L444" s="207"/>
      <c r="M444" s="183"/>
      <c r="N444" s="180"/>
      <c r="O444" s="79"/>
      <c r="P444" s="80" t="str">
        <f>IF(ISBLANK(O444), "", VLOOKUP(O444, Z!$A$2:$C$4127, 3, FALSE))</f>
        <v/>
      </c>
      <c r="Q444" s="184"/>
      <c r="R444" s="156">
        <f t="shared" si="19"/>
        <v>0</v>
      </c>
      <c r="S444" s="13"/>
      <c r="T444" s="225" cm="1">
        <f t="array" ref="T444">IFERROR(V444 * INDEX($AC$28:$AC$33, U444), 0) / 1000</f>
        <v>0</v>
      </c>
      <c r="U444" s="224" t="str">
        <f t="shared" si="18"/>
        <v>-</v>
      </c>
      <c r="V444" s="225">
        <f t="shared" si="20"/>
        <v>0</v>
      </c>
      <c r="W444" s="13"/>
    </row>
    <row r="445" spans="1:23" ht="12.75" customHeight="1" x14ac:dyDescent="0.2">
      <c r="A445" s="142"/>
      <c r="B445" s="9">
        <v>418</v>
      </c>
      <c r="C445" s="180"/>
      <c r="D445" s="79"/>
      <c r="E445" s="80" t="str">
        <f>IF(ISBLANK(D445), "", VLOOKUP(D445, Z!$A$2:$C$4127, 3, FALSE))</f>
        <v/>
      </c>
      <c r="F445" s="206"/>
      <c r="G445" s="139"/>
      <c r="H445" s="139"/>
      <c r="I445" s="206"/>
      <c r="J445" s="181"/>
      <c r="K445" s="182"/>
      <c r="L445" s="207"/>
      <c r="M445" s="183"/>
      <c r="N445" s="180"/>
      <c r="O445" s="79"/>
      <c r="P445" s="80" t="str">
        <f>IF(ISBLANK(O445), "", VLOOKUP(O445, Z!$A$2:$C$4127, 3, FALSE))</f>
        <v/>
      </c>
      <c r="Q445" s="184"/>
      <c r="R445" s="156">
        <f t="shared" si="19"/>
        <v>0</v>
      </c>
      <c r="S445" s="13"/>
      <c r="T445" s="225" cm="1">
        <f t="array" ref="T445">IFERROR(V445 * INDEX($AC$28:$AC$33, U445), 0) / 1000</f>
        <v>0</v>
      </c>
      <c r="U445" s="224" t="str">
        <f t="shared" si="18"/>
        <v>-</v>
      </c>
      <c r="V445" s="225">
        <f t="shared" si="20"/>
        <v>0</v>
      </c>
      <c r="W445" s="13"/>
    </row>
    <row r="446" spans="1:23" ht="12.75" customHeight="1" x14ac:dyDescent="0.2">
      <c r="A446" s="142"/>
      <c r="B446" s="9">
        <v>419</v>
      </c>
      <c r="C446" s="180"/>
      <c r="D446" s="79"/>
      <c r="E446" s="80" t="str">
        <f>IF(ISBLANK(D446), "", VLOOKUP(D446, Z!$A$2:$C$4127, 3, FALSE))</f>
        <v/>
      </c>
      <c r="F446" s="206"/>
      <c r="G446" s="139"/>
      <c r="H446" s="139"/>
      <c r="I446" s="206"/>
      <c r="J446" s="181"/>
      <c r="K446" s="182"/>
      <c r="L446" s="207"/>
      <c r="M446" s="183"/>
      <c r="N446" s="180"/>
      <c r="O446" s="79"/>
      <c r="P446" s="80" t="str">
        <f>IF(ISBLANK(O446), "", VLOOKUP(O446, Z!$A$2:$C$4127, 3, FALSE))</f>
        <v/>
      </c>
      <c r="Q446" s="184"/>
      <c r="R446" s="156">
        <f t="shared" si="19"/>
        <v>0</v>
      </c>
      <c r="S446" s="13"/>
      <c r="T446" s="225" cm="1">
        <f t="array" ref="T446">IFERROR(V446 * INDEX($AC$28:$AC$33, U446), 0) / 1000</f>
        <v>0</v>
      </c>
      <c r="U446" s="224" t="str">
        <f t="shared" si="18"/>
        <v>-</v>
      </c>
      <c r="V446" s="225">
        <f t="shared" si="20"/>
        <v>0</v>
      </c>
      <c r="W446" s="13"/>
    </row>
    <row r="447" spans="1:23" ht="12.75" customHeight="1" x14ac:dyDescent="0.2">
      <c r="A447" s="142"/>
      <c r="B447" s="9">
        <v>420</v>
      </c>
      <c r="C447" s="180"/>
      <c r="D447" s="79"/>
      <c r="E447" s="80" t="str">
        <f>IF(ISBLANK(D447), "", VLOOKUP(D447, Z!$A$2:$C$4127, 3, FALSE))</f>
        <v/>
      </c>
      <c r="F447" s="206"/>
      <c r="G447" s="139"/>
      <c r="H447" s="139"/>
      <c r="I447" s="206"/>
      <c r="J447" s="181"/>
      <c r="K447" s="182"/>
      <c r="L447" s="207"/>
      <c r="M447" s="183"/>
      <c r="N447" s="180"/>
      <c r="O447" s="79"/>
      <c r="P447" s="80" t="str">
        <f>IF(ISBLANK(O447), "", VLOOKUP(O447, Z!$A$2:$C$4127, 3, FALSE))</f>
        <v/>
      </c>
      <c r="Q447" s="184"/>
      <c r="R447" s="156">
        <f t="shared" si="19"/>
        <v>0</v>
      </c>
      <c r="S447" s="13"/>
      <c r="T447" s="225" cm="1">
        <f t="array" ref="T447">IFERROR(V447 * INDEX($AC$28:$AC$33, U447), 0) / 1000</f>
        <v>0</v>
      </c>
      <c r="U447" s="224" t="str">
        <f t="shared" si="18"/>
        <v>-</v>
      </c>
      <c r="V447" s="225">
        <f t="shared" si="20"/>
        <v>0</v>
      </c>
      <c r="W447" s="13"/>
    </row>
    <row r="448" spans="1:23" ht="12.75" customHeight="1" x14ac:dyDescent="0.2">
      <c r="A448" s="142"/>
      <c r="B448" s="9">
        <v>421</v>
      </c>
      <c r="C448" s="180"/>
      <c r="D448" s="79"/>
      <c r="E448" s="80" t="str">
        <f>IF(ISBLANK(D448), "", VLOOKUP(D448, Z!$A$2:$C$4127, 3, FALSE))</f>
        <v/>
      </c>
      <c r="F448" s="206"/>
      <c r="G448" s="139"/>
      <c r="H448" s="139"/>
      <c r="I448" s="206"/>
      <c r="J448" s="181"/>
      <c r="K448" s="182"/>
      <c r="L448" s="207"/>
      <c r="M448" s="183"/>
      <c r="N448" s="180"/>
      <c r="O448" s="79"/>
      <c r="P448" s="80" t="str">
        <f>IF(ISBLANK(O448), "", VLOOKUP(O448, Z!$A$2:$C$4127, 3, FALSE))</f>
        <v/>
      </c>
      <c r="Q448" s="184"/>
      <c r="R448" s="156">
        <f t="shared" si="19"/>
        <v>0</v>
      </c>
      <c r="S448" s="13"/>
      <c r="T448" s="225" cm="1">
        <f t="array" ref="T448">IFERROR(V448 * INDEX($AC$28:$AC$33, U448), 0) / 1000</f>
        <v>0</v>
      </c>
      <c r="U448" s="224" t="str">
        <f t="shared" si="18"/>
        <v>-</v>
      </c>
      <c r="V448" s="225">
        <f t="shared" si="20"/>
        <v>0</v>
      </c>
      <c r="W448" s="13"/>
    </row>
    <row r="449" spans="1:23" ht="12.75" customHeight="1" x14ac:dyDescent="0.2">
      <c r="A449" s="142"/>
      <c r="B449" s="9">
        <v>422</v>
      </c>
      <c r="C449" s="180"/>
      <c r="D449" s="79"/>
      <c r="E449" s="80" t="str">
        <f>IF(ISBLANK(D449), "", VLOOKUP(D449, Z!$A$2:$C$4127, 3, FALSE))</f>
        <v/>
      </c>
      <c r="F449" s="206"/>
      <c r="G449" s="139"/>
      <c r="H449" s="139"/>
      <c r="I449" s="206"/>
      <c r="J449" s="181"/>
      <c r="K449" s="182"/>
      <c r="L449" s="207"/>
      <c r="M449" s="183"/>
      <c r="N449" s="180"/>
      <c r="O449" s="79"/>
      <c r="P449" s="80" t="str">
        <f>IF(ISBLANK(O449), "", VLOOKUP(O449, Z!$A$2:$C$4127, 3, FALSE))</f>
        <v/>
      </c>
      <c r="Q449" s="184"/>
      <c r="R449" s="156">
        <f t="shared" si="19"/>
        <v>0</v>
      </c>
      <c r="S449" s="13"/>
      <c r="T449" s="225" cm="1">
        <f t="array" ref="T449">IFERROR(V449 * INDEX($AC$28:$AC$33, U449), 0) / 1000</f>
        <v>0</v>
      </c>
      <c r="U449" s="224" t="str">
        <f t="shared" si="18"/>
        <v>-</v>
      </c>
      <c r="V449" s="225">
        <f t="shared" si="20"/>
        <v>0</v>
      </c>
      <c r="W449" s="13"/>
    </row>
    <row r="450" spans="1:23" ht="12.75" customHeight="1" x14ac:dyDescent="0.2">
      <c r="A450" s="142"/>
      <c r="B450" s="9">
        <v>423</v>
      </c>
      <c r="C450" s="180"/>
      <c r="D450" s="79"/>
      <c r="E450" s="80" t="str">
        <f>IF(ISBLANK(D450), "", VLOOKUP(D450, Z!$A$2:$C$4127, 3, FALSE))</f>
        <v/>
      </c>
      <c r="F450" s="206"/>
      <c r="G450" s="139"/>
      <c r="H450" s="139"/>
      <c r="I450" s="206"/>
      <c r="J450" s="181"/>
      <c r="K450" s="182"/>
      <c r="L450" s="207"/>
      <c r="M450" s="183"/>
      <c r="N450" s="180"/>
      <c r="O450" s="79"/>
      <c r="P450" s="80" t="str">
        <f>IF(ISBLANK(O450), "", VLOOKUP(O450, Z!$A$2:$C$4127, 3, FALSE))</f>
        <v/>
      </c>
      <c r="Q450" s="184"/>
      <c r="R450" s="156">
        <f t="shared" si="19"/>
        <v>0</v>
      </c>
      <c r="S450" s="13"/>
      <c r="T450" s="225" cm="1">
        <f t="array" ref="T450">IFERROR(V450 * INDEX($AC$28:$AC$33, U450), 0) / 1000</f>
        <v>0</v>
      </c>
      <c r="U450" s="224" t="str">
        <f t="shared" si="18"/>
        <v>-</v>
      </c>
      <c r="V450" s="225">
        <f t="shared" si="20"/>
        <v>0</v>
      </c>
      <c r="W450" s="13"/>
    </row>
    <row r="451" spans="1:23" ht="12.75" customHeight="1" x14ac:dyDescent="0.2">
      <c r="A451" s="142"/>
      <c r="B451" s="9">
        <v>424</v>
      </c>
      <c r="C451" s="180"/>
      <c r="D451" s="79"/>
      <c r="E451" s="80" t="str">
        <f>IF(ISBLANK(D451), "", VLOOKUP(D451, Z!$A$2:$C$4127, 3, FALSE))</f>
        <v/>
      </c>
      <c r="F451" s="206"/>
      <c r="G451" s="139"/>
      <c r="H451" s="139"/>
      <c r="I451" s="206"/>
      <c r="J451" s="181"/>
      <c r="K451" s="182"/>
      <c r="L451" s="207"/>
      <c r="M451" s="183"/>
      <c r="N451" s="180"/>
      <c r="O451" s="79"/>
      <c r="P451" s="80" t="str">
        <f>IF(ISBLANK(O451), "", VLOOKUP(O451, Z!$A$2:$C$4127, 3, FALSE))</f>
        <v/>
      </c>
      <c r="Q451" s="184"/>
      <c r="R451" s="156">
        <f t="shared" si="19"/>
        <v>0</v>
      </c>
      <c r="S451" s="13"/>
      <c r="T451" s="225" cm="1">
        <f t="array" ref="T451">IFERROR(V451 * INDEX($AC$28:$AC$33, U451), 0) / 1000</f>
        <v>0</v>
      </c>
      <c r="U451" s="224" t="str">
        <f t="shared" si="18"/>
        <v>-</v>
      </c>
      <c r="V451" s="225">
        <f t="shared" si="20"/>
        <v>0</v>
      </c>
      <c r="W451" s="13"/>
    </row>
    <row r="452" spans="1:23" ht="12.75" customHeight="1" x14ac:dyDescent="0.2">
      <c r="A452" s="142"/>
      <c r="B452" s="9">
        <v>425</v>
      </c>
      <c r="C452" s="180"/>
      <c r="D452" s="79"/>
      <c r="E452" s="80" t="str">
        <f>IF(ISBLANK(D452), "", VLOOKUP(D452, Z!$A$2:$C$4127, 3, FALSE))</f>
        <v/>
      </c>
      <c r="F452" s="206"/>
      <c r="G452" s="139"/>
      <c r="H452" s="139"/>
      <c r="I452" s="206"/>
      <c r="J452" s="181"/>
      <c r="K452" s="182"/>
      <c r="L452" s="207"/>
      <c r="M452" s="183"/>
      <c r="N452" s="180"/>
      <c r="O452" s="79"/>
      <c r="P452" s="80" t="str">
        <f>IF(ISBLANK(O452), "", VLOOKUP(O452, Z!$A$2:$C$4127, 3, FALSE))</f>
        <v/>
      </c>
      <c r="Q452" s="184"/>
      <c r="R452" s="156">
        <f t="shared" si="19"/>
        <v>0</v>
      </c>
      <c r="S452" s="13"/>
      <c r="T452" s="225" cm="1">
        <f t="array" ref="T452">IFERROR(V452 * INDEX($AC$28:$AC$33, U452), 0) / 1000</f>
        <v>0</v>
      </c>
      <c r="U452" s="224" t="str">
        <f t="shared" si="18"/>
        <v>-</v>
      </c>
      <c r="V452" s="225">
        <f t="shared" si="20"/>
        <v>0</v>
      </c>
      <c r="W452" s="13"/>
    </row>
    <row r="453" spans="1:23" ht="12.75" customHeight="1" x14ac:dyDescent="0.2">
      <c r="A453" s="142"/>
      <c r="B453" s="9">
        <v>426</v>
      </c>
      <c r="C453" s="180"/>
      <c r="D453" s="79"/>
      <c r="E453" s="80" t="str">
        <f>IF(ISBLANK(D453), "", VLOOKUP(D453, Z!$A$2:$C$4127, 3, FALSE))</f>
        <v/>
      </c>
      <c r="F453" s="206"/>
      <c r="G453" s="139"/>
      <c r="H453" s="139"/>
      <c r="I453" s="206"/>
      <c r="J453" s="181"/>
      <c r="K453" s="182"/>
      <c r="L453" s="207"/>
      <c r="M453" s="183"/>
      <c r="N453" s="180"/>
      <c r="O453" s="79"/>
      <c r="P453" s="80" t="str">
        <f>IF(ISBLANK(O453), "", VLOOKUP(O453, Z!$A$2:$C$4127, 3, FALSE))</f>
        <v/>
      </c>
      <c r="Q453" s="184"/>
      <c r="R453" s="156">
        <f t="shared" si="19"/>
        <v>0</v>
      </c>
      <c r="S453" s="13"/>
      <c r="T453" s="225" cm="1">
        <f t="array" ref="T453">IFERROR(V453 * INDEX($AC$28:$AC$33, U453), 0) / 1000</f>
        <v>0</v>
      </c>
      <c r="U453" s="224" t="str">
        <f t="shared" si="18"/>
        <v>-</v>
      </c>
      <c r="V453" s="225">
        <f t="shared" si="20"/>
        <v>0</v>
      </c>
      <c r="W453" s="13"/>
    </row>
    <row r="454" spans="1:23" ht="12.75" customHeight="1" x14ac:dyDescent="0.2">
      <c r="A454" s="142"/>
      <c r="B454" s="9">
        <v>427</v>
      </c>
      <c r="C454" s="180"/>
      <c r="D454" s="79"/>
      <c r="E454" s="80" t="str">
        <f>IF(ISBLANK(D454), "", VLOOKUP(D454, Z!$A$2:$C$4127, 3, FALSE))</f>
        <v/>
      </c>
      <c r="F454" s="206"/>
      <c r="G454" s="139"/>
      <c r="H454" s="139"/>
      <c r="I454" s="206"/>
      <c r="J454" s="181"/>
      <c r="K454" s="182"/>
      <c r="L454" s="207"/>
      <c r="M454" s="183"/>
      <c r="N454" s="180"/>
      <c r="O454" s="79"/>
      <c r="P454" s="80" t="str">
        <f>IF(ISBLANK(O454), "", VLOOKUP(O454, Z!$A$2:$C$4127, 3, FALSE))</f>
        <v/>
      </c>
      <c r="Q454" s="184"/>
      <c r="R454" s="156">
        <f t="shared" si="19"/>
        <v>0</v>
      </c>
      <c r="S454" s="13"/>
      <c r="T454" s="225" cm="1">
        <f t="array" ref="T454">IFERROR(V454 * INDEX($AC$28:$AC$33, U454), 0) / 1000</f>
        <v>0</v>
      </c>
      <c r="U454" s="224" t="str">
        <f t="shared" si="18"/>
        <v>-</v>
      </c>
      <c r="V454" s="225">
        <f t="shared" si="20"/>
        <v>0</v>
      </c>
      <c r="W454" s="13"/>
    </row>
    <row r="455" spans="1:23" ht="12.75" customHeight="1" x14ac:dyDescent="0.2">
      <c r="A455" s="142"/>
      <c r="B455" s="9">
        <v>428</v>
      </c>
      <c r="C455" s="180"/>
      <c r="D455" s="79"/>
      <c r="E455" s="80" t="str">
        <f>IF(ISBLANK(D455), "", VLOOKUP(D455, Z!$A$2:$C$4127, 3, FALSE))</f>
        <v/>
      </c>
      <c r="F455" s="206"/>
      <c r="G455" s="139"/>
      <c r="H455" s="139"/>
      <c r="I455" s="206"/>
      <c r="J455" s="181"/>
      <c r="K455" s="182"/>
      <c r="L455" s="207"/>
      <c r="M455" s="183"/>
      <c r="N455" s="180"/>
      <c r="O455" s="79"/>
      <c r="P455" s="80" t="str">
        <f>IF(ISBLANK(O455), "", VLOOKUP(O455, Z!$A$2:$C$4127, 3, FALSE))</f>
        <v/>
      </c>
      <c r="Q455" s="184"/>
      <c r="R455" s="156">
        <f t="shared" si="19"/>
        <v>0</v>
      </c>
      <c r="S455" s="13"/>
      <c r="T455" s="225" cm="1">
        <f t="array" ref="T455">IFERROR(V455 * INDEX($AC$28:$AC$33, U455), 0) / 1000</f>
        <v>0</v>
      </c>
      <c r="U455" s="224" t="str">
        <f t="shared" si="18"/>
        <v>-</v>
      </c>
      <c r="V455" s="225">
        <f t="shared" si="20"/>
        <v>0</v>
      </c>
      <c r="W455" s="13"/>
    </row>
    <row r="456" spans="1:23" ht="12.75" customHeight="1" x14ac:dyDescent="0.2">
      <c r="A456" s="142"/>
      <c r="B456" s="9">
        <v>429</v>
      </c>
      <c r="C456" s="180"/>
      <c r="D456" s="79"/>
      <c r="E456" s="80" t="str">
        <f>IF(ISBLANK(D456), "", VLOOKUP(D456, Z!$A$2:$C$4127, 3, FALSE))</f>
        <v/>
      </c>
      <c r="F456" s="206"/>
      <c r="G456" s="139"/>
      <c r="H456" s="139"/>
      <c r="I456" s="206"/>
      <c r="J456" s="181"/>
      <c r="K456" s="182"/>
      <c r="L456" s="207"/>
      <c r="M456" s="183"/>
      <c r="N456" s="180"/>
      <c r="O456" s="79"/>
      <c r="P456" s="80" t="str">
        <f>IF(ISBLANK(O456), "", VLOOKUP(O456, Z!$A$2:$C$4127, 3, FALSE))</f>
        <v/>
      </c>
      <c r="Q456" s="184"/>
      <c r="R456" s="156">
        <f t="shared" si="19"/>
        <v>0</v>
      </c>
      <c r="S456" s="13"/>
      <c r="T456" s="225" cm="1">
        <f t="array" ref="T456">IFERROR(V456 * INDEX($AC$28:$AC$33, U456), 0) / 1000</f>
        <v>0</v>
      </c>
      <c r="U456" s="224" t="str">
        <f t="shared" si="18"/>
        <v>-</v>
      </c>
      <c r="V456" s="225">
        <f t="shared" si="20"/>
        <v>0</v>
      </c>
      <c r="W456" s="13"/>
    </row>
    <row r="457" spans="1:23" ht="12.75" customHeight="1" x14ac:dyDescent="0.2">
      <c r="A457" s="142"/>
      <c r="B457" s="9">
        <v>430</v>
      </c>
      <c r="C457" s="180"/>
      <c r="D457" s="79"/>
      <c r="E457" s="80" t="str">
        <f>IF(ISBLANK(D457), "", VLOOKUP(D457, Z!$A$2:$C$4127, 3, FALSE))</f>
        <v/>
      </c>
      <c r="F457" s="206"/>
      <c r="G457" s="139"/>
      <c r="H457" s="139"/>
      <c r="I457" s="206"/>
      <c r="J457" s="181"/>
      <c r="K457" s="182"/>
      <c r="L457" s="207"/>
      <c r="M457" s="183"/>
      <c r="N457" s="180"/>
      <c r="O457" s="79"/>
      <c r="P457" s="80" t="str">
        <f>IF(ISBLANK(O457), "", VLOOKUP(O457, Z!$A$2:$C$4127, 3, FALSE))</f>
        <v/>
      </c>
      <c r="Q457" s="184"/>
      <c r="R457" s="156">
        <f t="shared" si="19"/>
        <v>0</v>
      </c>
      <c r="S457" s="13"/>
      <c r="T457" s="225" cm="1">
        <f t="array" ref="T457">IFERROR(V457 * INDEX($AC$28:$AC$33, U457), 0) / 1000</f>
        <v>0</v>
      </c>
      <c r="U457" s="224" t="str">
        <f t="shared" si="18"/>
        <v>-</v>
      </c>
      <c r="V457" s="225">
        <f t="shared" si="20"/>
        <v>0</v>
      </c>
      <c r="W457" s="13"/>
    </row>
    <row r="458" spans="1:23" ht="12.75" customHeight="1" x14ac:dyDescent="0.2">
      <c r="A458" s="142"/>
      <c r="B458" s="9">
        <v>431</v>
      </c>
      <c r="C458" s="180"/>
      <c r="D458" s="79"/>
      <c r="E458" s="80" t="str">
        <f>IF(ISBLANK(D458), "", VLOOKUP(D458, Z!$A$2:$C$4127, 3, FALSE))</f>
        <v/>
      </c>
      <c r="F458" s="206"/>
      <c r="G458" s="139"/>
      <c r="H458" s="139"/>
      <c r="I458" s="206"/>
      <c r="J458" s="181"/>
      <c r="K458" s="182"/>
      <c r="L458" s="207"/>
      <c r="M458" s="183"/>
      <c r="N458" s="180"/>
      <c r="O458" s="79"/>
      <c r="P458" s="80" t="str">
        <f>IF(ISBLANK(O458), "", VLOOKUP(O458, Z!$A$2:$C$4127, 3, FALSE))</f>
        <v/>
      </c>
      <c r="Q458" s="184"/>
      <c r="R458" s="156">
        <f t="shared" si="19"/>
        <v>0</v>
      </c>
      <c r="S458" s="13"/>
      <c r="T458" s="225" cm="1">
        <f t="array" ref="T458">IFERROR(V458 * INDEX($AC$28:$AC$33, U458), 0) / 1000</f>
        <v>0</v>
      </c>
      <c r="U458" s="224" t="str">
        <f t="shared" si="18"/>
        <v>-</v>
      </c>
      <c r="V458" s="225">
        <f t="shared" si="20"/>
        <v>0</v>
      </c>
      <c r="W458" s="13"/>
    </row>
    <row r="459" spans="1:23" ht="12.75" customHeight="1" x14ac:dyDescent="0.2">
      <c r="A459" s="142"/>
      <c r="B459" s="9">
        <v>432</v>
      </c>
      <c r="C459" s="180"/>
      <c r="D459" s="79"/>
      <c r="E459" s="80" t="str">
        <f>IF(ISBLANK(D459), "", VLOOKUP(D459, Z!$A$2:$C$4127, 3, FALSE))</f>
        <v/>
      </c>
      <c r="F459" s="206"/>
      <c r="G459" s="139"/>
      <c r="H459" s="139"/>
      <c r="I459" s="206"/>
      <c r="J459" s="181"/>
      <c r="K459" s="182"/>
      <c r="L459" s="207"/>
      <c r="M459" s="183"/>
      <c r="N459" s="180"/>
      <c r="O459" s="79"/>
      <c r="P459" s="80" t="str">
        <f>IF(ISBLANK(O459), "", VLOOKUP(O459, Z!$A$2:$C$4127, 3, FALSE))</f>
        <v/>
      </c>
      <c r="Q459" s="184"/>
      <c r="R459" s="156">
        <f t="shared" si="19"/>
        <v>0</v>
      </c>
      <c r="S459" s="13"/>
      <c r="T459" s="225" cm="1">
        <f t="array" ref="T459">IFERROR(V459 * INDEX($AC$28:$AC$33, U459), 0) / 1000</f>
        <v>0</v>
      </c>
      <c r="U459" s="224" t="str">
        <f t="shared" si="18"/>
        <v>-</v>
      </c>
      <c r="V459" s="225">
        <f t="shared" si="20"/>
        <v>0</v>
      </c>
      <c r="W459" s="13"/>
    </row>
    <row r="460" spans="1:23" ht="12.75" customHeight="1" x14ac:dyDescent="0.2">
      <c r="A460" s="142"/>
      <c r="B460" s="9">
        <v>433</v>
      </c>
      <c r="C460" s="180"/>
      <c r="D460" s="79"/>
      <c r="E460" s="80" t="str">
        <f>IF(ISBLANK(D460), "", VLOOKUP(D460, Z!$A$2:$C$4127, 3, FALSE))</f>
        <v/>
      </c>
      <c r="F460" s="206"/>
      <c r="G460" s="139"/>
      <c r="H460" s="139"/>
      <c r="I460" s="206"/>
      <c r="J460" s="181"/>
      <c r="K460" s="182"/>
      <c r="L460" s="207"/>
      <c r="M460" s="183"/>
      <c r="N460" s="180"/>
      <c r="O460" s="79"/>
      <c r="P460" s="80" t="str">
        <f>IF(ISBLANK(O460), "", VLOOKUP(O460, Z!$A$2:$C$4127, 3, FALSE))</f>
        <v/>
      </c>
      <c r="Q460" s="184"/>
      <c r="R460" s="156">
        <f t="shared" si="19"/>
        <v>0</v>
      </c>
      <c r="S460" s="13"/>
      <c r="T460" s="225" cm="1">
        <f t="array" ref="T460">IFERROR(V460 * INDEX($AC$28:$AC$33, U460), 0) / 1000</f>
        <v>0</v>
      </c>
      <c r="U460" s="224" t="str">
        <f t="shared" si="18"/>
        <v>-</v>
      </c>
      <c r="V460" s="225">
        <f t="shared" si="20"/>
        <v>0</v>
      </c>
      <c r="W460" s="13"/>
    </row>
    <row r="461" spans="1:23" ht="12.75" customHeight="1" x14ac:dyDescent="0.2">
      <c r="A461" s="142"/>
      <c r="B461" s="9">
        <v>434</v>
      </c>
      <c r="C461" s="180"/>
      <c r="D461" s="79"/>
      <c r="E461" s="80" t="str">
        <f>IF(ISBLANK(D461), "", VLOOKUP(D461, Z!$A$2:$C$4127, 3, FALSE))</f>
        <v/>
      </c>
      <c r="F461" s="206"/>
      <c r="G461" s="139"/>
      <c r="H461" s="139"/>
      <c r="I461" s="206"/>
      <c r="J461" s="181"/>
      <c r="K461" s="182"/>
      <c r="L461" s="207"/>
      <c r="M461" s="183"/>
      <c r="N461" s="180"/>
      <c r="O461" s="79"/>
      <c r="P461" s="80" t="str">
        <f>IF(ISBLANK(O461), "", VLOOKUP(O461, Z!$A$2:$C$4127, 3, FALSE))</f>
        <v/>
      </c>
      <c r="Q461" s="184"/>
      <c r="R461" s="156">
        <f t="shared" si="19"/>
        <v>0</v>
      </c>
      <c r="S461" s="13"/>
      <c r="T461" s="225" cm="1">
        <f t="array" ref="T461">IFERROR(V461 * INDEX($AC$28:$AC$33, U461), 0) / 1000</f>
        <v>0</v>
      </c>
      <c r="U461" s="224" t="str">
        <f t="shared" si="18"/>
        <v>-</v>
      </c>
      <c r="V461" s="225">
        <f t="shared" si="20"/>
        <v>0</v>
      </c>
      <c r="W461" s="13"/>
    </row>
    <row r="462" spans="1:23" ht="12.75" customHeight="1" x14ac:dyDescent="0.2">
      <c r="A462" s="142"/>
      <c r="B462" s="9">
        <v>435</v>
      </c>
      <c r="C462" s="180"/>
      <c r="D462" s="79"/>
      <c r="E462" s="80" t="str">
        <f>IF(ISBLANK(D462), "", VLOOKUP(D462, Z!$A$2:$C$4127, 3, FALSE))</f>
        <v/>
      </c>
      <c r="F462" s="206"/>
      <c r="G462" s="139"/>
      <c r="H462" s="139"/>
      <c r="I462" s="206"/>
      <c r="J462" s="181"/>
      <c r="K462" s="182"/>
      <c r="L462" s="207"/>
      <c r="M462" s="183"/>
      <c r="N462" s="180"/>
      <c r="O462" s="79"/>
      <c r="P462" s="80" t="str">
        <f>IF(ISBLANK(O462), "", VLOOKUP(O462, Z!$A$2:$C$4127, 3, FALSE))</f>
        <v/>
      </c>
      <c r="Q462" s="184"/>
      <c r="R462" s="156">
        <f t="shared" si="19"/>
        <v>0</v>
      </c>
      <c r="S462" s="13"/>
      <c r="T462" s="225" cm="1">
        <f t="array" ref="T462">IFERROR(V462 * INDEX($AC$28:$AC$33, U462), 0) / 1000</f>
        <v>0</v>
      </c>
      <c r="U462" s="224" t="str">
        <f t="shared" si="18"/>
        <v>-</v>
      </c>
      <c r="V462" s="225">
        <f t="shared" si="20"/>
        <v>0</v>
      </c>
      <c r="W462" s="13"/>
    </row>
    <row r="463" spans="1:23" ht="12.75" customHeight="1" x14ac:dyDescent="0.2">
      <c r="A463" s="142"/>
      <c r="B463" s="9">
        <v>436</v>
      </c>
      <c r="C463" s="180"/>
      <c r="D463" s="79"/>
      <c r="E463" s="80" t="str">
        <f>IF(ISBLANK(D463), "", VLOOKUP(D463, Z!$A$2:$C$4127, 3, FALSE))</f>
        <v/>
      </c>
      <c r="F463" s="206"/>
      <c r="G463" s="139"/>
      <c r="H463" s="139"/>
      <c r="I463" s="206"/>
      <c r="J463" s="181"/>
      <c r="K463" s="182"/>
      <c r="L463" s="207"/>
      <c r="M463" s="183"/>
      <c r="N463" s="180"/>
      <c r="O463" s="79"/>
      <c r="P463" s="80" t="str">
        <f>IF(ISBLANK(O463), "", VLOOKUP(O463, Z!$A$2:$C$4127, 3, FALSE))</f>
        <v/>
      </c>
      <c r="Q463" s="184"/>
      <c r="R463" s="156">
        <f t="shared" si="19"/>
        <v>0</v>
      </c>
      <c r="S463" s="13"/>
      <c r="T463" s="225" cm="1">
        <f t="array" ref="T463">IFERROR(V463 * INDEX($AC$28:$AC$33, U463), 0) / 1000</f>
        <v>0</v>
      </c>
      <c r="U463" s="224" t="str">
        <f t="shared" si="18"/>
        <v>-</v>
      </c>
      <c r="V463" s="225">
        <f t="shared" si="20"/>
        <v>0</v>
      </c>
      <c r="W463" s="13"/>
    </row>
    <row r="464" spans="1:23" ht="12.75" customHeight="1" x14ac:dyDescent="0.2">
      <c r="A464" s="142"/>
      <c r="B464" s="9">
        <v>437</v>
      </c>
      <c r="C464" s="180"/>
      <c r="D464" s="79"/>
      <c r="E464" s="80" t="str">
        <f>IF(ISBLANK(D464), "", VLOOKUP(D464, Z!$A$2:$C$4127, 3, FALSE))</f>
        <v/>
      </c>
      <c r="F464" s="206"/>
      <c r="G464" s="139"/>
      <c r="H464" s="139"/>
      <c r="I464" s="206"/>
      <c r="J464" s="181"/>
      <c r="K464" s="182"/>
      <c r="L464" s="207"/>
      <c r="M464" s="183"/>
      <c r="N464" s="180"/>
      <c r="O464" s="79"/>
      <c r="P464" s="80" t="str">
        <f>IF(ISBLANK(O464), "", VLOOKUP(O464, Z!$A$2:$C$4127, 3, FALSE))</f>
        <v/>
      </c>
      <c r="Q464" s="184"/>
      <c r="R464" s="156">
        <f t="shared" si="19"/>
        <v>0</v>
      </c>
      <c r="S464" s="13"/>
      <c r="T464" s="225" cm="1">
        <f t="array" ref="T464">IFERROR(V464 * INDEX($AC$28:$AC$33, U464), 0) / 1000</f>
        <v>0</v>
      </c>
      <c r="U464" s="224" t="str">
        <f t="shared" si="18"/>
        <v>-</v>
      </c>
      <c r="V464" s="225">
        <f t="shared" si="20"/>
        <v>0</v>
      </c>
      <c r="W464" s="13"/>
    </row>
    <row r="465" spans="1:23" ht="12.75" customHeight="1" x14ac:dyDescent="0.2">
      <c r="A465" s="142"/>
      <c r="B465" s="9">
        <v>438</v>
      </c>
      <c r="C465" s="180"/>
      <c r="D465" s="79"/>
      <c r="E465" s="80" t="str">
        <f>IF(ISBLANK(D465), "", VLOOKUP(D465, Z!$A$2:$C$4127, 3, FALSE))</f>
        <v/>
      </c>
      <c r="F465" s="206"/>
      <c r="G465" s="139"/>
      <c r="H465" s="139"/>
      <c r="I465" s="206"/>
      <c r="J465" s="181"/>
      <c r="K465" s="182"/>
      <c r="L465" s="207"/>
      <c r="M465" s="183"/>
      <c r="N465" s="180"/>
      <c r="O465" s="79"/>
      <c r="P465" s="80" t="str">
        <f>IF(ISBLANK(O465), "", VLOOKUP(O465, Z!$A$2:$C$4127, 3, FALSE))</f>
        <v/>
      </c>
      <c r="Q465" s="184"/>
      <c r="R465" s="156">
        <f t="shared" si="19"/>
        <v>0</v>
      </c>
      <c r="S465" s="13"/>
      <c r="T465" s="225" cm="1">
        <f t="array" ref="T465">IFERROR(V465 * INDEX($AC$28:$AC$33, U465), 0) / 1000</f>
        <v>0</v>
      </c>
      <c r="U465" s="224" t="str">
        <f t="shared" si="18"/>
        <v>-</v>
      </c>
      <c r="V465" s="225">
        <f t="shared" si="20"/>
        <v>0</v>
      </c>
      <c r="W465" s="13"/>
    </row>
    <row r="466" spans="1:23" ht="12.75" customHeight="1" x14ac:dyDescent="0.2">
      <c r="A466" s="142"/>
      <c r="B466" s="9">
        <v>439</v>
      </c>
      <c r="C466" s="180"/>
      <c r="D466" s="79"/>
      <c r="E466" s="80" t="str">
        <f>IF(ISBLANK(D466), "", VLOOKUP(D466, Z!$A$2:$C$4127, 3, FALSE))</f>
        <v/>
      </c>
      <c r="F466" s="206"/>
      <c r="G466" s="139"/>
      <c r="H466" s="139"/>
      <c r="I466" s="206"/>
      <c r="J466" s="181"/>
      <c r="K466" s="182"/>
      <c r="L466" s="207"/>
      <c r="M466" s="183"/>
      <c r="N466" s="180"/>
      <c r="O466" s="79"/>
      <c r="P466" s="80" t="str">
        <f>IF(ISBLANK(O466), "", VLOOKUP(O466, Z!$A$2:$C$4127, 3, FALSE))</f>
        <v/>
      </c>
      <c r="Q466" s="184"/>
      <c r="R466" s="156">
        <f t="shared" si="19"/>
        <v>0</v>
      </c>
      <c r="S466" s="13"/>
      <c r="T466" s="225" cm="1">
        <f t="array" ref="T466">IFERROR(V466 * INDEX($AC$28:$AC$33, U466), 0) / 1000</f>
        <v>0</v>
      </c>
      <c r="U466" s="224" t="str">
        <f t="shared" si="18"/>
        <v>-</v>
      </c>
      <c r="V466" s="225">
        <f t="shared" si="20"/>
        <v>0</v>
      </c>
      <c r="W466" s="13"/>
    </row>
    <row r="467" spans="1:23" ht="12.75" customHeight="1" x14ac:dyDescent="0.2">
      <c r="A467" s="142"/>
      <c r="B467" s="9">
        <v>440</v>
      </c>
      <c r="C467" s="180"/>
      <c r="D467" s="79"/>
      <c r="E467" s="80" t="str">
        <f>IF(ISBLANK(D467), "", VLOOKUP(D467, Z!$A$2:$C$4127, 3, FALSE))</f>
        <v/>
      </c>
      <c r="F467" s="206"/>
      <c r="G467" s="139"/>
      <c r="H467" s="139"/>
      <c r="I467" s="206"/>
      <c r="J467" s="181"/>
      <c r="K467" s="182"/>
      <c r="L467" s="207"/>
      <c r="M467" s="183"/>
      <c r="N467" s="180"/>
      <c r="O467" s="79"/>
      <c r="P467" s="80" t="str">
        <f>IF(ISBLANK(O467), "", VLOOKUP(O467, Z!$A$2:$C$4127, 3, FALSE))</f>
        <v/>
      </c>
      <c r="Q467" s="184"/>
      <c r="R467" s="156">
        <f t="shared" si="19"/>
        <v>0</v>
      </c>
      <c r="S467" s="13"/>
      <c r="T467" s="225" cm="1">
        <f t="array" ref="T467">IFERROR(V467 * INDEX($AC$28:$AC$33, U467), 0) / 1000</f>
        <v>0</v>
      </c>
      <c r="U467" s="224" t="str">
        <f t="shared" si="18"/>
        <v>-</v>
      </c>
      <c r="V467" s="225">
        <f t="shared" si="20"/>
        <v>0</v>
      </c>
      <c r="W467" s="13"/>
    </row>
    <row r="468" spans="1:23" ht="12.75" customHeight="1" x14ac:dyDescent="0.2">
      <c r="A468" s="142"/>
      <c r="B468" s="9">
        <v>441</v>
      </c>
      <c r="C468" s="180"/>
      <c r="D468" s="79"/>
      <c r="E468" s="80" t="str">
        <f>IF(ISBLANK(D468), "", VLOOKUP(D468, Z!$A$2:$C$4127, 3, FALSE))</f>
        <v/>
      </c>
      <c r="F468" s="206"/>
      <c r="G468" s="139"/>
      <c r="H468" s="139"/>
      <c r="I468" s="206"/>
      <c r="J468" s="181"/>
      <c r="K468" s="182"/>
      <c r="L468" s="207"/>
      <c r="M468" s="183"/>
      <c r="N468" s="180"/>
      <c r="O468" s="79"/>
      <c r="P468" s="80" t="str">
        <f>IF(ISBLANK(O468), "", VLOOKUP(O468, Z!$A$2:$C$4127, 3, FALSE))</f>
        <v/>
      </c>
      <c r="Q468" s="184"/>
      <c r="R468" s="156">
        <f t="shared" si="19"/>
        <v>0</v>
      </c>
      <c r="S468" s="13"/>
      <c r="T468" s="225" cm="1">
        <f t="array" ref="T468">IFERROR(V468 * INDEX($AC$28:$AC$33, U468), 0) / 1000</f>
        <v>0</v>
      </c>
      <c r="U468" s="224" t="str">
        <f t="shared" si="18"/>
        <v>-</v>
      </c>
      <c r="V468" s="225">
        <f t="shared" si="20"/>
        <v>0</v>
      </c>
      <c r="W468" s="13"/>
    </row>
    <row r="469" spans="1:23" ht="12.75" customHeight="1" x14ac:dyDescent="0.2">
      <c r="A469" s="142"/>
      <c r="B469" s="9">
        <v>442</v>
      </c>
      <c r="C469" s="180"/>
      <c r="D469" s="79"/>
      <c r="E469" s="80" t="str">
        <f>IF(ISBLANK(D469), "", VLOOKUP(D469, Z!$A$2:$C$4127, 3, FALSE))</f>
        <v/>
      </c>
      <c r="F469" s="206"/>
      <c r="G469" s="139"/>
      <c r="H469" s="139"/>
      <c r="I469" s="206"/>
      <c r="J469" s="181"/>
      <c r="K469" s="182"/>
      <c r="L469" s="207"/>
      <c r="M469" s="183"/>
      <c r="N469" s="180"/>
      <c r="O469" s="79"/>
      <c r="P469" s="80" t="str">
        <f>IF(ISBLANK(O469), "", VLOOKUP(O469, Z!$A$2:$C$4127, 3, FALSE))</f>
        <v/>
      </c>
      <c r="Q469" s="184"/>
      <c r="R469" s="156">
        <f t="shared" si="19"/>
        <v>0</v>
      </c>
      <c r="S469" s="13"/>
      <c r="T469" s="225" cm="1">
        <f t="array" ref="T469">IFERROR(V469 * INDEX($AC$28:$AC$33, U469), 0) / 1000</f>
        <v>0</v>
      </c>
      <c r="U469" s="224" t="str">
        <f t="shared" si="18"/>
        <v>-</v>
      </c>
      <c r="V469" s="225">
        <f t="shared" si="20"/>
        <v>0</v>
      </c>
      <c r="W469" s="13"/>
    </row>
    <row r="470" spans="1:23" ht="12.75" customHeight="1" x14ac:dyDescent="0.2">
      <c r="A470" s="142"/>
      <c r="B470" s="9">
        <v>443</v>
      </c>
      <c r="C470" s="180"/>
      <c r="D470" s="79"/>
      <c r="E470" s="80" t="str">
        <f>IF(ISBLANK(D470), "", VLOOKUP(D470, Z!$A$2:$C$4127, 3, FALSE))</f>
        <v/>
      </c>
      <c r="F470" s="206"/>
      <c r="G470" s="139"/>
      <c r="H470" s="139"/>
      <c r="I470" s="206"/>
      <c r="J470" s="181"/>
      <c r="K470" s="182"/>
      <c r="L470" s="207"/>
      <c r="M470" s="183"/>
      <c r="N470" s="180"/>
      <c r="O470" s="79"/>
      <c r="P470" s="80" t="str">
        <f>IF(ISBLANK(O470), "", VLOOKUP(O470, Z!$A$2:$C$4127, 3, FALSE))</f>
        <v/>
      </c>
      <c r="Q470" s="184"/>
      <c r="R470" s="156">
        <f t="shared" si="19"/>
        <v>0</v>
      </c>
      <c r="S470" s="13"/>
      <c r="T470" s="225" cm="1">
        <f t="array" ref="T470">IFERROR(V470 * INDEX($AC$28:$AC$33, U470), 0) / 1000</f>
        <v>0</v>
      </c>
      <c r="U470" s="224" t="str">
        <f t="shared" si="18"/>
        <v>-</v>
      </c>
      <c r="V470" s="225">
        <f t="shared" si="20"/>
        <v>0</v>
      </c>
      <c r="W470" s="13"/>
    </row>
    <row r="471" spans="1:23" ht="12.75" customHeight="1" x14ac:dyDescent="0.2">
      <c r="A471" s="142"/>
      <c r="B471" s="9">
        <v>444</v>
      </c>
      <c r="C471" s="180"/>
      <c r="D471" s="79"/>
      <c r="E471" s="80" t="str">
        <f>IF(ISBLANK(D471), "", VLOOKUP(D471, Z!$A$2:$C$4127, 3, FALSE))</f>
        <v/>
      </c>
      <c r="F471" s="206"/>
      <c r="G471" s="139"/>
      <c r="H471" s="139"/>
      <c r="I471" s="206"/>
      <c r="J471" s="181"/>
      <c r="K471" s="182"/>
      <c r="L471" s="207"/>
      <c r="M471" s="183"/>
      <c r="N471" s="180"/>
      <c r="O471" s="79"/>
      <c r="P471" s="80" t="str">
        <f>IF(ISBLANK(O471), "", VLOOKUP(O471, Z!$A$2:$C$4127, 3, FALSE))</f>
        <v/>
      </c>
      <c r="Q471" s="184"/>
      <c r="R471" s="156">
        <f t="shared" si="19"/>
        <v>0</v>
      </c>
      <c r="S471" s="13"/>
      <c r="T471" s="225" cm="1">
        <f t="array" ref="T471">IFERROR(V471 * INDEX($AC$28:$AC$33, U471), 0) / 1000</f>
        <v>0</v>
      </c>
      <c r="U471" s="224" t="str">
        <f t="shared" si="18"/>
        <v>-</v>
      </c>
      <c r="V471" s="225">
        <f t="shared" si="20"/>
        <v>0</v>
      </c>
      <c r="W471" s="13"/>
    </row>
    <row r="472" spans="1:23" ht="12.75" customHeight="1" x14ac:dyDescent="0.2">
      <c r="A472" s="142"/>
      <c r="B472" s="9">
        <v>445</v>
      </c>
      <c r="C472" s="180"/>
      <c r="D472" s="79"/>
      <c r="E472" s="80" t="str">
        <f>IF(ISBLANK(D472), "", VLOOKUP(D472, Z!$A$2:$C$4127, 3, FALSE))</f>
        <v/>
      </c>
      <c r="F472" s="206"/>
      <c r="G472" s="139"/>
      <c r="H472" s="139"/>
      <c r="I472" s="206"/>
      <c r="J472" s="181"/>
      <c r="K472" s="182"/>
      <c r="L472" s="207"/>
      <c r="M472" s="183"/>
      <c r="N472" s="180"/>
      <c r="O472" s="79"/>
      <c r="P472" s="80" t="str">
        <f>IF(ISBLANK(O472), "", VLOOKUP(O472, Z!$A$2:$C$4127, 3, FALSE))</f>
        <v/>
      </c>
      <c r="Q472" s="184"/>
      <c r="R472" s="156">
        <f t="shared" si="19"/>
        <v>0</v>
      </c>
      <c r="S472" s="13"/>
      <c r="T472" s="225" cm="1">
        <f t="array" ref="T472">IFERROR(V472 * INDEX($AC$28:$AC$33, U472), 0) / 1000</f>
        <v>0</v>
      </c>
      <c r="U472" s="224" t="str">
        <f t="shared" ref="U472:U535" si="21">IFERROR(MATCH($H472,INDEX(Units,,1),0),IFERROR(MATCH($H472,INDEX(Units,,2),0),IFERROR(MATCH($H472,INDEX(Units,,3),0),"-")))</f>
        <v>-</v>
      </c>
      <c r="V472" s="225">
        <f t="shared" si="20"/>
        <v>0</v>
      </c>
      <c r="W472" s="13"/>
    </row>
    <row r="473" spans="1:23" ht="12.75" customHeight="1" x14ac:dyDescent="0.2">
      <c r="A473" s="142"/>
      <c r="B473" s="9">
        <v>446</v>
      </c>
      <c r="C473" s="180"/>
      <c r="D473" s="79"/>
      <c r="E473" s="80" t="str">
        <f>IF(ISBLANK(D473), "", VLOOKUP(D473, Z!$A$2:$C$4127, 3, FALSE))</f>
        <v/>
      </c>
      <c r="F473" s="206"/>
      <c r="G473" s="139"/>
      <c r="H473" s="139"/>
      <c r="I473" s="206"/>
      <c r="J473" s="181"/>
      <c r="K473" s="182"/>
      <c r="L473" s="207"/>
      <c r="M473" s="183"/>
      <c r="N473" s="180"/>
      <c r="O473" s="79"/>
      <c r="P473" s="80" t="str">
        <f>IF(ISBLANK(O473), "", VLOOKUP(O473, Z!$A$2:$C$4127, 3, FALSE))</f>
        <v/>
      </c>
      <c r="Q473" s="184"/>
      <c r="R473" s="156">
        <f t="shared" ref="R473:R536" si="22">T473*1000</f>
        <v>0</v>
      </c>
      <c r="S473" s="13"/>
      <c r="T473" s="225" cm="1">
        <f t="array" ref="T473">IFERROR(V473 * INDEX($AC$28:$AC$33, U473), 0) / 1000</f>
        <v>0</v>
      </c>
      <c r="U473" s="224" t="str">
        <f t="shared" si="21"/>
        <v>-</v>
      </c>
      <c r="V473" s="225">
        <f t="shared" ref="V473:V536" si="23">I473</f>
        <v>0</v>
      </c>
      <c r="W473" s="13"/>
    </row>
    <row r="474" spans="1:23" ht="12.75" customHeight="1" x14ac:dyDescent="0.2">
      <c r="A474" s="142"/>
      <c r="B474" s="9">
        <v>447</v>
      </c>
      <c r="C474" s="180"/>
      <c r="D474" s="79"/>
      <c r="E474" s="80" t="str">
        <f>IF(ISBLANK(D474), "", VLOOKUP(D474, Z!$A$2:$C$4127, 3, FALSE))</f>
        <v/>
      </c>
      <c r="F474" s="206"/>
      <c r="G474" s="139"/>
      <c r="H474" s="139"/>
      <c r="I474" s="206"/>
      <c r="J474" s="181"/>
      <c r="K474" s="182"/>
      <c r="L474" s="207"/>
      <c r="M474" s="183"/>
      <c r="N474" s="180"/>
      <c r="O474" s="79"/>
      <c r="P474" s="80" t="str">
        <f>IF(ISBLANK(O474), "", VLOOKUP(O474, Z!$A$2:$C$4127, 3, FALSE))</f>
        <v/>
      </c>
      <c r="Q474" s="184"/>
      <c r="R474" s="156">
        <f t="shared" si="22"/>
        <v>0</v>
      </c>
      <c r="S474" s="13"/>
      <c r="T474" s="225" cm="1">
        <f t="array" ref="T474">IFERROR(V474 * INDEX($AC$28:$AC$33, U474), 0) / 1000</f>
        <v>0</v>
      </c>
      <c r="U474" s="224" t="str">
        <f t="shared" si="21"/>
        <v>-</v>
      </c>
      <c r="V474" s="225">
        <f t="shared" si="23"/>
        <v>0</v>
      </c>
      <c r="W474" s="13"/>
    </row>
    <row r="475" spans="1:23" ht="12.75" customHeight="1" x14ac:dyDescent="0.2">
      <c r="A475" s="142"/>
      <c r="B475" s="9">
        <v>448</v>
      </c>
      <c r="C475" s="180"/>
      <c r="D475" s="79"/>
      <c r="E475" s="80" t="str">
        <f>IF(ISBLANK(D475), "", VLOOKUP(D475, Z!$A$2:$C$4127, 3, FALSE))</f>
        <v/>
      </c>
      <c r="F475" s="206"/>
      <c r="G475" s="139"/>
      <c r="H475" s="139"/>
      <c r="I475" s="206"/>
      <c r="J475" s="181"/>
      <c r="K475" s="182"/>
      <c r="L475" s="207"/>
      <c r="M475" s="183"/>
      <c r="N475" s="180"/>
      <c r="O475" s="79"/>
      <c r="P475" s="80" t="str">
        <f>IF(ISBLANK(O475), "", VLOOKUP(O475, Z!$A$2:$C$4127, 3, FALSE))</f>
        <v/>
      </c>
      <c r="Q475" s="184"/>
      <c r="R475" s="156">
        <f t="shared" si="22"/>
        <v>0</v>
      </c>
      <c r="S475" s="13"/>
      <c r="T475" s="225" cm="1">
        <f t="array" ref="T475">IFERROR(V475 * INDEX($AC$28:$AC$33, U475), 0) / 1000</f>
        <v>0</v>
      </c>
      <c r="U475" s="224" t="str">
        <f t="shared" si="21"/>
        <v>-</v>
      </c>
      <c r="V475" s="225">
        <f t="shared" si="23"/>
        <v>0</v>
      </c>
      <c r="W475" s="13"/>
    </row>
    <row r="476" spans="1:23" ht="12.75" customHeight="1" x14ac:dyDescent="0.2">
      <c r="A476" s="142"/>
      <c r="B476" s="9">
        <v>449</v>
      </c>
      <c r="C476" s="180"/>
      <c r="D476" s="79"/>
      <c r="E476" s="80" t="str">
        <f>IF(ISBLANK(D476), "", VLOOKUP(D476, Z!$A$2:$C$4127, 3, FALSE))</f>
        <v/>
      </c>
      <c r="F476" s="206"/>
      <c r="G476" s="139"/>
      <c r="H476" s="139"/>
      <c r="I476" s="206"/>
      <c r="J476" s="181"/>
      <c r="K476" s="182"/>
      <c r="L476" s="207"/>
      <c r="M476" s="183"/>
      <c r="N476" s="180"/>
      <c r="O476" s="79"/>
      <c r="P476" s="80" t="str">
        <f>IF(ISBLANK(O476), "", VLOOKUP(O476, Z!$A$2:$C$4127, 3, FALSE))</f>
        <v/>
      </c>
      <c r="Q476" s="184"/>
      <c r="R476" s="156">
        <f t="shared" si="22"/>
        <v>0</v>
      </c>
      <c r="S476" s="13"/>
      <c r="T476" s="225" cm="1">
        <f t="array" ref="T476">IFERROR(V476 * INDEX($AC$28:$AC$33, U476), 0) / 1000</f>
        <v>0</v>
      </c>
      <c r="U476" s="224" t="str">
        <f t="shared" si="21"/>
        <v>-</v>
      </c>
      <c r="V476" s="225">
        <f t="shared" si="23"/>
        <v>0</v>
      </c>
      <c r="W476" s="13"/>
    </row>
    <row r="477" spans="1:23" ht="12.75" customHeight="1" x14ac:dyDescent="0.2">
      <c r="A477" s="142"/>
      <c r="B477" s="9">
        <v>450</v>
      </c>
      <c r="C477" s="180"/>
      <c r="D477" s="79"/>
      <c r="E477" s="80" t="str">
        <f>IF(ISBLANK(D477), "", VLOOKUP(D477, Z!$A$2:$C$4127, 3, FALSE))</f>
        <v/>
      </c>
      <c r="F477" s="206"/>
      <c r="G477" s="139"/>
      <c r="H477" s="139"/>
      <c r="I477" s="206"/>
      <c r="J477" s="181"/>
      <c r="K477" s="182"/>
      <c r="L477" s="207"/>
      <c r="M477" s="183"/>
      <c r="N477" s="180"/>
      <c r="O477" s="79"/>
      <c r="P477" s="80" t="str">
        <f>IF(ISBLANK(O477), "", VLOOKUP(O477, Z!$A$2:$C$4127, 3, FALSE))</f>
        <v/>
      </c>
      <c r="Q477" s="184"/>
      <c r="R477" s="156">
        <f t="shared" si="22"/>
        <v>0</v>
      </c>
      <c r="S477" s="13"/>
      <c r="T477" s="225" cm="1">
        <f t="array" ref="T477">IFERROR(V477 * INDEX($AC$28:$AC$33, U477), 0) / 1000</f>
        <v>0</v>
      </c>
      <c r="U477" s="224" t="str">
        <f t="shared" si="21"/>
        <v>-</v>
      </c>
      <c r="V477" s="225">
        <f t="shared" si="23"/>
        <v>0</v>
      </c>
      <c r="W477" s="13"/>
    </row>
    <row r="478" spans="1:23" ht="12.75" customHeight="1" x14ac:dyDescent="0.2">
      <c r="A478" s="142"/>
      <c r="B478" s="9">
        <v>451</v>
      </c>
      <c r="C478" s="180"/>
      <c r="D478" s="79"/>
      <c r="E478" s="80" t="str">
        <f>IF(ISBLANK(D478), "", VLOOKUP(D478, Z!$A$2:$C$4127, 3, FALSE))</f>
        <v/>
      </c>
      <c r="F478" s="206"/>
      <c r="G478" s="139"/>
      <c r="H478" s="139"/>
      <c r="I478" s="206"/>
      <c r="J478" s="181"/>
      <c r="K478" s="182"/>
      <c r="L478" s="207"/>
      <c r="M478" s="183"/>
      <c r="N478" s="180"/>
      <c r="O478" s="79"/>
      <c r="P478" s="80" t="str">
        <f>IF(ISBLANK(O478), "", VLOOKUP(O478, Z!$A$2:$C$4127, 3, FALSE))</f>
        <v/>
      </c>
      <c r="Q478" s="184"/>
      <c r="R478" s="156">
        <f t="shared" si="22"/>
        <v>0</v>
      </c>
      <c r="S478" s="13"/>
      <c r="T478" s="225" cm="1">
        <f t="array" ref="T478">IFERROR(V478 * INDEX($AC$28:$AC$33, U478), 0) / 1000</f>
        <v>0</v>
      </c>
      <c r="U478" s="224" t="str">
        <f t="shared" si="21"/>
        <v>-</v>
      </c>
      <c r="V478" s="225">
        <f t="shared" si="23"/>
        <v>0</v>
      </c>
      <c r="W478" s="13"/>
    </row>
    <row r="479" spans="1:23" ht="12.75" customHeight="1" x14ac:dyDescent="0.2">
      <c r="A479" s="142"/>
      <c r="B479" s="9">
        <v>452</v>
      </c>
      <c r="C479" s="180"/>
      <c r="D479" s="79"/>
      <c r="E479" s="80" t="str">
        <f>IF(ISBLANK(D479), "", VLOOKUP(D479, Z!$A$2:$C$4127, 3, FALSE))</f>
        <v/>
      </c>
      <c r="F479" s="206"/>
      <c r="G479" s="139"/>
      <c r="H479" s="139"/>
      <c r="I479" s="206"/>
      <c r="J479" s="181"/>
      <c r="K479" s="182"/>
      <c r="L479" s="207"/>
      <c r="M479" s="183"/>
      <c r="N479" s="180"/>
      <c r="O479" s="79"/>
      <c r="P479" s="80" t="str">
        <f>IF(ISBLANK(O479), "", VLOOKUP(O479, Z!$A$2:$C$4127, 3, FALSE))</f>
        <v/>
      </c>
      <c r="Q479" s="184"/>
      <c r="R479" s="156">
        <f t="shared" si="22"/>
        <v>0</v>
      </c>
      <c r="S479" s="13"/>
      <c r="T479" s="225" cm="1">
        <f t="array" ref="T479">IFERROR(V479 * INDEX($AC$28:$AC$33, U479), 0) / 1000</f>
        <v>0</v>
      </c>
      <c r="U479" s="224" t="str">
        <f t="shared" si="21"/>
        <v>-</v>
      </c>
      <c r="V479" s="225">
        <f t="shared" si="23"/>
        <v>0</v>
      </c>
      <c r="W479" s="13"/>
    </row>
    <row r="480" spans="1:23" ht="12.75" customHeight="1" x14ac:dyDescent="0.2">
      <c r="A480" s="142"/>
      <c r="B480" s="9">
        <v>453</v>
      </c>
      <c r="C480" s="180"/>
      <c r="D480" s="79"/>
      <c r="E480" s="80" t="str">
        <f>IF(ISBLANK(D480), "", VLOOKUP(D480, Z!$A$2:$C$4127, 3, FALSE))</f>
        <v/>
      </c>
      <c r="F480" s="206"/>
      <c r="G480" s="139"/>
      <c r="H480" s="139"/>
      <c r="I480" s="206"/>
      <c r="J480" s="181"/>
      <c r="K480" s="182"/>
      <c r="L480" s="207"/>
      <c r="M480" s="183"/>
      <c r="N480" s="180"/>
      <c r="O480" s="79"/>
      <c r="P480" s="80" t="str">
        <f>IF(ISBLANK(O480), "", VLOOKUP(O480, Z!$A$2:$C$4127, 3, FALSE))</f>
        <v/>
      </c>
      <c r="Q480" s="184"/>
      <c r="R480" s="156">
        <f t="shared" si="22"/>
        <v>0</v>
      </c>
      <c r="S480" s="13"/>
      <c r="T480" s="225" cm="1">
        <f t="array" ref="T480">IFERROR(V480 * INDEX($AC$28:$AC$33, U480), 0) / 1000</f>
        <v>0</v>
      </c>
      <c r="U480" s="224" t="str">
        <f t="shared" si="21"/>
        <v>-</v>
      </c>
      <c r="V480" s="225">
        <f t="shared" si="23"/>
        <v>0</v>
      </c>
      <c r="W480" s="13"/>
    </row>
    <row r="481" spans="1:23" ht="12.75" customHeight="1" x14ac:dyDescent="0.2">
      <c r="A481" s="142"/>
      <c r="B481" s="9">
        <v>454</v>
      </c>
      <c r="C481" s="180"/>
      <c r="D481" s="79"/>
      <c r="E481" s="80" t="str">
        <f>IF(ISBLANK(D481), "", VLOOKUP(D481, Z!$A$2:$C$4127, 3, FALSE))</f>
        <v/>
      </c>
      <c r="F481" s="206"/>
      <c r="G481" s="139"/>
      <c r="H481" s="139"/>
      <c r="I481" s="206"/>
      <c r="J481" s="181"/>
      <c r="K481" s="182"/>
      <c r="L481" s="207"/>
      <c r="M481" s="183"/>
      <c r="N481" s="180"/>
      <c r="O481" s="79"/>
      <c r="P481" s="80" t="str">
        <f>IF(ISBLANK(O481), "", VLOOKUP(O481, Z!$A$2:$C$4127, 3, FALSE))</f>
        <v/>
      </c>
      <c r="Q481" s="184"/>
      <c r="R481" s="156">
        <f t="shared" si="22"/>
        <v>0</v>
      </c>
      <c r="S481" s="13"/>
      <c r="T481" s="225" cm="1">
        <f t="array" ref="T481">IFERROR(V481 * INDEX($AC$28:$AC$33, U481), 0) / 1000</f>
        <v>0</v>
      </c>
      <c r="U481" s="224" t="str">
        <f t="shared" si="21"/>
        <v>-</v>
      </c>
      <c r="V481" s="225">
        <f t="shared" si="23"/>
        <v>0</v>
      </c>
      <c r="W481" s="13"/>
    </row>
    <row r="482" spans="1:23" ht="12.75" customHeight="1" x14ac:dyDescent="0.2">
      <c r="A482" s="142"/>
      <c r="B482" s="9">
        <v>455</v>
      </c>
      <c r="C482" s="180"/>
      <c r="D482" s="79"/>
      <c r="E482" s="80" t="str">
        <f>IF(ISBLANK(D482), "", VLOOKUP(D482, Z!$A$2:$C$4127, 3, FALSE))</f>
        <v/>
      </c>
      <c r="F482" s="206"/>
      <c r="G482" s="139"/>
      <c r="H482" s="139"/>
      <c r="I482" s="206"/>
      <c r="J482" s="181"/>
      <c r="K482" s="182"/>
      <c r="L482" s="207"/>
      <c r="M482" s="183"/>
      <c r="N482" s="180"/>
      <c r="O482" s="79"/>
      <c r="P482" s="80" t="str">
        <f>IF(ISBLANK(O482), "", VLOOKUP(O482, Z!$A$2:$C$4127, 3, FALSE))</f>
        <v/>
      </c>
      <c r="Q482" s="184"/>
      <c r="R482" s="156">
        <f t="shared" si="22"/>
        <v>0</v>
      </c>
      <c r="S482" s="13"/>
      <c r="T482" s="225" cm="1">
        <f t="array" ref="T482">IFERROR(V482 * INDEX($AC$28:$AC$33, U482), 0) / 1000</f>
        <v>0</v>
      </c>
      <c r="U482" s="224" t="str">
        <f t="shared" si="21"/>
        <v>-</v>
      </c>
      <c r="V482" s="225">
        <f t="shared" si="23"/>
        <v>0</v>
      </c>
      <c r="W482" s="13"/>
    </row>
    <row r="483" spans="1:23" ht="12.75" customHeight="1" x14ac:dyDescent="0.2">
      <c r="A483" s="142"/>
      <c r="B483" s="9">
        <v>456</v>
      </c>
      <c r="C483" s="180"/>
      <c r="D483" s="79"/>
      <c r="E483" s="80" t="str">
        <f>IF(ISBLANK(D483), "", VLOOKUP(D483, Z!$A$2:$C$4127, 3, FALSE))</f>
        <v/>
      </c>
      <c r="F483" s="206"/>
      <c r="G483" s="139"/>
      <c r="H483" s="139"/>
      <c r="I483" s="206"/>
      <c r="J483" s="181"/>
      <c r="K483" s="182"/>
      <c r="L483" s="207"/>
      <c r="M483" s="183"/>
      <c r="N483" s="180"/>
      <c r="O483" s="79"/>
      <c r="P483" s="80" t="str">
        <f>IF(ISBLANK(O483), "", VLOOKUP(O483, Z!$A$2:$C$4127, 3, FALSE))</f>
        <v/>
      </c>
      <c r="Q483" s="184"/>
      <c r="R483" s="156">
        <f t="shared" si="22"/>
        <v>0</v>
      </c>
      <c r="S483" s="13"/>
      <c r="T483" s="225" cm="1">
        <f t="array" ref="T483">IFERROR(V483 * INDEX($AC$28:$AC$33, U483), 0) / 1000</f>
        <v>0</v>
      </c>
      <c r="U483" s="224" t="str">
        <f t="shared" si="21"/>
        <v>-</v>
      </c>
      <c r="V483" s="225">
        <f t="shared" si="23"/>
        <v>0</v>
      </c>
      <c r="W483" s="13"/>
    </row>
    <row r="484" spans="1:23" ht="12.75" customHeight="1" x14ac:dyDescent="0.2">
      <c r="A484" s="142"/>
      <c r="B484" s="9">
        <v>457</v>
      </c>
      <c r="C484" s="180"/>
      <c r="D484" s="79"/>
      <c r="E484" s="80" t="str">
        <f>IF(ISBLANK(D484), "", VLOOKUP(D484, Z!$A$2:$C$4127, 3, FALSE))</f>
        <v/>
      </c>
      <c r="F484" s="206"/>
      <c r="G484" s="139"/>
      <c r="H484" s="139"/>
      <c r="I484" s="206"/>
      <c r="J484" s="181"/>
      <c r="K484" s="182"/>
      <c r="L484" s="207"/>
      <c r="M484" s="183"/>
      <c r="N484" s="180"/>
      <c r="O484" s="79"/>
      <c r="P484" s="80" t="str">
        <f>IF(ISBLANK(O484), "", VLOOKUP(O484, Z!$A$2:$C$4127, 3, FALSE))</f>
        <v/>
      </c>
      <c r="Q484" s="184"/>
      <c r="R484" s="156">
        <f t="shared" si="22"/>
        <v>0</v>
      </c>
      <c r="S484" s="13"/>
      <c r="T484" s="225" cm="1">
        <f t="array" ref="T484">IFERROR(V484 * INDEX($AC$28:$AC$33, U484), 0) / 1000</f>
        <v>0</v>
      </c>
      <c r="U484" s="224" t="str">
        <f t="shared" si="21"/>
        <v>-</v>
      </c>
      <c r="V484" s="225">
        <f t="shared" si="23"/>
        <v>0</v>
      </c>
      <c r="W484" s="13"/>
    </row>
    <row r="485" spans="1:23" ht="12.75" customHeight="1" x14ac:dyDescent="0.2">
      <c r="A485" s="142"/>
      <c r="B485" s="9">
        <v>458</v>
      </c>
      <c r="C485" s="180"/>
      <c r="D485" s="79"/>
      <c r="E485" s="80" t="str">
        <f>IF(ISBLANK(D485), "", VLOOKUP(D485, Z!$A$2:$C$4127, 3, FALSE))</f>
        <v/>
      </c>
      <c r="F485" s="206"/>
      <c r="G485" s="139"/>
      <c r="H485" s="139"/>
      <c r="I485" s="206"/>
      <c r="J485" s="181"/>
      <c r="K485" s="182"/>
      <c r="L485" s="207"/>
      <c r="M485" s="183"/>
      <c r="N485" s="180"/>
      <c r="O485" s="79"/>
      <c r="P485" s="80" t="str">
        <f>IF(ISBLANK(O485), "", VLOOKUP(O485, Z!$A$2:$C$4127, 3, FALSE))</f>
        <v/>
      </c>
      <c r="Q485" s="184"/>
      <c r="R485" s="156">
        <f t="shared" si="22"/>
        <v>0</v>
      </c>
      <c r="S485" s="13"/>
      <c r="T485" s="225" cm="1">
        <f t="array" ref="T485">IFERROR(V485 * INDEX($AC$28:$AC$33, U485), 0) / 1000</f>
        <v>0</v>
      </c>
      <c r="U485" s="224" t="str">
        <f t="shared" si="21"/>
        <v>-</v>
      </c>
      <c r="V485" s="225">
        <f t="shared" si="23"/>
        <v>0</v>
      </c>
      <c r="W485" s="13"/>
    </row>
    <row r="486" spans="1:23" ht="12.75" customHeight="1" x14ac:dyDescent="0.2">
      <c r="A486" s="142"/>
      <c r="B486" s="9">
        <v>459</v>
      </c>
      <c r="C486" s="180"/>
      <c r="D486" s="79"/>
      <c r="E486" s="80" t="str">
        <f>IF(ISBLANK(D486), "", VLOOKUP(D486, Z!$A$2:$C$4127, 3, FALSE))</f>
        <v/>
      </c>
      <c r="F486" s="206"/>
      <c r="G486" s="139"/>
      <c r="H486" s="139"/>
      <c r="I486" s="206"/>
      <c r="J486" s="181"/>
      <c r="K486" s="182"/>
      <c r="L486" s="207"/>
      <c r="M486" s="183"/>
      <c r="N486" s="180"/>
      <c r="O486" s="79"/>
      <c r="P486" s="80" t="str">
        <f>IF(ISBLANK(O486), "", VLOOKUP(O486, Z!$A$2:$C$4127, 3, FALSE))</f>
        <v/>
      </c>
      <c r="Q486" s="184"/>
      <c r="R486" s="156">
        <f t="shared" si="22"/>
        <v>0</v>
      </c>
      <c r="S486" s="13"/>
      <c r="T486" s="225" cm="1">
        <f t="array" ref="T486">IFERROR(V486 * INDEX($AC$28:$AC$33, U486), 0) / 1000</f>
        <v>0</v>
      </c>
      <c r="U486" s="224" t="str">
        <f t="shared" si="21"/>
        <v>-</v>
      </c>
      <c r="V486" s="225">
        <f t="shared" si="23"/>
        <v>0</v>
      </c>
      <c r="W486" s="13"/>
    </row>
    <row r="487" spans="1:23" ht="12.75" customHeight="1" x14ac:dyDescent="0.2">
      <c r="A487" s="142"/>
      <c r="B487" s="9">
        <v>460</v>
      </c>
      <c r="C487" s="180"/>
      <c r="D487" s="79"/>
      <c r="E487" s="80" t="str">
        <f>IF(ISBLANK(D487), "", VLOOKUP(D487, Z!$A$2:$C$4127, 3, FALSE))</f>
        <v/>
      </c>
      <c r="F487" s="206"/>
      <c r="G487" s="139"/>
      <c r="H487" s="139"/>
      <c r="I487" s="206"/>
      <c r="J487" s="181"/>
      <c r="K487" s="182"/>
      <c r="L487" s="207"/>
      <c r="M487" s="183"/>
      <c r="N487" s="180"/>
      <c r="O487" s="79"/>
      <c r="P487" s="80" t="str">
        <f>IF(ISBLANK(O487), "", VLOOKUP(O487, Z!$A$2:$C$4127, 3, FALSE))</f>
        <v/>
      </c>
      <c r="Q487" s="184"/>
      <c r="R487" s="156">
        <f t="shared" si="22"/>
        <v>0</v>
      </c>
      <c r="S487" s="13"/>
      <c r="T487" s="225" cm="1">
        <f t="array" ref="T487">IFERROR(V487 * INDEX($AC$28:$AC$33, U487), 0) / 1000</f>
        <v>0</v>
      </c>
      <c r="U487" s="224" t="str">
        <f t="shared" si="21"/>
        <v>-</v>
      </c>
      <c r="V487" s="225">
        <f t="shared" si="23"/>
        <v>0</v>
      </c>
      <c r="W487" s="13"/>
    </row>
    <row r="488" spans="1:23" ht="12.75" customHeight="1" x14ac:dyDescent="0.2">
      <c r="A488" s="142"/>
      <c r="B488" s="9">
        <v>461</v>
      </c>
      <c r="C488" s="180"/>
      <c r="D488" s="79"/>
      <c r="E488" s="80" t="str">
        <f>IF(ISBLANK(D488), "", VLOOKUP(D488, Z!$A$2:$C$4127, 3, FALSE))</f>
        <v/>
      </c>
      <c r="F488" s="206"/>
      <c r="G488" s="139"/>
      <c r="H488" s="139"/>
      <c r="I488" s="206"/>
      <c r="J488" s="181"/>
      <c r="K488" s="182"/>
      <c r="L488" s="207"/>
      <c r="M488" s="183"/>
      <c r="N488" s="180"/>
      <c r="O488" s="79"/>
      <c r="P488" s="80" t="str">
        <f>IF(ISBLANK(O488), "", VLOOKUP(O488, Z!$A$2:$C$4127, 3, FALSE))</f>
        <v/>
      </c>
      <c r="Q488" s="184"/>
      <c r="R488" s="156">
        <f t="shared" si="22"/>
        <v>0</v>
      </c>
      <c r="S488" s="13"/>
      <c r="T488" s="225" cm="1">
        <f t="array" ref="T488">IFERROR(V488 * INDEX($AC$28:$AC$33, U488), 0) / 1000</f>
        <v>0</v>
      </c>
      <c r="U488" s="224" t="str">
        <f t="shared" si="21"/>
        <v>-</v>
      </c>
      <c r="V488" s="225">
        <f t="shared" si="23"/>
        <v>0</v>
      </c>
      <c r="W488" s="13"/>
    </row>
    <row r="489" spans="1:23" ht="12.75" customHeight="1" x14ac:dyDescent="0.2">
      <c r="A489" s="142"/>
      <c r="B489" s="9">
        <v>462</v>
      </c>
      <c r="C489" s="180"/>
      <c r="D489" s="79"/>
      <c r="E489" s="80" t="str">
        <f>IF(ISBLANK(D489), "", VLOOKUP(D489, Z!$A$2:$C$4127, 3, FALSE))</f>
        <v/>
      </c>
      <c r="F489" s="206"/>
      <c r="G489" s="139"/>
      <c r="H489" s="139"/>
      <c r="I489" s="206"/>
      <c r="J489" s="181"/>
      <c r="K489" s="182"/>
      <c r="L489" s="207"/>
      <c r="M489" s="183"/>
      <c r="N489" s="180"/>
      <c r="O489" s="79"/>
      <c r="P489" s="80" t="str">
        <f>IF(ISBLANK(O489), "", VLOOKUP(O489, Z!$A$2:$C$4127, 3, FALSE))</f>
        <v/>
      </c>
      <c r="Q489" s="184"/>
      <c r="R489" s="156">
        <f t="shared" si="22"/>
        <v>0</v>
      </c>
      <c r="S489" s="13"/>
      <c r="T489" s="225" cm="1">
        <f t="array" ref="T489">IFERROR(V489 * INDEX($AC$28:$AC$33, U489), 0) / 1000</f>
        <v>0</v>
      </c>
      <c r="U489" s="224" t="str">
        <f t="shared" si="21"/>
        <v>-</v>
      </c>
      <c r="V489" s="225">
        <f t="shared" si="23"/>
        <v>0</v>
      </c>
      <c r="W489" s="13"/>
    </row>
    <row r="490" spans="1:23" ht="12.75" customHeight="1" x14ac:dyDescent="0.2">
      <c r="A490" s="142"/>
      <c r="B490" s="9">
        <v>463</v>
      </c>
      <c r="C490" s="180"/>
      <c r="D490" s="79"/>
      <c r="E490" s="80" t="str">
        <f>IF(ISBLANK(D490), "", VLOOKUP(D490, Z!$A$2:$C$4127, 3, FALSE))</f>
        <v/>
      </c>
      <c r="F490" s="206"/>
      <c r="G490" s="139"/>
      <c r="H490" s="139"/>
      <c r="I490" s="206"/>
      <c r="J490" s="181"/>
      <c r="K490" s="182"/>
      <c r="L490" s="207"/>
      <c r="M490" s="183"/>
      <c r="N490" s="180"/>
      <c r="O490" s="79"/>
      <c r="P490" s="80" t="str">
        <f>IF(ISBLANK(O490), "", VLOOKUP(O490, Z!$A$2:$C$4127, 3, FALSE))</f>
        <v/>
      </c>
      <c r="Q490" s="184"/>
      <c r="R490" s="156">
        <f t="shared" si="22"/>
        <v>0</v>
      </c>
      <c r="S490" s="13"/>
      <c r="T490" s="225" cm="1">
        <f t="array" ref="T490">IFERROR(V490 * INDEX($AC$28:$AC$33, U490), 0) / 1000</f>
        <v>0</v>
      </c>
      <c r="U490" s="224" t="str">
        <f t="shared" si="21"/>
        <v>-</v>
      </c>
      <c r="V490" s="225">
        <f t="shared" si="23"/>
        <v>0</v>
      </c>
      <c r="W490" s="13"/>
    </row>
    <row r="491" spans="1:23" ht="12.75" customHeight="1" x14ac:dyDescent="0.2">
      <c r="A491" s="142"/>
      <c r="B491" s="9">
        <v>464</v>
      </c>
      <c r="C491" s="180"/>
      <c r="D491" s="79"/>
      <c r="E491" s="80" t="str">
        <f>IF(ISBLANK(D491), "", VLOOKUP(D491, Z!$A$2:$C$4127, 3, FALSE))</f>
        <v/>
      </c>
      <c r="F491" s="206"/>
      <c r="G491" s="139"/>
      <c r="H491" s="139"/>
      <c r="I491" s="206"/>
      <c r="J491" s="181"/>
      <c r="K491" s="182"/>
      <c r="L491" s="207"/>
      <c r="M491" s="183"/>
      <c r="N491" s="180"/>
      <c r="O491" s="79"/>
      <c r="P491" s="80" t="str">
        <f>IF(ISBLANK(O491), "", VLOOKUP(O491, Z!$A$2:$C$4127, 3, FALSE))</f>
        <v/>
      </c>
      <c r="Q491" s="184"/>
      <c r="R491" s="156">
        <f t="shared" si="22"/>
        <v>0</v>
      </c>
      <c r="S491" s="13"/>
      <c r="T491" s="225" cm="1">
        <f t="array" ref="T491">IFERROR(V491 * INDEX($AC$28:$AC$33, U491), 0) / 1000</f>
        <v>0</v>
      </c>
      <c r="U491" s="224" t="str">
        <f t="shared" si="21"/>
        <v>-</v>
      </c>
      <c r="V491" s="225">
        <f t="shared" si="23"/>
        <v>0</v>
      </c>
      <c r="W491" s="13"/>
    </row>
    <row r="492" spans="1:23" ht="12.75" customHeight="1" x14ac:dyDescent="0.2">
      <c r="A492" s="142"/>
      <c r="B492" s="9">
        <v>465</v>
      </c>
      <c r="C492" s="180"/>
      <c r="D492" s="79"/>
      <c r="E492" s="80" t="str">
        <f>IF(ISBLANK(D492), "", VLOOKUP(D492, Z!$A$2:$C$4127, 3, FALSE))</f>
        <v/>
      </c>
      <c r="F492" s="206"/>
      <c r="G492" s="139"/>
      <c r="H492" s="139"/>
      <c r="I492" s="206"/>
      <c r="J492" s="181"/>
      <c r="K492" s="182"/>
      <c r="L492" s="207"/>
      <c r="M492" s="183"/>
      <c r="N492" s="180"/>
      <c r="O492" s="79"/>
      <c r="P492" s="80" t="str">
        <f>IF(ISBLANK(O492), "", VLOOKUP(O492, Z!$A$2:$C$4127, 3, FALSE))</f>
        <v/>
      </c>
      <c r="Q492" s="184"/>
      <c r="R492" s="156">
        <f t="shared" si="22"/>
        <v>0</v>
      </c>
      <c r="S492" s="13"/>
      <c r="T492" s="225" cm="1">
        <f t="array" ref="T492">IFERROR(V492 * INDEX($AC$28:$AC$33, U492), 0) / 1000</f>
        <v>0</v>
      </c>
      <c r="U492" s="224" t="str">
        <f t="shared" si="21"/>
        <v>-</v>
      </c>
      <c r="V492" s="225">
        <f t="shared" si="23"/>
        <v>0</v>
      </c>
      <c r="W492" s="13"/>
    </row>
    <row r="493" spans="1:23" ht="12.75" customHeight="1" x14ac:dyDescent="0.2">
      <c r="A493" s="142"/>
      <c r="B493" s="9">
        <v>466</v>
      </c>
      <c r="C493" s="180"/>
      <c r="D493" s="79"/>
      <c r="E493" s="80" t="str">
        <f>IF(ISBLANK(D493), "", VLOOKUP(D493, Z!$A$2:$C$4127, 3, FALSE))</f>
        <v/>
      </c>
      <c r="F493" s="206"/>
      <c r="G493" s="139"/>
      <c r="H493" s="139"/>
      <c r="I493" s="206"/>
      <c r="J493" s="181"/>
      <c r="K493" s="182"/>
      <c r="L493" s="207"/>
      <c r="M493" s="183"/>
      <c r="N493" s="180"/>
      <c r="O493" s="79"/>
      <c r="P493" s="80" t="str">
        <f>IF(ISBLANK(O493), "", VLOOKUP(O493, Z!$A$2:$C$4127, 3, FALSE))</f>
        <v/>
      </c>
      <c r="Q493" s="184"/>
      <c r="R493" s="156">
        <f t="shared" si="22"/>
        <v>0</v>
      </c>
      <c r="S493" s="13"/>
      <c r="T493" s="225" cm="1">
        <f t="array" ref="T493">IFERROR(V493 * INDEX($AC$28:$AC$33, U493), 0) / 1000</f>
        <v>0</v>
      </c>
      <c r="U493" s="224" t="str">
        <f t="shared" si="21"/>
        <v>-</v>
      </c>
      <c r="V493" s="225">
        <f t="shared" si="23"/>
        <v>0</v>
      </c>
      <c r="W493" s="13"/>
    </row>
    <row r="494" spans="1:23" ht="12.75" customHeight="1" x14ac:dyDescent="0.2">
      <c r="A494" s="142"/>
      <c r="B494" s="9">
        <v>467</v>
      </c>
      <c r="C494" s="180"/>
      <c r="D494" s="79"/>
      <c r="E494" s="80" t="str">
        <f>IF(ISBLANK(D494), "", VLOOKUP(D494, Z!$A$2:$C$4127, 3, FALSE))</f>
        <v/>
      </c>
      <c r="F494" s="206"/>
      <c r="G494" s="139"/>
      <c r="H494" s="139"/>
      <c r="I494" s="206"/>
      <c r="J494" s="181"/>
      <c r="K494" s="182"/>
      <c r="L494" s="207"/>
      <c r="M494" s="183"/>
      <c r="N494" s="180"/>
      <c r="O494" s="79"/>
      <c r="P494" s="80" t="str">
        <f>IF(ISBLANK(O494), "", VLOOKUP(O494, Z!$A$2:$C$4127, 3, FALSE))</f>
        <v/>
      </c>
      <c r="Q494" s="184"/>
      <c r="R494" s="156">
        <f t="shared" si="22"/>
        <v>0</v>
      </c>
      <c r="S494" s="13"/>
      <c r="T494" s="225" cm="1">
        <f t="array" ref="T494">IFERROR(V494 * INDEX($AC$28:$AC$33, U494), 0) / 1000</f>
        <v>0</v>
      </c>
      <c r="U494" s="224" t="str">
        <f t="shared" si="21"/>
        <v>-</v>
      </c>
      <c r="V494" s="225">
        <f t="shared" si="23"/>
        <v>0</v>
      </c>
      <c r="W494" s="13"/>
    </row>
    <row r="495" spans="1:23" ht="12.75" customHeight="1" x14ac:dyDescent="0.2">
      <c r="A495" s="142"/>
      <c r="B495" s="9">
        <v>468</v>
      </c>
      <c r="C495" s="180"/>
      <c r="D495" s="79"/>
      <c r="E495" s="80" t="str">
        <f>IF(ISBLANK(D495), "", VLOOKUP(D495, Z!$A$2:$C$4127, 3, FALSE))</f>
        <v/>
      </c>
      <c r="F495" s="206"/>
      <c r="G495" s="139"/>
      <c r="H495" s="139"/>
      <c r="I495" s="206"/>
      <c r="J495" s="181"/>
      <c r="K495" s="182"/>
      <c r="L495" s="207"/>
      <c r="M495" s="183"/>
      <c r="N495" s="180"/>
      <c r="O495" s="79"/>
      <c r="P495" s="80" t="str">
        <f>IF(ISBLANK(O495), "", VLOOKUP(O495, Z!$A$2:$C$4127, 3, FALSE))</f>
        <v/>
      </c>
      <c r="Q495" s="184"/>
      <c r="R495" s="156">
        <f t="shared" si="22"/>
        <v>0</v>
      </c>
      <c r="S495" s="13"/>
      <c r="T495" s="225" cm="1">
        <f t="array" ref="T495">IFERROR(V495 * INDEX($AC$28:$AC$33, U495), 0) / 1000</f>
        <v>0</v>
      </c>
      <c r="U495" s="224" t="str">
        <f t="shared" si="21"/>
        <v>-</v>
      </c>
      <c r="V495" s="225">
        <f t="shared" si="23"/>
        <v>0</v>
      </c>
      <c r="W495" s="13"/>
    </row>
    <row r="496" spans="1:23" ht="12.75" customHeight="1" x14ac:dyDescent="0.2">
      <c r="A496" s="142"/>
      <c r="B496" s="9">
        <v>469</v>
      </c>
      <c r="C496" s="180"/>
      <c r="D496" s="79"/>
      <c r="E496" s="80" t="str">
        <f>IF(ISBLANK(D496), "", VLOOKUP(D496, Z!$A$2:$C$4127, 3, FALSE))</f>
        <v/>
      </c>
      <c r="F496" s="206"/>
      <c r="G496" s="139"/>
      <c r="H496" s="139"/>
      <c r="I496" s="206"/>
      <c r="J496" s="181"/>
      <c r="K496" s="182"/>
      <c r="L496" s="207"/>
      <c r="M496" s="183"/>
      <c r="N496" s="180"/>
      <c r="O496" s="79"/>
      <c r="P496" s="80" t="str">
        <f>IF(ISBLANK(O496), "", VLOOKUP(O496, Z!$A$2:$C$4127, 3, FALSE))</f>
        <v/>
      </c>
      <c r="Q496" s="184"/>
      <c r="R496" s="156">
        <f t="shared" si="22"/>
        <v>0</v>
      </c>
      <c r="S496" s="13"/>
      <c r="T496" s="225" cm="1">
        <f t="array" ref="T496">IFERROR(V496 * INDEX($AC$28:$AC$33, U496), 0) / 1000</f>
        <v>0</v>
      </c>
      <c r="U496" s="224" t="str">
        <f t="shared" si="21"/>
        <v>-</v>
      </c>
      <c r="V496" s="225">
        <f t="shared" si="23"/>
        <v>0</v>
      </c>
      <c r="W496" s="13"/>
    </row>
    <row r="497" spans="1:23" ht="12.75" customHeight="1" x14ac:dyDescent="0.2">
      <c r="A497" s="142"/>
      <c r="B497" s="9">
        <v>470</v>
      </c>
      <c r="C497" s="180"/>
      <c r="D497" s="79"/>
      <c r="E497" s="80" t="str">
        <f>IF(ISBLANK(D497), "", VLOOKUP(D497, Z!$A$2:$C$4127, 3, FALSE))</f>
        <v/>
      </c>
      <c r="F497" s="206"/>
      <c r="G497" s="139"/>
      <c r="H497" s="139"/>
      <c r="I497" s="206"/>
      <c r="J497" s="181"/>
      <c r="K497" s="182"/>
      <c r="L497" s="207"/>
      <c r="M497" s="183"/>
      <c r="N497" s="180"/>
      <c r="O497" s="79"/>
      <c r="P497" s="80" t="str">
        <f>IF(ISBLANK(O497), "", VLOOKUP(O497, Z!$A$2:$C$4127, 3, FALSE))</f>
        <v/>
      </c>
      <c r="Q497" s="184"/>
      <c r="R497" s="156">
        <f t="shared" si="22"/>
        <v>0</v>
      </c>
      <c r="S497" s="13"/>
      <c r="T497" s="225" cm="1">
        <f t="array" ref="T497">IFERROR(V497 * INDEX($AC$28:$AC$33, U497), 0) / 1000</f>
        <v>0</v>
      </c>
      <c r="U497" s="224" t="str">
        <f t="shared" si="21"/>
        <v>-</v>
      </c>
      <c r="V497" s="225">
        <f t="shared" si="23"/>
        <v>0</v>
      </c>
      <c r="W497" s="13"/>
    </row>
    <row r="498" spans="1:23" ht="12.75" customHeight="1" x14ac:dyDescent="0.2">
      <c r="A498" s="142"/>
      <c r="B498" s="9">
        <v>471</v>
      </c>
      <c r="C498" s="180"/>
      <c r="D498" s="79"/>
      <c r="E498" s="80" t="str">
        <f>IF(ISBLANK(D498), "", VLOOKUP(D498, Z!$A$2:$C$4127, 3, FALSE))</f>
        <v/>
      </c>
      <c r="F498" s="206"/>
      <c r="G498" s="139"/>
      <c r="H498" s="139"/>
      <c r="I498" s="206"/>
      <c r="J498" s="181"/>
      <c r="K498" s="182"/>
      <c r="L498" s="207"/>
      <c r="M498" s="183"/>
      <c r="N498" s="180"/>
      <c r="O498" s="79"/>
      <c r="P498" s="80" t="str">
        <f>IF(ISBLANK(O498), "", VLOOKUP(O498, Z!$A$2:$C$4127, 3, FALSE))</f>
        <v/>
      </c>
      <c r="Q498" s="184"/>
      <c r="R498" s="156">
        <f t="shared" si="22"/>
        <v>0</v>
      </c>
      <c r="S498" s="13"/>
      <c r="T498" s="225" cm="1">
        <f t="array" ref="T498">IFERROR(V498 * INDEX($AC$28:$AC$33, U498), 0) / 1000</f>
        <v>0</v>
      </c>
      <c r="U498" s="224" t="str">
        <f t="shared" si="21"/>
        <v>-</v>
      </c>
      <c r="V498" s="225">
        <f t="shared" si="23"/>
        <v>0</v>
      </c>
      <c r="W498" s="13"/>
    </row>
    <row r="499" spans="1:23" ht="12.75" customHeight="1" x14ac:dyDescent="0.2">
      <c r="A499" s="142"/>
      <c r="B499" s="9">
        <v>472</v>
      </c>
      <c r="C499" s="180"/>
      <c r="D499" s="79"/>
      <c r="E499" s="80" t="str">
        <f>IF(ISBLANK(D499), "", VLOOKUP(D499, Z!$A$2:$C$4127, 3, FALSE))</f>
        <v/>
      </c>
      <c r="F499" s="206"/>
      <c r="G499" s="139"/>
      <c r="H499" s="139"/>
      <c r="I499" s="206"/>
      <c r="J499" s="181"/>
      <c r="K499" s="182"/>
      <c r="L499" s="207"/>
      <c r="M499" s="183"/>
      <c r="N499" s="180"/>
      <c r="O499" s="79"/>
      <c r="P499" s="80" t="str">
        <f>IF(ISBLANK(O499), "", VLOOKUP(O499, Z!$A$2:$C$4127, 3, FALSE))</f>
        <v/>
      </c>
      <c r="Q499" s="184"/>
      <c r="R499" s="156">
        <f t="shared" si="22"/>
        <v>0</v>
      </c>
      <c r="S499" s="13"/>
      <c r="T499" s="225" cm="1">
        <f t="array" ref="T499">IFERROR(V499 * INDEX($AC$28:$AC$33, U499), 0) / 1000</f>
        <v>0</v>
      </c>
      <c r="U499" s="224" t="str">
        <f t="shared" si="21"/>
        <v>-</v>
      </c>
      <c r="V499" s="225">
        <f t="shared" si="23"/>
        <v>0</v>
      </c>
      <c r="W499" s="13"/>
    </row>
    <row r="500" spans="1:23" ht="12.75" customHeight="1" x14ac:dyDescent="0.2">
      <c r="A500" s="142"/>
      <c r="B500" s="9">
        <v>473</v>
      </c>
      <c r="C500" s="180"/>
      <c r="D500" s="79"/>
      <c r="E500" s="80" t="str">
        <f>IF(ISBLANK(D500), "", VLOOKUP(D500, Z!$A$2:$C$4127, 3, FALSE))</f>
        <v/>
      </c>
      <c r="F500" s="206"/>
      <c r="G500" s="139"/>
      <c r="H500" s="139"/>
      <c r="I500" s="206"/>
      <c r="J500" s="181"/>
      <c r="K500" s="182"/>
      <c r="L500" s="207"/>
      <c r="M500" s="183"/>
      <c r="N500" s="180"/>
      <c r="O500" s="79"/>
      <c r="P500" s="80" t="str">
        <f>IF(ISBLANK(O500), "", VLOOKUP(O500, Z!$A$2:$C$4127, 3, FALSE))</f>
        <v/>
      </c>
      <c r="Q500" s="184"/>
      <c r="R500" s="156">
        <f t="shared" si="22"/>
        <v>0</v>
      </c>
      <c r="S500" s="13"/>
      <c r="T500" s="225" cm="1">
        <f t="array" ref="T500">IFERROR(V500 * INDEX($AC$28:$AC$33, U500), 0) / 1000</f>
        <v>0</v>
      </c>
      <c r="U500" s="224" t="str">
        <f t="shared" si="21"/>
        <v>-</v>
      </c>
      <c r="V500" s="225">
        <f t="shared" si="23"/>
        <v>0</v>
      </c>
      <c r="W500" s="13"/>
    </row>
    <row r="501" spans="1:23" ht="12.75" customHeight="1" x14ac:dyDescent="0.2">
      <c r="A501" s="142"/>
      <c r="B501" s="9">
        <v>474</v>
      </c>
      <c r="C501" s="180"/>
      <c r="D501" s="79"/>
      <c r="E501" s="80" t="str">
        <f>IF(ISBLANK(D501), "", VLOOKUP(D501, Z!$A$2:$C$4127, 3, FALSE))</f>
        <v/>
      </c>
      <c r="F501" s="206"/>
      <c r="G501" s="139"/>
      <c r="H501" s="139"/>
      <c r="I501" s="206"/>
      <c r="J501" s="181"/>
      <c r="K501" s="182"/>
      <c r="L501" s="207"/>
      <c r="M501" s="183"/>
      <c r="N501" s="180"/>
      <c r="O501" s="79"/>
      <c r="P501" s="80" t="str">
        <f>IF(ISBLANK(O501), "", VLOOKUP(O501, Z!$A$2:$C$4127, 3, FALSE))</f>
        <v/>
      </c>
      <c r="Q501" s="184"/>
      <c r="R501" s="156">
        <f t="shared" si="22"/>
        <v>0</v>
      </c>
      <c r="S501" s="13"/>
      <c r="T501" s="225" cm="1">
        <f t="array" ref="T501">IFERROR(V501 * INDEX($AC$28:$AC$33, U501), 0) / 1000</f>
        <v>0</v>
      </c>
      <c r="U501" s="224" t="str">
        <f t="shared" si="21"/>
        <v>-</v>
      </c>
      <c r="V501" s="225">
        <f t="shared" si="23"/>
        <v>0</v>
      </c>
      <c r="W501" s="13"/>
    </row>
    <row r="502" spans="1:23" ht="12.75" customHeight="1" x14ac:dyDescent="0.2">
      <c r="A502" s="142"/>
      <c r="B502" s="9">
        <v>475</v>
      </c>
      <c r="C502" s="180"/>
      <c r="D502" s="79"/>
      <c r="E502" s="80" t="str">
        <f>IF(ISBLANK(D502), "", VLOOKUP(D502, Z!$A$2:$C$4127, 3, FALSE))</f>
        <v/>
      </c>
      <c r="F502" s="206"/>
      <c r="G502" s="139"/>
      <c r="H502" s="139"/>
      <c r="I502" s="206"/>
      <c r="J502" s="181"/>
      <c r="K502" s="182"/>
      <c r="L502" s="207"/>
      <c r="M502" s="183"/>
      <c r="N502" s="180"/>
      <c r="O502" s="79"/>
      <c r="P502" s="80" t="str">
        <f>IF(ISBLANK(O502), "", VLOOKUP(O502, Z!$A$2:$C$4127, 3, FALSE))</f>
        <v/>
      </c>
      <c r="Q502" s="184"/>
      <c r="R502" s="156">
        <f t="shared" si="22"/>
        <v>0</v>
      </c>
      <c r="S502" s="13"/>
      <c r="T502" s="225" cm="1">
        <f t="array" ref="T502">IFERROR(V502 * INDEX($AC$28:$AC$33, U502), 0) / 1000</f>
        <v>0</v>
      </c>
      <c r="U502" s="224" t="str">
        <f t="shared" si="21"/>
        <v>-</v>
      </c>
      <c r="V502" s="225">
        <f t="shared" si="23"/>
        <v>0</v>
      </c>
      <c r="W502" s="13"/>
    </row>
    <row r="503" spans="1:23" ht="12.75" customHeight="1" x14ac:dyDescent="0.2">
      <c r="A503" s="142"/>
      <c r="B503" s="9">
        <v>476</v>
      </c>
      <c r="C503" s="180"/>
      <c r="D503" s="79"/>
      <c r="E503" s="80" t="str">
        <f>IF(ISBLANK(D503), "", VLOOKUP(D503, Z!$A$2:$C$4127, 3, FALSE))</f>
        <v/>
      </c>
      <c r="F503" s="206"/>
      <c r="G503" s="139"/>
      <c r="H503" s="139"/>
      <c r="I503" s="206"/>
      <c r="J503" s="181"/>
      <c r="K503" s="182"/>
      <c r="L503" s="207"/>
      <c r="M503" s="183"/>
      <c r="N503" s="180"/>
      <c r="O503" s="79"/>
      <c r="P503" s="80" t="str">
        <f>IF(ISBLANK(O503), "", VLOOKUP(O503, Z!$A$2:$C$4127, 3, FALSE))</f>
        <v/>
      </c>
      <c r="Q503" s="184"/>
      <c r="R503" s="156">
        <f t="shared" si="22"/>
        <v>0</v>
      </c>
      <c r="S503" s="13"/>
      <c r="T503" s="225" cm="1">
        <f t="array" ref="T503">IFERROR(V503 * INDEX($AC$28:$AC$33, U503), 0) / 1000</f>
        <v>0</v>
      </c>
      <c r="U503" s="224" t="str">
        <f t="shared" si="21"/>
        <v>-</v>
      </c>
      <c r="V503" s="225">
        <f t="shared" si="23"/>
        <v>0</v>
      </c>
      <c r="W503" s="13"/>
    </row>
    <row r="504" spans="1:23" ht="12.75" customHeight="1" x14ac:dyDescent="0.2">
      <c r="A504" s="142"/>
      <c r="B504" s="9">
        <v>477</v>
      </c>
      <c r="C504" s="180"/>
      <c r="D504" s="79"/>
      <c r="E504" s="80" t="str">
        <f>IF(ISBLANK(D504), "", VLOOKUP(D504, Z!$A$2:$C$4127, 3, FALSE))</f>
        <v/>
      </c>
      <c r="F504" s="206"/>
      <c r="G504" s="139"/>
      <c r="H504" s="139"/>
      <c r="I504" s="206"/>
      <c r="J504" s="181"/>
      <c r="K504" s="182"/>
      <c r="L504" s="207"/>
      <c r="M504" s="183"/>
      <c r="N504" s="180"/>
      <c r="O504" s="79"/>
      <c r="P504" s="80" t="str">
        <f>IF(ISBLANK(O504), "", VLOOKUP(O504, Z!$A$2:$C$4127, 3, FALSE))</f>
        <v/>
      </c>
      <c r="Q504" s="184"/>
      <c r="R504" s="156">
        <f t="shared" si="22"/>
        <v>0</v>
      </c>
      <c r="S504" s="13"/>
      <c r="T504" s="225" cm="1">
        <f t="array" ref="T504">IFERROR(V504 * INDEX($AC$28:$AC$33, U504), 0) / 1000</f>
        <v>0</v>
      </c>
      <c r="U504" s="224" t="str">
        <f t="shared" si="21"/>
        <v>-</v>
      </c>
      <c r="V504" s="225">
        <f t="shared" si="23"/>
        <v>0</v>
      </c>
      <c r="W504" s="13"/>
    </row>
    <row r="505" spans="1:23" ht="12.75" customHeight="1" x14ac:dyDescent="0.2">
      <c r="A505" s="142"/>
      <c r="B505" s="9">
        <v>478</v>
      </c>
      <c r="C505" s="180"/>
      <c r="D505" s="79"/>
      <c r="E505" s="80" t="str">
        <f>IF(ISBLANK(D505), "", VLOOKUP(D505, Z!$A$2:$C$4127, 3, FALSE))</f>
        <v/>
      </c>
      <c r="F505" s="206"/>
      <c r="G505" s="139"/>
      <c r="H505" s="139"/>
      <c r="I505" s="206"/>
      <c r="J505" s="181"/>
      <c r="K505" s="182"/>
      <c r="L505" s="207"/>
      <c r="M505" s="183"/>
      <c r="N505" s="180"/>
      <c r="O505" s="79"/>
      <c r="P505" s="80" t="str">
        <f>IF(ISBLANK(O505), "", VLOOKUP(O505, Z!$A$2:$C$4127, 3, FALSE))</f>
        <v/>
      </c>
      <c r="Q505" s="184"/>
      <c r="R505" s="156">
        <f t="shared" si="22"/>
        <v>0</v>
      </c>
      <c r="S505" s="13"/>
      <c r="T505" s="225" cm="1">
        <f t="array" ref="T505">IFERROR(V505 * INDEX($AC$28:$AC$33, U505), 0) / 1000</f>
        <v>0</v>
      </c>
      <c r="U505" s="224" t="str">
        <f t="shared" si="21"/>
        <v>-</v>
      </c>
      <c r="V505" s="225">
        <f t="shared" si="23"/>
        <v>0</v>
      </c>
      <c r="W505" s="13"/>
    </row>
    <row r="506" spans="1:23" ht="12.75" customHeight="1" x14ac:dyDescent="0.2">
      <c r="A506" s="142"/>
      <c r="B506" s="9">
        <v>479</v>
      </c>
      <c r="C506" s="180"/>
      <c r="D506" s="79"/>
      <c r="E506" s="80" t="str">
        <f>IF(ISBLANK(D506), "", VLOOKUP(D506, Z!$A$2:$C$4127, 3, FALSE))</f>
        <v/>
      </c>
      <c r="F506" s="206"/>
      <c r="G506" s="139"/>
      <c r="H506" s="139"/>
      <c r="I506" s="206"/>
      <c r="J506" s="181"/>
      <c r="K506" s="182"/>
      <c r="L506" s="207"/>
      <c r="M506" s="183"/>
      <c r="N506" s="180"/>
      <c r="O506" s="79"/>
      <c r="P506" s="80" t="str">
        <f>IF(ISBLANK(O506), "", VLOOKUP(O506, Z!$A$2:$C$4127, 3, FALSE))</f>
        <v/>
      </c>
      <c r="Q506" s="184"/>
      <c r="R506" s="156">
        <f t="shared" si="22"/>
        <v>0</v>
      </c>
      <c r="S506" s="13"/>
      <c r="T506" s="225" cm="1">
        <f t="array" ref="T506">IFERROR(V506 * INDEX($AC$28:$AC$33, U506), 0) / 1000</f>
        <v>0</v>
      </c>
      <c r="U506" s="224" t="str">
        <f t="shared" si="21"/>
        <v>-</v>
      </c>
      <c r="V506" s="225">
        <f t="shared" si="23"/>
        <v>0</v>
      </c>
      <c r="W506" s="13"/>
    </row>
    <row r="507" spans="1:23" ht="12.75" customHeight="1" x14ac:dyDescent="0.2">
      <c r="A507" s="142"/>
      <c r="B507" s="9">
        <v>480</v>
      </c>
      <c r="C507" s="180"/>
      <c r="D507" s="79"/>
      <c r="E507" s="80" t="str">
        <f>IF(ISBLANK(D507), "", VLOOKUP(D507, Z!$A$2:$C$4127, 3, FALSE))</f>
        <v/>
      </c>
      <c r="F507" s="206"/>
      <c r="G507" s="139"/>
      <c r="H507" s="139"/>
      <c r="I507" s="206"/>
      <c r="J507" s="181"/>
      <c r="K507" s="182"/>
      <c r="L507" s="207"/>
      <c r="M507" s="183"/>
      <c r="N507" s="180"/>
      <c r="O507" s="79"/>
      <c r="P507" s="80" t="str">
        <f>IF(ISBLANK(O507), "", VLOOKUP(O507, Z!$A$2:$C$4127, 3, FALSE))</f>
        <v/>
      </c>
      <c r="Q507" s="184"/>
      <c r="R507" s="156">
        <f t="shared" si="22"/>
        <v>0</v>
      </c>
      <c r="S507" s="13"/>
      <c r="T507" s="225" cm="1">
        <f t="array" ref="T507">IFERROR(V507 * INDEX($AC$28:$AC$33, U507), 0) / 1000</f>
        <v>0</v>
      </c>
      <c r="U507" s="224" t="str">
        <f t="shared" si="21"/>
        <v>-</v>
      </c>
      <c r="V507" s="225">
        <f t="shared" si="23"/>
        <v>0</v>
      </c>
      <c r="W507" s="13"/>
    </row>
    <row r="508" spans="1:23" ht="12.75" customHeight="1" x14ac:dyDescent="0.2">
      <c r="A508" s="142"/>
      <c r="B508" s="9">
        <v>481</v>
      </c>
      <c r="C508" s="180"/>
      <c r="D508" s="79"/>
      <c r="E508" s="80" t="str">
        <f>IF(ISBLANK(D508), "", VLOOKUP(D508, Z!$A$2:$C$4127, 3, FALSE))</f>
        <v/>
      </c>
      <c r="F508" s="206"/>
      <c r="G508" s="139"/>
      <c r="H508" s="139"/>
      <c r="I508" s="206"/>
      <c r="J508" s="181"/>
      <c r="K508" s="182"/>
      <c r="L508" s="207"/>
      <c r="M508" s="183"/>
      <c r="N508" s="180"/>
      <c r="O508" s="79"/>
      <c r="P508" s="80" t="str">
        <f>IF(ISBLANK(O508), "", VLOOKUP(O508, Z!$A$2:$C$4127, 3, FALSE))</f>
        <v/>
      </c>
      <c r="Q508" s="184"/>
      <c r="R508" s="156">
        <f t="shared" si="22"/>
        <v>0</v>
      </c>
      <c r="S508" s="13"/>
      <c r="T508" s="225" cm="1">
        <f t="array" ref="T508">IFERROR(V508 * INDEX($AC$28:$AC$33, U508), 0) / 1000</f>
        <v>0</v>
      </c>
      <c r="U508" s="224" t="str">
        <f t="shared" si="21"/>
        <v>-</v>
      </c>
      <c r="V508" s="225">
        <f t="shared" si="23"/>
        <v>0</v>
      </c>
      <c r="W508" s="13"/>
    </row>
    <row r="509" spans="1:23" ht="12.75" customHeight="1" x14ac:dyDescent="0.2">
      <c r="A509" s="142"/>
      <c r="B509" s="9">
        <v>482</v>
      </c>
      <c r="C509" s="180"/>
      <c r="D509" s="79"/>
      <c r="E509" s="80" t="str">
        <f>IF(ISBLANK(D509), "", VLOOKUP(D509, Z!$A$2:$C$4127, 3, FALSE))</f>
        <v/>
      </c>
      <c r="F509" s="206"/>
      <c r="G509" s="139"/>
      <c r="H509" s="139"/>
      <c r="I509" s="206"/>
      <c r="J509" s="181"/>
      <c r="K509" s="182"/>
      <c r="L509" s="207"/>
      <c r="M509" s="183"/>
      <c r="N509" s="180"/>
      <c r="O509" s="79"/>
      <c r="P509" s="80" t="str">
        <f>IF(ISBLANK(O509), "", VLOOKUP(O509, Z!$A$2:$C$4127, 3, FALSE))</f>
        <v/>
      </c>
      <c r="Q509" s="184"/>
      <c r="R509" s="156">
        <f t="shared" si="22"/>
        <v>0</v>
      </c>
      <c r="S509" s="13"/>
      <c r="T509" s="225" cm="1">
        <f t="array" ref="T509">IFERROR(V509 * INDEX($AC$28:$AC$33, U509), 0) / 1000</f>
        <v>0</v>
      </c>
      <c r="U509" s="224" t="str">
        <f t="shared" si="21"/>
        <v>-</v>
      </c>
      <c r="V509" s="225">
        <f t="shared" si="23"/>
        <v>0</v>
      </c>
      <c r="W509" s="13"/>
    </row>
    <row r="510" spans="1:23" ht="12.75" customHeight="1" x14ac:dyDescent="0.2">
      <c r="A510" s="142"/>
      <c r="B510" s="9">
        <v>483</v>
      </c>
      <c r="C510" s="180"/>
      <c r="D510" s="79"/>
      <c r="E510" s="80" t="str">
        <f>IF(ISBLANK(D510), "", VLOOKUP(D510, Z!$A$2:$C$4127, 3, FALSE))</f>
        <v/>
      </c>
      <c r="F510" s="206"/>
      <c r="G510" s="139"/>
      <c r="H510" s="139"/>
      <c r="I510" s="206"/>
      <c r="J510" s="181"/>
      <c r="K510" s="182"/>
      <c r="L510" s="207"/>
      <c r="M510" s="183"/>
      <c r="N510" s="180"/>
      <c r="O510" s="79"/>
      <c r="P510" s="80" t="str">
        <f>IF(ISBLANK(O510), "", VLOOKUP(O510, Z!$A$2:$C$4127, 3, FALSE))</f>
        <v/>
      </c>
      <c r="Q510" s="184"/>
      <c r="R510" s="156">
        <f t="shared" si="22"/>
        <v>0</v>
      </c>
      <c r="S510" s="13"/>
      <c r="T510" s="225" cm="1">
        <f t="array" ref="T510">IFERROR(V510 * INDEX($AC$28:$AC$33, U510), 0) / 1000</f>
        <v>0</v>
      </c>
      <c r="U510" s="224" t="str">
        <f t="shared" si="21"/>
        <v>-</v>
      </c>
      <c r="V510" s="225">
        <f t="shared" si="23"/>
        <v>0</v>
      </c>
      <c r="W510" s="13"/>
    </row>
    <row r="511" spans="1:23" ht="12.75" customHeight="1" x14ac:dyDescent="0.2">
      <c r="A511" s="142"/>
      <c r="B511" s="9">
        <v>484</v>
      </c>
      <c r="C511" s="180"/>
      <c r="D511" s="79"/>
      <c r="E511" s="80" t="str">
        <f>IF(ISBLANK(D511), "", VLOOKUP(D511, Z!$A$2:$C$4127, 3, FALSE))</f>
        <v/>
      </c>
      <c r="F511" s="206"/>
      <c r="G511" s="139"/>
      <c r="H511" s="139"/>
      <c r="I511" s="206"/>
      <c r="J511" s="181"/>
      <c r="K511" s="182"/>
      <c r="L511" s="207"/>
      <c r="M511" s="183"/>
      <c r="N511" s="180"/>
      <c r="O511" s="79"/>
      <c r="P511" s="80" t="str">
        <f>IF(ISBLANK(O511), "", VLOOKUP(O511, Z!$A$2:$C$4127, 3, FALSE))</f>
        <v/>
      </c>
      <c r="Q511" s="184"/>
      <c r="R511" s="156">
        <f t="shared" si="22"/>
        <v>0</v>
      </c>
      <c r="S511" s="13"/>
      <c r="T511" s="225" cm="1">
        <f t="array" ref="T511">IFERROR(V511 * INDEX($AC$28:$AC$33, U511), 0) / 1000</f>
        <v>0</v>
      </c>
      <c r="U511" s="224" t="str">
        <f t="shared" si="21"/>
        <v>-</v>
      </c>
      <c r="V511" s="225">
        <f t="shared" si="23"/>
        <v>0</v>
      </c>
      <c r="W511" s="13"/>
    </row>
    <row r="512" spans="1:23" ht="12.75" customHeight="1" x14ac:dyDescent="0.2">
      <c r="A512" s="142"/>
      <c r="B512" s="9">
        <v>485</v>
      </c>
      <c r="C512" s="180"/>
      <c r="D512" s="79"/>
      <c r="E512" s="80" t="str">
        <f>IF(ISBLANK(D512), "", VLOOKUP(D512, Z!$A$2:$C$4127, 3, FALSE))</f>
        <v/>
      </c>
      <c r="F512" s="206"/>
      <c r="G512" s="139"/>
      <c r="H512" s="139"/>
      <c r="I512" s="206"/>
      <c r="J512" s="181"/>
      <c r="K512" s="182"/>
      <c r="L512" s="207"/>
      <c r="M512" s="183"/>
      <c r="N512" s="180"/>
      <c r="O512" s="79"/>
      <c r="P512" s="80" t="str">
        <f>IF(ISBLANK(O512), "", VLOOKUP(O512, Z!$A$2:$C$4127, 3, FALSE))</f>
        <v/>
      </c>
      <c r="Q512" s="184"/>
      <c r="R512" s="156">
        <f t="shared" si="22"/>
        <v>0</v>
      </c>
      <c r="S512" s="13"/>
      <c r="T512" s="225" cm="1">
        <f t="array" ref="T512">IFERROR(V512 * INDEX($AC$28:$AC$33, U512), 0) / 1000</f>
        <v>0</v>
      </c>
      <c r="U512" s="224" t="str">
        <f t="shared" si="21"/>
        <v>-</v>
      </c>
      <c r="V512" s="225">
        <f t="shared" si="23"/>
        <v>0</v>
      </c>
      <c r="W512" s="13"/>
    </row>
    <row r="513" spans="1:23" ht="12.75" customHeight="1" x14ac:dyDescent="0.2">
      <c r="A513" s="142"/>
      <c r="B513" s="9">
        <v>486</v>
      </c>
      <c r="C513" s="180"/>
      <c r="D513" s="79"/>
      <c r="E513" s="80" t="str">
        <f>IF(ISBLANK(D513), "", VLOOKUP(D513, Z!$A$2:$C$4127, 3, FALSE))</f>
        <v/>
      </c>
      <c r="F513" s="206"/>
      <c r="G513" s="139"/>
      <c r="H513" s="139"/>
      <c r="I513" s="206"/>
      <c r="J513" s="181"/>
      <c r="K513" s="182"/>
      <c r="L513" s="207"/>
      <c r="M513" s="183"/>
      <c r="N513" s="180"/>
      <c r="O513" s="79"/>
      <c r="P513" s="80" t="str">
        <f>IF(ISBLANK(O513), "", VLOOKUP(O513, Z!$A$2:$C$4127, 3, FALSE))</f>
        <v/>
      </c>
      <c r="Q513" s="184"/>
      <c r="R513" s="156">
        <f t="shared" si="22"/>
        <v>0</v>
      </c>
      <c r="S513" s="13"/>
      <c r="T513" s="225" cm="1">
        <f t="array" ref="T513">IFERROR(V513 * INDEX($AC$28:$AC$33, U513), 0) / 1000</f>
        <v>0</v>
      </c>
      <c r="U513" s="224" t="str">
        <f t="shared" si="21"/>
        <v>-</v>
      </c>
      <c r="V513" s="225">
        <f t="shared" si="23"/>
        <v>0</v>
      </c>
      <c r="W513" s="13"/>
    </row>
    <row r="514" spans="1:23" ht="12.75" customHeight="1" x14ac:dyDescent="0.2">
      <c r="A514" s="142"/>
      <c r="B514" s="9">
        <v>487</v>
      </c>
      <c r="C514" s="180"/>
      <c r="D514" s="79"/>
      <c r="E514" s="80" t="str">
        <f>IF(ISBLANK(D514), "", VLOOKUP(D514, Z!$A$2:$C$4127, 3, FALSE))</f>
        <v/>
      </c>
      <c r="F514" s="206"/>
      <c r="G514" s="139"/>
      <c r="H514" s="139"/>
      <c r="I514" s="206"/>
      <c r="J514" s="181"/>
      <c r="K514" s="182"/>
      <c r="L514" s="207"/>
      <c r="M514" s="183"/>
      <c r="N514" s="180"/>
      <c r="O514" s="79"/>
      <c r="P514" s="80" t="str">
        <f>IF(ISBLANK(O514), "", VLOOKUP(O514, Z!$A$2:$C$4127, 3, FALSE))</f>
        <v/>
      </c>
      <c r="Q514" s="184"/>
      <c r="R514" s="156">
        <f t="shared" si="22"/>
        <v>0</v>
      </c>
      <c r="S514" s="13"/>
      <c r="T514" s="225" cm="1">
        <f t="array" ref="T514">IFERROR(V514 * INDEX($AC$28:$AC$33, U514), 0) / 1000</f>
        <v>0</v>
      </c>
      <c r="U514" s="224" t="str">
        <f t="shared" si="21"/>
        <v>-</v>
      </c>
      <c r="V514" s="225">
        <f t="shared" si="23"/>
        <v>0</v>
      </c>
      <c r="W514" s="13"/>
    </row>
    <row r="515" spans="1:23" ht="12.75" customHeight="1" x14ac:dyDescent="0.2">
      <c r="A515" s="142"/>
      <c r="B515" s="9">
        <v>488</v>
      </c>
      <c r="C515" s="180"/>
      <c r="D515" s="79"/>
      <c r="E515" s="80" t="str">
        <f>IF(ISBLANK(D515), "", VLOOKUP(D515, Z!$A$2:$C$4127, 3, FALSE))</f>
        <v/>
      </c>
      <c r="F515" s="206"/>
      <c r="G515" s="139"/>
      <c r="H515" s="139"/>
      <c r="I515" s="206"/>
      <c r="J515" s="181"/>
      <c r="K515" s="182"/>
      <c r="L515" s="207"/>
      <c r="M515" s="183"/>
      <c r="N515" s="180"/>
      <c r="O515" s="79"/>
      <c r="P515" s="80" t="str">
        <f>IF(ISBLANK(O515), "", VLOOKUP(O515, Z!$A$2:$C$4127, 3, FALSE))</f>
        <v/>
      </c>
      <c r="Q515" s="184"/>
      <c r="R515" s="156">
        <f t="shared" si="22"/>
        <v>0</v>
      </c>
      <c r="S515" s="13"/>
      <c r="T515" s="225" cm="1">
        <f t="array" ref="T515">IFERROR(V515 * INDEX($AC$28:$AC$33, U515), 0) / 1000</f>
        <v>0</v>
      </c>
      <c r="U515" s="224" t="str">
        <f t="shared" si="21"/>
        <v>-</v>
      </c>
      <c r="V515" s="225">
        <f t="shared" si="23"/>
        <v>0</v>
      </c>
      <c r="W515" s="13"/>
    </row>
    <row r="516" spans="1:23" ht="12.75" customHeight="1" x14ac:dyDescent="0.2">
      <c r="A516" s="142"/>
      <c r="B516" s="9">
        <v>489</v>
      </c>
      <c r="C516" s="180"/>
      <c r="D516" s="79"/>
      <c r="E516" s="80" t="str">
        <f>IF(ISBLANK(D516), "", VLOOKUP(D516, Z!$A$2:$C$4127, 3, FALSE))</f>
        <v/>
      </c>
      <c r="F516" s="206"/>
      <c r="G516" s="139"/>
      <c r="H516" s="139"/>
      <c r="I516" s="206"/>
      <c r="J516" s="181"/>
      <c r="K516" s="182"/>
      <c r="L516" s="207"/>
      <c r="M516" s="183"/>
      <c r="N516" s="180"/>
      <c r="O516" s="79"/>
      <c r="P516" s="80" t="str">
        <f>IF(ISBLANK(O516), "", VLOOKUP(O516, Z!$A$2:$C$4127, 3, FALSE))</f>
        <v/>
      </c>
      <c r="Q516" s="184"/>
      <c r="R516" s="156">
        <f t="shared" si="22"/>
        <v>0</v>
      </c>
      <c r="S516" s="13"/>
      <c r="T516" s="225" cm="1">
        <f t="array" ref="T516">IFERROR(V516 * INDEX($AC$28:$AC$33, U516), 0) / 1000</f>
        <v>0</v>
      </c>
      <c r="U516" s="224" t="str">
        <f t="shared" si="21"/>
        <v>-</v>
      </c>
      <c r="V516" s="225">
        <f t="shared" si="23"/>
        <v>0</v>
      </c>
      <c r="W516" s="13"/>
    </row>
    <row r="517" spans="1:23" ht="12.75" customHeight="1" x14ac:dyDescent="0.2">
      <c r="A517" s="142"/>
      <c r="B517" s="9">
        <v>490</v>
      </c>
      <c r="C517" s="180"/>
      <c r="D517" s="79"/>
      <c r="E517" s="80" t="str">
        <f>IF(ISBLANK(D517), "", VLOOKUP(D517, Z!$A$2:$C$4127, 3, FALSE))</f>
        <v/>
      </c>
      <c r="F517" s="206"/>
      <c r="G517" s="139"/>
      <c r="H517" s="139"/>
      <c r="I517" s="206"/>
      <c r="J517" s="181"/>
      <c r="K517" s="182"/>
      <c r="L517" s="207"/>
      <c r="M517" s="183"/>
      <c r="N517" s="180"/>
      <c r="O517" s="79"/>
      <c r="P517" s="80" t="str">
        <f>IF(ISBLANK(O517), "", VLOOKUP(O517, Z!$A$2:$C$4127, 3, FALSE))</f>
        <v/>
      </c>
      <c r="Q517" s="184"/>
      <c r="R517" s="156">
        <f t="shared" si="22"/>
        <v>0</v>
      </c>
      <c r="S517" s="13"/>
      <c r="T517" s="225" cm="1">
        <f t="array" ref="T517">IFERROR(V517 * INDEX($AC$28:$AC$33, U517), 0) / 1000</f>
        <v>0</v>
      </c>
      <c r="U517" s="224" t="str">
        <f t="shared" si="21"/>
        <v>-</v>
      </c>
      <c r="V517" s="225">
        <f t="shared" si="23"/>
        <v>0</v>
      </c>
      <c r="W517" s="13"/>
    </row>
    <row r="518" spans="1:23" ht="12.75" customHeight="1" x14ac:dyDescent="0.2">
      <c r="A518" s="142"/>
      <c r="B518" s="9">
        <v>491</v>
      </c>
      <c r="C518" s="180"/>
      <c r="D518" s="79"/>
      <c r="E518" s="80" t="str">
        <f>IF(ISBLANK(D518), "", VLOOKUP(D518, Z!$A$2:$C$4127, 3, FALSE))</f>
        <v/>
      </c>
      <c r="F518" s="206"/>
      <c r="G518" s="139"/>
      <c r="H518" s="139"/>
      <c r="I518" s="206"/>
      <c r="J518" s="181"/>
      <c r="K518" s="182"/>
      <c r="L518" s="207"/>
      <c r="M518" s="183"/>
      <c r="N518" s="180"/>
      <c r="O518" s="79"/>
      <c r="P518" s="80" t="str">
        <f>IF(ISBLANK(O518), "", VLOOKUP(O518, Z!$A$2:$C$4127, 3, FALSE))</f>
        <v/>
      </c>
      <c r="Q518" s="184"/>
      <c r="R518" s="156">
        <f t="shared" si="22"/>
        <v>0</v>
      </c>
      <c r="S518" s="13"/>
      <c r="T518" s="225" cm="1">
        <f t="array" ref="T518">IFERROR(V518 * INDEX($AC$28:$AC$33, U518), 0) / 1000</f>
        <v>0</v>
      </c>
      <c r="U518" s="224" t="str">
        <f t="shared" si="21"/>
        <v>-</v>
      </c>
      <c r="V518" s="225">
        <f t="shared" si="23"/>
        <v>0</v>
      </c>
      <c r="W518" s="13"/>
    </row>
    <row r="519" spans="1:23" ht="12.75" customHeight="1" x14ac:dyDescent="0.2">
      <c r="A519" s="142"/>
      <c r="B519" s="9">
        <v>492</v>
      </c>
      <c r="C519" s="180"/>
      <c r="D519" s="79"/>
      <c r="E519" s="80" t="str">
        <f>IF(ISBLANK(D519), "", VLOOKUP(D519, Z!$A$2:$C$4127, 3, FALSE))</f>
        <v/>
      </c>
      <c r="F519" s="206"/>
      <c r="G519" s="139"/>
      <c r="H519" s="139"/>
      <c r="I519" s="206"/>
      <c r="J519" s="181"/>
      <c r="K519" s="182"/>
      <c r="L519" s="207"/>
      <c r="M519" s="183"/>
      <c r="N519" s="180"/>
      <c r="O519" s="79"/>
      <c r="P519" s="80" t="str">
        <f>IF(ISBLANK(O519), "", VLOOKUP(O519, Z!$A$2:$C$4127, 3, FALSE))</f>
        <v/>
      </c>
      <c r="Q519" s="184"/>
      <c r="R519" s="156">
        <f t="shared" si="22"/>
        <v>0</v>
      </c>
      <c r="S519" s="13"/>
      <c r="T519" s="225" cm="1">
        <f t="array" ref="T519">IFERROR(V519 * INDEX($AC$28:$AC$33, U519), 0) / 1000</f>
        <v>0</v>
      </c>
      <c r="U519" s="224" t="str">
        <f t="shared" si="21"/>
        <v>-</v>
      </c>
      <c r="V519" s="225">
        <f t="shared" si="23"/>
        <v>0</v>
      </c>
      <c r="W519" s="13"/>
    </row>
    <row r="520" spans="1:23" ht="12.75" customHeight="1" x14ac:dyDescent="0.2">
      <c r="A520" s="142"/>
      <c r="B520" s="9">
        <v>493</v>
      </c>
      <c r="C520" s="180"/>
      <c r="D520" s="79"/>
      <c r="E520" s="80" t="str">
        <f>IF(ISBLANK(D520), "", VLOOKUP(D520, Z!$A$2:$C$4127, 3, FALSE))</f>
        <v/>
      </c>
      <c r="F520" s="206"/>
      <c r="G520" s="139"/>
      <c r="H520" s="139"/>
      <c r="I520" s="206"/>
      <c r="J520" s="181"/>
      <c r="K520" s="182"/>
      <c r="L520" s="207"/>
      <c r="M520" s="183"/>
      <c r="N520" s="180"/>
      <c r="O520" s="79"/>
      <c r="P520" s="80" t="str">
        <f>IF(ISBLANK(O520), "", VLOOKUP(O520, Z!$A$2:$C$4127, 3, FALSE))</f>
        <v/>
      </c>
      <c r="Q520" s="184"/>
      <c r="R520" s="156">
        <f t="shared" si="22"/>
        <v>0</v>
      </c>
      <c r="S520" s="13"/>
      <c r="T520" s="225" cm="1">
        <f t="array" ref="T520">IFERROR(V520 * INDEX($AC$28:$AC$33, U520), 0) / 1000</f>
        <v>0</v>
      </c>
      <c r="U520" s="224" t="str">
        <f t="shared" si="21"/>
        <v>-</v>
      </c>
      <c r="V520" s="225">
        <f t="shared" si="23"/>
        <v>0</v>
      </c>
      <c r="W520" s="13"/>
    </row>
    <row r="521" spans="1:23" ht="12.75" customHeight="1" x14ac:dyDescent="0.2">
      <c r="A521" s="142"/>
      <c r="B521" s="9">
        <v>494</v>
      </c>
      <c r="C521" s="180"/>
      <c r="D521" s="79"/>
      <c r="E521" s="80" t="str">
        <f>IF(ISBLANK(D521), "", VLOOKUP(D521, Z!$A$2:$C$4127, 3, FALSE))</f>
        <v/>
      </c>
      <c r="F521" s="206"/>
      <c r="G521" s="139"/>
      <c r="H521" s="139"/>
      <c r="I521" s="206"/>
      <c r="J521" s="181"/>
      <c r="K521" s="182"/>
      <c r="L521" s="207"/>
      <c r="M521" s="183"/>
      <c r="N521" s="180"/>
      <c r="O521" s="79"/>
      <c r="P521" s="80" t="str">
        <f>IF(ISBLANK(O521), "", VLOOKUP(O521, Z!$A$2:$C$4127, 3, FALSE))</f>
        <v/>
      </c>
      <c r="Q521" s="184"/>
      <c r="R521" s="156">
        <f t="shared" si="22"/>
        <v>0</v>
      </c>
      <c r="S521" s="13"/>
      <c r="T521" s="225" cm="1">
        <f t="array" ref="T521">IFERROR(V521 * INDEX($AC$28:$AC$33, U521), 0) / 1000</f>
        <v>0</v>
      </c>
      <c r="U521" s="224" t="str">
        <f t="shared" si="21"/>
        <v>-</v>
      </c>
      <c r="V521" s="225">
        <f t="shared" si="23"/>
        <v>0</v>
      </c>
      <c r="W521" s="13"/>
    </row>
    <row r="522" spans="1:23" ht="12.75" customHeight="1" x14ac:dyDescent="0.2">
      <c r="A522" s="142"/>
      <c r="B522" s="9">
        <v>495</v>
      </c>
      <c r="C522" s="180"/>
      <c r="D522" s="79"/>
      <c r="E522" s="80" t="str">
        <f>IF(ISBLANK(D522), "", VLOOKUP(D522, Z!$A$2:$C$4127, 3, FALSE))</f>
        <v/>
      </c>
      <c r="F522" s="206"/>
      <c r="G522" s="139"/>
      <c r="H522" s="139"/>
      <c r="I522" s="206"/>
      <c r="J522" s="181"/>
      <c r="K522" s="182"/>
      <c r="L522" s="207"/>
      <c r="M522" s="183"/>
      <c r="N522" s="180"/>
      <c r="O522" s="79"/>
      <c r="P522" s="80" t="str">
        <f>IF(ISBLANK(O522), "", VLOOKUP(O522, Z!$A$2:$C$4127, 3, FALSE))</f>
        <v/>
      </c>
      <c r="Q522" s="184"/>
      <c r="R522" s="156">
        <f t="shared" si="22"/>
        <v>0</v>
      </c>
      <c r="S522" s="13"/>
      <c r="T522" s="225" cm="1">
        <f t="array" ref="T522">IFERROR(V522 * INDEX($AC$28:$AC$33, U522), 0) / 1000</f>
        <v>0</v>
      </c>
      <c r="U522" s="224" t="str">
        <f t="shared" si="21"/>
        <v>-</v>
      </c>
      <c r="V522" s="225">
        <f t="shared" si="23"/>
        <v>0</v>
      </c>
      <c r="W522" s="13"/>
    </row>
    <row r="523" spans="1:23" ht="12.75" customHeight="1" x14ac:dyDescent="0.2">
      <c r="A523" s="142"/>
      <c r="B523" s="9">
        <v>496</v>
      </c>
      <c r="C523" s="180"/>
      <c r="D523" s="79"/>
      <c r="E523" s="80" t="str">
        <f>IF(ISBLANK(D523), "", VLOOKUP(D523, Z!$A$2:$C$4127, 3, FALSE))</f>
        <v/>
      </c>
      <c r="F523" s="206"/>
      <c r="G523" s="139"/>
      <c r="H523" s="139"/>
      <c r="I523" s="206"/>
      <c r="J523" s="181"/>
      <c r="K523" s="182"/>
      <c r="L523" s="207"/>
      <c r="M523" s="183"/>
      <c r="N523" s="180"/>
      <c r="O523" s="79"/>
      <c r="P523" s="80" t="str">
        <f>IF(ISBLANK(O523), "", VLOOKUP(O523, Z!$A$2:$C$4127, 3, FALSE))</f>
        <v/>
      </c>
      <c r="Q523" s="184"/>
      <c r="R523" s="156">
        <f t="shared" si="22"/>
        <v>0</v>
      </c>
      <c r="S523" s="13"/>
      <c r="T523" s="225" cm="1">
        <f t="array" ref="T523">IFERROR(V523 * INDEX($AC$28:$AC$33, U523), 0) / 1000</f>
        <v>0</v>
      </c>
      <c r="U523" s="224" t="str">
        <f t="shared" si="21"/>
        <v>-</v>
      </c>
      <c r="V523" s="225">
        <f t="shared" si="23"/>
        <v>0</v>
      </c>
      <c r="W523" s="13"/>
    </row>
    <row r="524" spans="1:23" ht="12.75" customHeight="1" x14ac:dyDescent="0.2">
      <c r="A524" s="142"/>
      <c r="B524" s="9">
        <v>497</v>
      </c>
      <c r="C524" s="180"/>
      <c r="D524" s="79"/>
      <c r="E524" s="80" t="str">
        <f>IF(ISBLANK(D524), "", VLOOKUP(D524, Z!$A$2:$C$4127, 3, FALSE))</f>
        <v/>
      </c>
      <c r="F524" s="206"/>
      <c r="G524" s="139"/>
      <c r="H524" s="139"/>
      <c r="I524" s="206"/>
      <c r="J524" s="181"/>
      <c r="K524" s="182"/>
      <c r="L524" s="207"/>
      <c r="M524" s="183"/>
      <c r="N524" s="180"/>
      <c r="O524" s="79"/>
      <c r="P524" s="80" t="str">
        <f>IF(ISBLANK(O524), "", VLOOKUP(O524, Z!$A$2:$C$4127, 3, FALSE))</f>
        <v/>
      </c>
      <c r="Q524" s="184"/>
      <c r="R524" s="156">
        <f t="shared" si="22"/>
        <v>0</v>
      </c>
      <c r="S524" s="13"/>
      <c r="T524" s="225" cm="1">
        <f t="array" ref="T524">IFERROR(V524 * INDEX($AC$28:$AC$33, U524), 0) / 1000</f>
        <v>0</v>
      </c>
      <c r="U524" s="224" t="str">
        <f t="shared" si="21"/>
        <v>-</v>
      </c>
      <c r="V524" s="225">
        <f t="shared" si="23"/>
        <v>0</v>
      </c>
      <c r="W524" s="13"/>
    </row>
    <row r="525" spans="1:23" ht="12.75" customHeight="1" x14ac:dyDescent="0.2">
      <c r="A525" s="142"/>
      <c r="B525" s="9">
        <v>498</v>
      </c>
      <c r="C525" s="180"/>
      <c r="D525" s="79"/>
      <c r="E525" s="80" t="str">
        <f>IF(ISBLANK(D525), "", VLOOKUP(D525, Z!$A$2:$C$4127, 3, FALSE))</f>
        <v/>
      </c>
      <c r="F525" s="206"/>
      <c r="G525" s="139"/>
      <c r="H525" s="139"/>
      <c r="I525" s="206"/>
      <c r="J525" s="181"/>
      <c r="K525" s="182"/>
      <c r="L525" s="207"/>
      <c r="M525" s="183"/>
      <c r="N525" s="180"/>
      <c r="O525" s="79"/>
      <c r="P525" s="80" t="str">
        <f>IF(ISBLANK(O525), "", VLOOKUP(O525, Z!$A$2:$C$4127, 3, FALSE))</f>
        <v/>
      </c>
      <c r="Q525" s="184"/>
      <c r="R525" s="156">
        <f t="shared" si="22"/>
        <v>0</v>
      </c>
      <c r="S525" s="13"/>
      <c r="T525" s="225" cm="1">
        <f t="array" ref="T525">IFERROR(V525 * INDEX($AC$28:$AC$33, U525), 0) / 1000</f>
        <v>0</v>
      </c>
      <c r="U525" s="224" t="str">
        <f t="shared" si="21"/>
        <v>-</v>
      </c>
      <c r="V525" s="225">
        <f t="shared" si="23"/>
        <v>0</v>
      </c>
      <c r="W525" s="13"/>
    </row>
    <row r="526" spans="1:23" ht="12.75" customHeight="1" x14ac:dyDescent="0.2">
      <c r="A526" s="142"/>
      <c r="B526" s="9">
        <v>499</v>
      </c>
      <c r="C526" s="180"/>
      <c r="D526" s="79"/>
      <c r="E526" s="80" t="str">
        <f>IF(ISBLANK(D526), "", VLOOKUP(D526, Z!$A$2:$C$4127, 3, FALSE))</f>
        <v/>
      </c>
      <c r="F526" s="206"/>
      <c r="G526" s="139"/>
      <c r="H526" s="139"/>
      <c r="I526" s="206"/>
      <c r="J526" s="181"/>
      <c r="K526" s="182"/>
      <c r="L526" s="207"/>
      <c r="M526" s="183"/>
      <c r="N526" s="180"/>
      <c r="O526" s="79"/>
      <c r="P526" s="80" t="str">
        <f>IF(ISBLANK(O526), "", VLOOKUP(O526, Z!$A$2:$C$4127, 3, FALSE))</f>
        <v/>
      </c>
      <c r="Q526" s="184"/>
      <c r="R526" s="156">
        <f t="shared" si="22"/>
        <v>0</v>
      </c>
      <c r="S526" s="13"/>
      <c r="T526" s="225" cm="1">
        <f t="array" ref="T526">IFERROR(V526 * INDEX($AC$28:$AC$33, U526), 0) / 1000</f>
        <v>0</v>
      </c>
      <c r="U526" s="224" t="str">
        <f t="shared" si="21"/>
        <v>-</v>
      </c>
      <c r="V526" s="225">
        <f t="shared" si="23"/>
        <v>0</v>
      </c>
      <c r="W526" s="13"/>
    </row>
    <row r="527" spans="1:23" ht="12.75" customHeight="1" x14ac:dyDescent="0.2">
      <c r="A527" s="142"/>
      <c r="B527" s="9">
        <v>500</v>
      </c>
      <c r="C527" s="180"/>
      <c r="D527" s="79"/>
      <c r="E527" s="80" t="str">
        <f>IF(ISBLANK(D527), "", VLOOKUP(D527, Z!$A$2:$C$4127, 3, FALSE))</f>
        <v/>
      </c>
      <c r="F527" s="206"/>
      <c r="G527" s="139"/>
      <c r="H527" s="139"/>
      <c r="I527" s="206"/>
      <c r="J527" s="181"/>
      <c r="K527" s="182"/>
      <c r="L527" s="207"/>
      <c r="M527" s="183"/>
      <c r="N527" s="180"/>
      <c r="O527" s="79"/>
      <c r="P527" s="80" t="str">
        <f>IF(ISBLANK(O527), "", VLOOKUP(O527, Z!$A$2:$C$4127, 3, FALSE))</f>
        <v/>
      </c>
      <c r="Q527" s="184"/>
      <c r="R527" s="156">
        <f t="shared" si="22"/>
        <v>0</v>
      </c>
      <c r="S527" s="13"/>
      <c r="T527" s="225" cm="1">
        <f t="array" ref="T527">IFERROR(V527 * INDEX($AC$28:$AC$33, U527), 0) / 1000</f>
        <v>0</v>
      </c>
      <c r="U527" s="224" t="str">
        <f t="shared" si="21"/>
        <v>-</v>
      </c>
      <c r="V527" s="225">
        <f t="shared" si="23"/>
        <v>0</v>
      </c>
      <c r="W527" s="13"/>
    </row>
    <row r="528" spans="1:23" ht="12.75" customHeight="1" x14ac:dyDescent="0.2">
      <c r="A528" s="142"/>
      <c r="B528" s="9">
        <v>501</v>
      </c>
      <c r="C528" s="180"/>
      <c r="D528" s="79"/>
      <c r="E528" s="80" t="str">
        <f>IF(ISBLANK(D528), "", VLOOKUP(D528, Z!$A$2:$C$4127, 3, FALSE))</f>
        <v/>
      </c>
      <c r="F528" s="206"/>
      <c r="G528" s="139"/>
      <c r="H528" s="139"/>
      <c r="I528" s="206"/>
      <c r="J528" s="181"/>
      <c r="K528" s="182"/>
      <c r="L528" s="207"/>
      <c r="M528" s="183"/>
      <c r="N528" s="180"/>
      <c r="O528" s="79"/>
      <c r="P528" s="80" t="str">
        <f>IF(ISBLANK(O528), "", VLOOKUP(O528, Z!$A$2:$C$4127, 3, FALSE))</f>
        <v/>
      </c>
      <c r="Q528" s="184"/>
      <c r="R528" s="156">
        <f t="shared" si="22"/>
        <v>0</v>
      </c>
      <c r="S528" s="13"/>
      <c r="T528" s="225" cm="1">
        <f t="array" ref="T528">IFERROR(V528 * INDEX($AC$28:$AC$33, U528), 0) / 1000</f>
        <v>0</v>
      </c>
      <c r="U528" s="224" t="str">
        <f t="shared" si="21"/>
        <v>-</v>
      </c>
      <c r="V528" s="225">
        <f t="shared" si="23"/>
        <v>0</v>
      </c>
      <c r="W528" s="13"/>
    </row>
    <row r="529" spans="1:23" ht="12.75" customHeight="1" x14ac:dyDescent="0.2">
      <c r="A529" s="142"/>
      <c r="B529" s="9">
        <v>502</v>
      </c>
      <c r="C529" s="180"/>
      <c r="D529" s="79"/>
      <c r="E529" s="80" t="str">
        <f>IF(ISBLANK(D529), "", VLOOKUP(D529, Z!$A$2:$C$4127, 3, FALSE))</f>
        <v/>
      </c>
      <c r="F529" s="206"/>
      <c r="G529" s="139"/>
      <c r="H529" s="139"/>
      <c r="I529" s="206"/>
      <c r="J529" s="181"/>
      <c r="K529" s="182"/>
      <c r="L529" s="207"/>
      <c r="M529" s="183"/>
      <c r="N529" s="180"/>
      <c r="O529" s="79"/>
      <c r="P529" s="80" t="str">
        <f>IF(ISBLANK(O529), "", VLOOKUP(O529, Z!$A$2:$C$4127, 3, FALSE))</f>
        <v/>
      </c>
      <c r="Q529" s="184"/>
      <c r="R529" s="156">
        <f t="shared" si="22"/>
        <v>0</v>
      </c>
      <c r="S529" s="13"/>
      <c r="T529" s="225" cm="1">
        <f t="array" ref="T529">IFERROR(V529 * INDEX($AC$28:$AC$33, U529), 0) / 1000</f>
        <v>0</v>
      </c>
      <c r="U529" s="224" t="str">
        <f t="shared" si="21"/>
        <v>-</v>
      </c>
      <c r="V529" s="225">
        <f t="shared" si="23"/>
        <v>0</v>
      </c>
      <c r="W529" s="13"/>
    </row>
    <row r="530" spans="1:23" ht="12.75" customHeight="1" x14ac:dyDescent="0.2">
      <c r="A530" s="142"/>
      <c r="B530" s="9">
        <v>503</v>
      </c>
      <c r="C530" s="180"/>
      <c r="D530" s="79"/>
      <c r="E530" s="80" t="str">
        <f>IF(ISBLANK(D530), "", VLOOKUP(D530, Z!$A$2:$C$4127, 3, FALSE))</f>
        <v/>
      </c>
      <c r="F530" s="206"/>
      <c r="G530" s="139"/>
      <c r="H530" s="139"/>
      <c r="I530" s="206"/>
      <c r="J530" s="181"/>
      <c r="K530" s="182"/>
      <c r="L530" s="207"/>
      <c r="M530" s="183"/>
      <c r="N530" s="180"/>
      <c r="O530" s="79"/>
      <c r="P530" s="80" t="str">
        <f>IF(ISBLANK(O530), "", VLOOKUP(O530, Z!$A$2:$C$4127, 3, FALSE))</f>
        <v/>
      </c>
      <c r="Q530" s="184"/>
      <c r="R530" s="156">
        <f t="shared" si="22"/>
        <v>0</v>
      </c>
      <c r="S530" s="13"/>
      <c r="T530" s="225" cm="1">
        <f t="array" ref="T530">IFERROR(V530 * INDEX($AC$28:$AC$33, U530), 0) / 1000</f>
        <v>0</v>
      </c>
      <c r="U530" s="224" t="str">
        <f t="shared" si="21"/>
        <v>-</v>
      </c>
      <c r="V530" s="225">
        <f t="shared" si="23"/>
        <v>0</v>
      </c>
      <c r="W530" s="13"/>
    </row>
    <row r="531" spans="1:23" ht="12.75" customHeight="1" x14ac:dyDescent="0.2">
      <c r="A531" s="142"/>
      <c r="B531" s="9">
        <v>504</v>
      </c>
      <c r="C531" s="180"/>
      <c r="D531" s="79"/>
      <c r="E531" s="80" t="str">
        <f>IF(ISBLANK(D531), "", VLOOKUP(D531, Z!$A$2:$C$4127, 3, FALSE))</f>
        <v/>
      </c>
      <c r="F531" s="206"/>
      <c r="G531" s="139"/>
      <c r="H531" s="139"/>
      <c r="I531" s="206"/>
      <c r="J531" s="181"/>
      <c r="K531" s="182"/>
      <c r="L531" s="207"/>
      <c r="M531" s="183"/>
      <c r="N531" s="180"/>
      <c r="O531" s="79"/>
      <c r="P531" s="80" t="str">
        <f>IF(ISBLANK(O531), "", VLOOKUP(O531, Z!$A$2:$C$4127, 3, FALSE))</f>
        <v/>
      </c>
      <c r="Q531" s="184"/>
      <c r="R531" s="156">
        <f t="shared" si="22"/>
        <v>0</v>
      </c>
      <c r="S531" s="13"/>
      <c r="T531" s="225" cm="1">
        <f t="array" ref="T531">IFERROR(V531 * INDEX($AC$28:$AC$33, U531), 0) / 1000</f>
        <v>0</v>
      </c>
      <c r="U531" s="224" t="str">
        <f t="shared" si="21"/>
        <v>-</v>
      </c>
      <c r="V531" s="225">
        <f t="shared" si="23"/>
        <v>0</v>
      </c>
      <c r="W531" s="13"/>
    </row>
    <row r="532" spans="1:23" ht="12.75" customHeight="1" x14ac:dyDescent="0.2">
      <c r="A532" s="142"/>
      <c r="B532" s="9">
        <v>505</v>
      </c>
      <c r="C532" s="180"/>
      <c r="D532" s="79"/>
      <c r="E532" s="80" t="str">
        <f>IF(ISBLANK(D532), "", VLOOKUP(D532, Z!$A$2:$C$4127, 3, FALSE))</f>
        <v/>
      </c>
      <c r="F532" s="206"/>
      <c r="G532" s="139"/>
      <c r="H532" s="139"/>
      <c r="I532" s="206"/>
      <c r="J532" s="181"/>
      <c r="K532" s="182"/>
      <c r="L532" s="207"/>
      <c r="M532" s="183"/>
      <c r="N532" s="180"/>
      <c r="O532" s="79"/>
      <c r="P532" s="80" t="str">
        <f>IF(ISBLANK(O532), "", VLOOKUP(O532, Z!$A$2:$C$4127, 3, FALSE))</f>
        <v/>
      </c>
      <c r="Q532" s="184"/>
      <c r="R532" s="156">
        <f t="shared" si="22"/>
        <v>0</v>
      </c>
      <c r="S532" s="13"/>
      <c r="T532" s="225" cm="1">
        <f t="array" ref="T532">IFERROR(V532 * INDEX($AC$28:$AC$33, U532), 0) / 1000</f>
        <v>0</v>
      </c>
      <c r="U532" s="224" t="str">
        <f t="shared" si="21"/>
        <v>-</v>
      </c>
      <c r="V532" s="225">
        <f t="shared" si="23"/>
        <v>0</v>
      </c>
      <c r="W532" s="13"/>
    </row>
    <row r="533" spans="1:23" ht="12.75" customHeight="1" x14ac:dyDescent="0.2">
      <c r="A533" s="142"/>
      <c r="B533" s="9">
        <v>506</v>
      </c>
      <c r="C533" s="180"/>
      <c r="D533" s="79"/>
      <c r="E533" s="80" t="str">
        <f>IF(ISBLANK(D533), "", VLOOKUP(D533, Z!$A$2:$C$4127, 3, FALSE))</f>
        <v/>
      </c>
      <c r="F533" s="206"/>
      <c r="G533" s="139"/>
      <c r="H533" s="139"/>
      <c r="I533" s="206"/>
      <c r="J533" s="181"/>
      <c r="K533" s="182"/>
      <c r="L533" s="207"/>
      <c r="M533" s="183"/>
      <c r="N533" s="180"/>
      <c r="O533" s="79"/>
      <c r="P533" s="80" t="str">
        <f>IF(ISBLANK(O533), "", VLOOKUP(O533, Z!$A$2:$C$4127, 3, FALSE))</f>
        <v/>
      </c>
      <c r="Q533" s="184"/>
      <c r="R533" s="156">
        <f t="shared" si="22"/>
        <v>0</v>
      </c>
      <c r="S533" s="13"/>
      <c r="T533" s="225" cm="1">
        <f t="array" ref="T533">IFERROR(V533 * INDEX($AC$28:$AC$33, U533), 0) / 1000</f>
        <v>0</v>
      </c>
      <c r="U533" s="224" t="str">
        <f t="shared" si="21"/>
        <v>-</v>
      </c>
      <c r="V533" s="225">
        <f t="shared" si="23"/>
        <v>0</v>
      </c>
      <c r="W533" s="13"/>
    </row>
    <row r="534" spans="1:23" ht="12.75" customHeight="1" x14ac:dyDescent="0.2">
      <c r="A534" s="142"/>
      <c r="B534" s="9">
        <v>507</v>
      </c>
      <c r="C534" s="180"/>
      <c r="D534" s="79"/>
      <c r="E534" s="80" t="str">
        <f>IF(ISBLANK(D534), "", VLOOKUP(D534, Z!$A$2:$C$4127, 3, FALSE))</f>
        <v/>
      </c>
      <c r="F534" s="206"/>
      <c r="G534" s="139"/>
      <c r="H534" s="139"/>
      <c r="I534" s="206"/>
      <c r="J534" s="181"/>
      <c r="K534" s="182"/>
      <c r="L534" s="207"/>
      <c r="M534" s="183"/>
      <c r="N534" s="180"/>
      <c r="O534" s="79"/>
      <c r="P534" s="80" t="str">
        <f>IF(ISBLANK(O534), "", VLOOKUP(O534, Z!$A$2:$C$4127, 3, FALSE))</f>
        <v/>
      </c>
      <c r="Q534" s="184"/>
      <c r="R534" s="156">
        <f t="shared" si="22"/>
        <v>0</v>
      </c>
      <c r="S534" s="13"/>
      <c r="T534" s="225" cm="1">
        <f t="array" ref="T534">IFERROR(V534 * INDEX($AC$28:$AC$33, U534), 0) / 1000</f>
        <v>0</v>
      </c>
      <c r="U534" s="224" t="str">
        <f t="shared" si="21"/>
        <v>-</v>
      </c>
      <c r="V534" s="225">
        <f t="shared" si="23"/>
        <v>0</v>
      </c>
      <c r="W534" s="13"/>
    </row>
    <row r="535" spans="1:23" ht="12.75" customHeight="1" x14ac:dyDescent="0.2">
      <c r="A535" s="142"/>
      <c r="B535" s="9">
        <v>508</v>
      </c>
      <c r="C535" s="180"/>
      <c r="D535" s="79"/>
      <c r="E535" s="80" t="str">
        <f>IF(ISBLANK(D535), "", VLOOKUP(D535, Z!$A$2:$C$4127, 3, FALSE))</f>
        <v/>
      </c>
      <c r="F535" s="206"/>
      <c r="G535" s="139"/>
      <c r="H535" s="139"/>
      <c r="I535" s="206"/>
      <c r="J535" s="181"/>
      <c r="K535" s="182"/>
      <c r="L535" s="207"/>
      <c r="M535" s="183"/>
      <c r="N535" s="180"/>
      <c r="O535" s="79"/>
      <c r="P535" s="80" t="str">
        <f>IF(ISBLANK(O535), "", VLOOKUP(O535, Z!$A$2:$C$4127, 3, FALSE))</f>
        <v/>
      </c>
      <c r="Q535" s="184"/>
      <c r="R535" s="156">
        <f t="shared" si="22"/>
        <v>0</v>
      </c>
      <c r="S535" s="13"/>
      <c r="T535" s="225" cm="1">
        <f t="array" ref="T535">IFERROR(V535 * INDEX($AC$28:$AC$33, U535), 0) / 1000</f>
        <v>0</v>
      </c>
      <c r="U535" s="224" t="str">
        <f t="shared" si="21"/>
        <v>-</v>
      </c>
      <c r="V535" s="225">
        <f t="shared" si="23"/>
        <v>0</v>
      </c>
      <c r="W535" s="13"/>
    </row>
    <row r="536" spans="1:23" ht="12.75" customHeight="1" x14ac:dyDescent="0.2">
      <c r="A536" s="142"/>
      <c r="B536" s="9">
        <v>509</v>
      </c>
      <c r="C536" s="180"/>
      <c r="D536" s="79"/>
      <c r="E536" s="80" t="str">
        <f>IF(ISBLANK(D536), "", VLOOKUP(D536, Z!$A$2:$C$4127, 3, FALSE))</f>
        <v/>
      </c>
      <c r="F536" s="206"/>
      <c r="G536" s="139"/>
      <c r="H536" s="139"/>
      <c r="I536" s="206"/>
      <c r="J536" s="181"/>
      <c r="K536" s="182"/>
      <c r="L536" s="207"/>
      <c r="M536" s="183"/>
      <c r="N536" s="180"/>
      <c r="O536" s="79"/>
      <c r="P536" s="80" t="str">
        <f>IF(ISBLANK(O536), "", VLOOKUP(O536, Z!$A$2:$C$4127, 3, FALSE))</f>
        <v/>
      </c>
      <c r="Q536" s="184"/>
      <c r="R536" s="156">
        <f t="shared" si="22"/>
        <v>0</v>
      </c>
      <c r="S536" s="13"/>
      <c r="T536" s="225" cm="1">
        <f t="array" ref="T536">IFERROR(V536 * INDEX($AC$28:$AC$33, U536), 0) / 1000</f>
        <v>0</v>
      </c>
      <c r="U536" s="224" t="str">
        <f t="shared" ref="U536:U599" si="24">IFERROR(MATCH($H536,INDEX(Units,,1),0),IFERROR(MATCH($H536,INDEX(Units,,2),0),IFERROR(MATCH($H536,INDEX(Units,,3),0),"-")))</f>
        <v>-</v>
      </c>
      <c r="V536" s="225">
        <f t="shared" si="23"/>
        <v>0</v>
      </c>
      <c r="W536" s="13"/>
    </row>
    <row r="537" spans="1:23" ht="12.75" customHeight="1" x14ac:dyDescent="0.2">
      <c r="A537" s="142"/>
      <c r="B537" s="9">
        <v>510</v>
      </c>
      <c r="C537" s="180"/>
      <c r="D537" s="79"/>
      <c r="E537" s="80" t="str">
        <f>IF(ISBLANK(D537), "", VLOOKUP(D537, Z!$A$2:$C$4127, 3, FALSE))</f>
        <v/>
      </c>
      <c r="F537" s="206"/>
      <c r="G537" s="139"/>
      <c r="H537" s="139"/>
      <c r="I537" s="206"/>
      <c r="J537" s="181"/>
      <c r="K537" s="182"/>
      <c r="L537" s="207"/>
      <c r="M537" s="183"/>
      <c r="N537" s="180"/>
      <c r="O537" s="79"/>
      <c r="P537" s="80" t="str">
        <f>IF(ISBLANK(O537), "", VLOOKUP(O537, Z!$A$2:$C$4127, 3, FALSE))</f>
        <v/>
      </c>
      <c r="Q537" s="184"/>
      <c r="R537" s="156">
        <f t="shared" ref="R537:R600" si="25">T537*1000</f>
        <v>0</v>
      </c>
      <c r="S537" s="13"/>
      <c r="T537" s="225" cm="1">
        <f t="array" ref="T537">IFERROR(V537 * INDEX($AC$28:$AC$33, U537), 0) / 1000</f>
        <v>0</v>
      </c>
      <c r="U537" s="224" t="str">
        <f t="shared" si="24"/>
        <v>-</v>
      </c>
      <c r="V537" s="225">
        <f t="shared" ref="V537:V600" si="26">I537</f>
        <v>0</v>
      </c>
      <c r="W537" s="13"/>
    </row>
    <row r="538" spans="1:23" ht="12.75" customHeight="1" x14ac:dyDescent="0.2">
      <c r="A538" s="142"/>
      <c r="B538" s="9">
        <v>511</v>
      </c>
      <c r="C538" s="180"/>
      <c r="D538" s="79"/>
      <c r="E538" s="80" t="str">
        <f>IF(ISBLANK(D538), "", VLOOKUP(D538, Z!$A$2:$C$4127, 3, FALSE))</f>
        <v/>
      </c>
      <c r="F538" s="206"/>
      <c r="G538" s="139"/>
      <c r="H538" s="139"/>
      <c r="I538" s="206"/>
      <c r="J538" s="181"/>
      <c r="K538" s="182"/>
      <c r="L538" s="207"/>
      <c r="M538" s="183"/>
      <c r="N538" s="180"/>
      <c r="O538" s="79"/>
      <c r="P538" s="80" t="str">
        <f>IF(ISBLANK(O538), "", VLOOKUP(O538, Z!$A$2:$C$4127, 3, FALSE))</f>
        <v/>
      </c>
      <c r="Q538" s="184"/>
      <c r="R538" s="156">
        <f t="shared" si="25"/>
        <v>0</v>
      </c>
      <c r="S538" s="13"/>
      <c r="T538" s="225" cm="1">
        <f t="array" ref="T538">IFERROR(V538 * INDEX($AC$28:$AC$33, U538), 0) / 1000</f>
        <v>0</v>
      </c>
      <c r="U538" s="224" t="str">
        <f t="shared" si="24"/>
        <v>-</v>
      </c>
      <c r="V538" s="225">
        <f t="shared" si="26"/>
        <v>0</v>
      </c>
      <c r="W538" s="13"/>
    </row>
    <row r="539" spans="1:23" ht="12.75" customHeight="1" x14ac:dyDescent="0.2">
      <c r="A539" s="142"/>
      <c r="B539" s="9">
        <v>512</v>
      </c>
      <c r="C539" s="180"/>
      <c r="D539" s="79"/>
      <c r="E539" s="80" t="str">
        <f>IF(ISBLANK(D539), "", VLOOKUP(D539, Z!$A$2:$C$4127, 3, FALSE))</f>
        <v/>
      </c>
      <c r="F539" s="206"/>
      <c r="G539" s="139"/>
      <c r="H539" s="139"/>
      <c r="I539" s="206"/>
      <c r="J539" s="181"/>
      <c r="K539" s="182"/>
      <c r="L539" s="207"/>
      <c r="M539" s="183"/>
      <c r="N539" s="180"/>
      <c r="O539" s="79"/>
      <c r="P539" s="80" t="str">
        <f>IF(ISBLANK(O539), "", VLOOKUP(O539, Z!$A$2:$C$4127, 3, FALSE))</f>
        <v/>
      </c>
      <c r="Q539" s="184"/>
      <c r="R539" s="156">
        <f t="shared" si="25"/>
        <v>0</v>
      </c>
      <c r="S539" s="13"/>
      <c r="T539" s="225" cm="1">
        <f t="array" ref="T539">IFERROR(V539 * INDEX($AC$28:$AC$33, U539), 0) / 1000</f>
        <v>0</v>
      </c>
      <c r="U539" s="224" t="str">
        <f t="shared" si="24"/>
        <v>-</v>
      </c>
      <c r="V539" s="225">
        <f t="shared" si="26"/>
        <v>0</v>
      </c>
      <c r="W539" s="13"/>
    </row>
    <row r="540" spans="1:23" ht="12.75" customHeight="1" x14ac:dyDescent="0.2">
      <c r="A540" s="142"/>
      <c r="B540" s="9">
        <v>513</v>
      </c>
      <c r="C540" s="180"/>
      <c r="D540" s="79"/>
      <c r="E540" s="80" t="str">
        <f>IF(ISBLANK(D540), "", VLOOKUP(D540, Z!$A$2:$C$4127, 3, FALSE))</f>
        <v/>
      </c>
      <c r="F540" s="206"/>
      <c r="G540" s="139"/>
      <c r="H540" s="139"/>
      <c r="I540" s="206"/>
      <c r="J540" s="181"/>
      <c r="K540" s="182"/>
      <c r="L540" s="207"/>
      <c r="M540" s="183"/>
      <c r="N540" s="180"/>
      <c r="O540" s="79"/>
      <c r="P540" s="80" t="str">
        <f>IF(ISBLANK(O540), "", VLOOKUP(O540, Z!$A$2:$C$4127, 3, FALSE))</f>
        <v/>
      </c>
      <c r="Q540" s="184"/>
      <c r="R540" s="156">
        <f t="shared" si="25"/>
        <v>0</v>
      </c>
      <c r="S540" s="13"/>
      <c r="T540" s="225" cm="1">
        <f t="array" ref="T540">IFERROR(V540 * INDEX($AC$28:$AC$33, U540), 0) / 1000</f>
        <v>0</v>
      </c>
      <c r="U540" s="224" t="str">
        <f t="shared" si="24"/>
        <v>-</v>
      </c>
      <c r="V540" s="225">
        <f t="shared" si="26"/>
        <v>0</v>
      </c>
      <c r="W540" s="13"/>
    </row>
    <row r="541" spans="1:23" ht="12.75" customHeight="1" x14ac:dyDescent="0.2">
      <c r="A541" s="142"/>
      <c r="B541" s="9">
        <v>514</v>
      </c>
      <c r="C541" s="180"/>
      <c r="D541" s="79"/>
      <c r="E541" s="80" t="str">
        <f>IF(ISBLANK(D541), "", VLOOKUP(D541, Z!$A$2:$C$4127, 3, FALSE))</f>
        <v/>
      </c>
      <c r="F541" s="206"/>
      <c r="G541" s="139"/>
      <c r="H541" s="139"/>
      <c r="I541" s="206"/>
      <c r="J541" s="181"/>
      <c r="K541" s="182"/>
      <c r="L541" s="207"/>
      <c r="M541" s="183"/>
      <c r="N541" s="180"/>
      <c r="O541" s="79"/>
      <c r="P541" s="80" t="str">
        <f>IF(ISBLANK(O541), "", VLOOKUP(O541, Z!$A$2:$C$4127, 3, FALSE))</f>
        <v/>
      </c>
      <c r="Q541" s="184"/>
      <c r="R541" s="156">
        <f t="shared" si="25"/>
        <v>0</v>
      </c>
      <c r="S541" s="13"/>
      <c r="T541" s="225" cm="1">
        <f t="array" ref="T541">IFERROR(V541 * INDEX($AC$28:$AC$33, U541), 0) / 1000</f>
        <v>0</v>
      </c>
      <c r="U541" s="224" t="str">
        <f t="shared" si="24"/>
        <v>-</v>
      </c>
      <c r="V541" s="225">
        <f t="shared" si="26"/>
        <v>0</v>
      </c>
      <c r="W541" s="13"/>
    </row>
    <row r="542" spans="1:23" ht="12.75" customHeight="1" x14ac:dyDescent="0.2">
      <c r="A542" s="142"/>
      <c r="B542" s="9">
        <v>515</v>
      </c>
      <c r="C542" s="180"/>
      <c r="D542" s="79"/>
      <c r="E542" s="80" t="str">
        <f>IF(ISBLANK(D542), "", VLOOKUP(D542, Z!$A$2:$C$4127, 3, FALSE))</f>
        <v/>
      </c>
      <c r="F542" s="206"/>
      <c r="G542" s="139"/>
      <c r="H542" s="139"/>
      <c r="I542" s="206"/>
      <c r="J542" s="181"/>
      <c r="K542" s="182"/>
      <c r="L542" s="207"/>
      <c r="M542" s="183"/>
      <c r="N542" s="180"/>
      <c r="O542" s="79"/>
      <c r="P542" s="80" t="str">
        <f>IF(ISBLANK(O542), "", VLOOKUP(O542, Z!$A$2:$C$4127, 3, FALSE))</f>
        <v/>
      </c>
      <c r="Q542" s="184"/>
      <c r="R542" s="156">
        <f t="shared" si="25"/>
        <v>0</v>
      </c>
      <c r="S542" s="13"/>
      <c r="T542" s="225" cm="1">
        <f t="array" ref="T542">IFERROR(V542 * INDEX($AC$28:$AC$33, U542), 0) / 1000</f>
        <v>0</v>
      </c>
      <c r="U542" s="224" t="str">
        <f t="shared" si="24"/>
        <v>-</v>
      </c>
      <c r="V542" s="225">
        <f t="shared" si="26"/>
        <v>0</v>
      </c>
      <c r="W542" s="13"/>
    </row>
    <row r="543" spans="1:23" ht="12.75" customHeight="1" x14ac:dyDescent="0.2">
      <c r="A543" s="142"/>
      <c r="B543" s="9">
        <v>516</v>
      </c>
      <c r="C543" s="180"/>
      <c r="D543" s="79"/>
      <c r="E543" s="80" t="str">
        <f>IF(ISBLANK(D543), "", VLOOKUP(D543, Z!$A$2:$C$4127, 3, FALSE))</f>
        <v/>
      </c>
      <c r="F543" s="206"/>
      <c r="G543" s="139"/>
      <c r="H543" s="139"/>
      <c r="I543" s="206"/>
      <c r="J543" s="181"/>
      <c r="K543" s="182"/>
      <c r="L543" s="207"/>
      <c r="M543" s="183"/>
      <c r="N543" s="180"/>
      <c r="O543" s="79"/>
      <c r="P543" s="80" t="str">
        <f>IF(ISBLANK(O543), "", VLOOKUP(O543, Z!$A$2:$C$4127, 3, FALSE))</f>
        <v/>
      </c>
      <c r="Q543" s="184"/>
      <c r="R543" s="156">
        <f t="shared" si="25"/>
        <v>0</v>
      </c>
      <c r="S543" s="13"/>
      <c r="T543" s="225" cm="1">
        <f t="array" ref="T543">IFERROR(V543 * INDEX($AC$28:$AC$33, U543), 0) / 1000</f>
        <v>0</v>
      </c>
      <c r="U543" s="224" t="str">
        <f t="shared" si="24"/>
        <v>-</v>
      </c>
      <c r="V543" s="225">
        <f t="shared" si="26"/>
        <v>0</v>
      </c>
      <c r="W543" s="13"/>
    </row>
    <row r="544" spans="1:23" ht="12.75" customHeight="1" x14ac:dyDescent="0.2">
      <c r="A544" s="142"/>
      <c r="B544" s="9">
        <v>517</v>
      </c>
      <c r="C544" s="180"/>
      <c r="D544" s="79"/>
      <c r="E544" s="80" t="str">
        <f>IF(ISBLANK(D544), "", VLOOKUP(D544, Z!$A$2:$C$4127, 3, FALSE))</f>
        <v/>
      </c>
      <c r="F544" s="206"/>
      <c r="G544" s="139"/>
      <c r="H544" s="139"/>
      <c r="I544" s="206"/>
      <c r="J544" s="181"/>
      <c r="K544" s="182"/>
      <c r="L544" s="207"/>
      <c r="M544" s="183"/>
      <c r="N544" s="180"/>
      <c r="O544" s="79"/>
      <c r="P544" s="80" t="str">
        <f>IF(ISBLANK(O544), "", VLOOKUP(O544, Z!$A$2:$C$4127, 3, FALSE))</f>
        <v/>
      </c>
      <c r="Q544" s="184"/>
      <c r="R544" s="156">
        <f t="shared" si="25"/>
        <v>0</v>
      </c>
      <c r="S544" s="13"/>
      <c r="T544" s="225" cm="1">
        <f t="array" ref="T544">IFERROR(V544 * INDEX($AC$28:$AC$33, U544), 0) / 1000</f>
        <v>0</v>
      </c>
      <c r="U544" s="224" t="str">
        <f t="shared" si="24"/>
        <v>-</v>
      </c>
      <c r="V544" s="225">
        <f t="shared" si="26"/>
        <v>0</v>
      </c>
      <c r="W544" s="13"/>
    </row>
    <row r="545" spans="1:23" ht="12.75" customHeight="1" x14ac:dyDescent="0.2">
      <c r="A545" s="142"/>
      <c r="B545" s="9">
        <v>518</v>
      </c>
      <c r="C545" s="180"/>
      <c r="D545" s="79"/>
      <c r="E545" s="80" t="str">
        <f>IF(ISBLANK(D545), "", VLOOKUP(D545, Z!$A$2:$C$4127, 3, FALSE))</f>
        <v/>
      </c>
      <c r="F545" s="206"/>
      <c r="G545" s="139"/>
      <c r="H545" s="139"/>
      <c r="I545" s="206"/>
      <c r="J545" s="181"/>
      <c r="K545" s="182"/>
      <c r="L545" s="207"/>
      <c r="M545" s="183"/>
      <c r="N545" s="180"/>
      <c r="O545" s="79"/>
      <c r="P545" s="80" t="str">
        <f>IF(ISBLANK(O545), "", VLOOKUP(O545, Z!$A$2:$C$4127, 3, FALSE))</f>
        <v/>
      </c>
      <c r="Q545" s="184"/>
      <c r="R545" s="156">
        <f t="shared" si="25"/>
        <v>0</v>
      </c>
      <c r="S545" s="13"/>
      <c r="T545" s="225" cm="1">
        <f t="array" ref="T545">IFERROR(V545 * INDEX($AC$28:$AC$33, U545), 0) / 1000</f>
        <v>0</v>
      </c>
      <c r="U545" s="224" t="str">
        <f t="shared" si="24"/>
        <v>-</v>
      </c>
      <c r="V545" s="225">
        <f t="shared" si="26"/>
        <v>0</v>
      </c>
      <c r="W545" s="13"/>
    </row>
    <row r="546" spans="1:23" ht="12.75" customHeight="1" x14ac:dyDescent="0.2">
      <c r="A546" s="142"/>
      <c r="B546" s="9">
        <v>519</v>
      </c>
      <c r="C546" s="180"/>
      <c r="D546" s="79"/>
      <c r="E546" s="80" t="str">
        <f>IF(ISBLANK(D546), "", VLOOKUP(D546, Z!$A$2:$C$4127, 3, FALSE))</f>
        <v/>
      </c>
      <c r="F546" s="206"/>
      <c r="G546" s="139"/>
      <c r="H546" s="139"/>
      <c r="I546" s="206"/>
      <c r="J546" s="181"/>
      <c r="K546" s="182"/>
      <c r="L546" s="207"/>
      <c r="M546" s="183"/>
      <c r="N546" s="180"/>
      <c r="O546" s="79"/>
      <c r="P546" s="80" t="str">
        <f>IF(ISBLANK(O546), "", VLOOKUP(O546, Z!$A$2:$C$4127, 3, FALSE))</f>
        <v/>
      </c>
      <c r="Q546" s="184"/>
      <c r="R546" s="156">
        <f t="shared" si="25"/>
        <v>0</v>
      </c>
      <c r="S546" s="13"/>
      <c r="T546" s="225" cm="1">
        <f t="array" ref="T546">IFERROR(V546 * INDEX($AC$28:$AC$33, U546), 0) / 1000</f>
        <v>0</v>
      </c>
      <c r="U546" s="224" t="str">
        <f t="shared" si="24"/>
        <v>-</v>
      </c>
      <c r="V546" s="225">
        <f t="shared" si="26"/>
        <v>0</v>
      </c>
      <c r="W546" s="13"/>
    </row>
    <row r="547" spans="1:23" ht="12.75" customHeight="1" x14ac:dyDescent="0.2">
      <c r="A547" s="142"/>
      <c r="B547" s="9">
        <v>520</v>
      </c>
      <c r="C547" s="180"/>
      <c r="D547" s="79"/>
      <c r="E547" s="80" t="str">
        <f>IF(ISBLANK(D547), "", VLOOKUP(D547, Z!$A$2:$C$4127, 3, FALSE))</f>
        <v/>
      </c>
      <c r="F547" s="206"/>
      <c r="G547" s="139"/>
      <c r="H547" s="139"/>
      <c r="I547" s="206"/>
      <c r="J547" s="181"/>
      <c r="K547" s="182"/>
      <c r="L547" s="207"/>
      <c r="M547" s="183"/>
      <c r="N547" s="180"/>
      <c r="O547" s="79"/>
      <c r="P547" s="80" t="str">
        <f>IF(ISBLANK(O547), "", VLOOKUP(O547, Z!$A$2:$C$4127, 3, FALSE))</f>
        <v/>
      </c>
      <c r="Q547" s="184"/>
      <c r="R547" s="156">
        <f t="shared" si="25"/>
        <v>0</v>
      </c>
      <c r="S547" s="13"/>
      <c r="T547" s="225" cm="1">
        <f t="array" ref="T547">IFERROR(V547 * INDEX($AC$28:$AC$33, U547), 0) / 1000</f>
        <v>0</v>
      </c>
      <c r="U547" s="224" t="str">
        <f t="shared" si="24"/>
        <v>-</v>
      </c>
      <c r="V547" s="225">
        <f t="shared" si="26"/>
        <v>0</v>
      </c>
      <c r="W547" s="13"/>
    </row>
    <row r="548" spans="1:23" ht="12.75" customHeight="1" x14ac:dyDescent="0.2">
      <c r="A548" s="142"/>
      <c r="B548" s="9">
        <v>521</v>
      </c>
      <c r="C548" s="180"/>
      <c r="D548" s="79"/>
      <c r="E548" s="80" t="str">
        <f>IF(ISBLANK(D548), "", VLOOKUP(D548, Z!$A$2:$C$4127, 3, FALSE))</f>
        <v/>
      </c>
      <c r="F548" s="206"/>
      <c r="G548" s="139"/>
      <c r="H548" s="139"/>
      <c r="I548" s="206"/>
      <c r="J548" s="181"/>
      <c r="K548" s="182"/>
      <c r="L548" s="207"/>
      <c r="M548" s="183"/>
      <c r="N548" s="180"/>
      <c r="O548" s="79"/>
      <c r="P548" s="80" t="str">
        <f>IF(ISBLANK(O548), "", VLOOKUP(O548, Z!$A$2:$C$4127, 3, FALSE))</f>
        <v/>
      </c>
      <c r="Q548" s="184"/>
      <c r="R548" s="156">
        <f t="shared" si="25"/>
        <v>0</v>
      </c>
      <c r="S548" s="13"/>
      <c r="T548" s="225" cm="1">
        <f t="array" ref="T548">IFERROR(V548 * INDEX($AC$28:$AC$33, U548), 0) / 1000</f>
        <v>0</v>
      </c>
      <c r="U548" s="224" t="str">
        <f t="shared" si="24"/>
        <v>-</v>
      </c>
      <c r="V548" s="225">
        <f t="shared" si="26"/>
        <v>0</v>
      </c>
      <c r="W548" s="13"/>
    </row>
    <row r="549" spans="1:23" ht="12.75" customHeight="1" x14ac:dyDescent="0.2">
      <c r="A549" s="142"/>
      <c r="B549" s="9">
        <v>522</v>
      </c>
      <c r="C549" s="180"/>
      <c r="D549" s="79"/>
      <c r="E549" s="80" t="str">
        <f>IF(ISBLANK(D549), "", VLOOKUP(D549, Z!$A$2:$C$4127, 3, FALSE))</f>
        <v/>
      </c>
      <c r="F549" s="206"/>
      <c r="G549" s="139"/>
      <c r="H549" s="139"/>
      <c r="I549" s="206"/>
      <c r="J549" s="181"/>
      <c r="K549" s="182"/>
      <c r="L549" s="207"/>
      <c r="M549" s="183"/>
      <c r="N549" s="180"/>
      <c r="O549" s="79"/>
      <c r="P549" s="80" t="str">
        <f>IF(ISBLANK(O549), "", VLOOKUP(O549, Z!$A$2:$C$4127, 3, FALSE))</f>
        <v/>
      </c>
      <c r="Q549" s="184"/>
      <c r="R549" s="156">
        <f t="shared" si="25"/>
        <v>0</v>
      </c>
      <c r="S549" s="13"/>
      <c r="T549" s="225" cm="1">
        <f t="array" ref="T549">IFERROR(V549 * INDEX($AC$28:$AC$33, U549), 0) / 1000</f>
        <v>0</v>
      </c>
      <c r="U549" s="224" t="str">
        <f t="shared" si="24"/>
        <v>-</v>
      </c>
      <c r="V549" s="225">
        <f t="shared" si="26"/>
        <v>0</v>
      </c>
      <c r="W549" s="13"/>
    </row>
    <row r="550" spans="1:23" ht="12.75" customHeight="1" x14ac:dyDescent="0.2">
      <c r="A550" s="142"/>
      <c r="B550" s="9">
        <v>523</v>
      </c>
      <c r="C550" s="180"/>
      <c r="D550" s="79"/>
      <c r="E550" s="80" t="str">
        <f>IF(ISBLANK(D550), "", VLOOKUP(D550, Z!$A$2:$C$4127, 3, FALSE))</f>
        <v/>
      </c>
      <c r="F550" s="206"/>
      <c r="G550" s="139"/>
      <c r="H550" s="139"/>
      <c r="I550" s="206"/>
      <c r="J550" s="181"/>
      <c r="K550" s="182"/>
      <c r="L550" s="207"/>
      <c r="M550" s="183"/>
      <c r="N550" s="180"/>
      <c r="O550" s="79"/>
      <c r="P550" s="80" t="str">
        <f>IF(ISBLANK(O550), "", VLOOKUP(O550, Z!$A$2:$C$4127, 3, FALSE))</f>
        <v/>
      </c>
      <c r="Q550" s="184"/>
      <c r="R550" s="156">
        <f t="shared" si="25"/>
        <v>0</v>
      </c>
      <c r="S550" s="13"/>
      <c r="T550" s="225" cm="1">
        <f t="array" ref="T550">IFERROR(V550 * INDEX($AC$28:$AC$33, U550), 0) / 1000</f>
        <v>0</v>
      </c>
      <c r="U550" s="224" t="str">
        <f t="shared" si="24"/>
        <v>-</v>
      </c>
      <c r="V550" s="225">
        <f t="shared" si="26"/>
        <v>0</v>
      </c>
      <c r="W550" s="13"/>
    </row>
    <row r="551" spans="1:23" ht="12.75" customHeight="1" x14ac:dyDescent="0.2">
      <c r="A551" s="142"/>
      <c r="B551" s="9">
        <v>524</v>
      </c>
      <c r="C551" s="180"/>
      <c r="D551" s="79"/>
      <c r="E551" s="80" t="str">
        <f>IF(ISBLANK(D551), "", VLOOKUP(D551, Z!$A$2:$C$4127, 3, FALSE))</f>
        <v/>
      </c>
      <c r="F551" s="206"/>
      <c r="G551" s="139"/>
      <c r="H551" s="139"/>
      <c r="I551" s="206"/>
      <c r="J551" s="181"/>
      <c r="K551" s="182"/>
      <c r="L551" s="207"/>
      <c r="M551" s="183"/>
      <c r="N551" s="180"/>
      <c r="O551" s="79"/>
      <c r="P551" s="80" t="str">
        <f>IF(ISBLANK(O551), "", VLOOKUP(O551, Z!$A$2:$C$4127, 3, FALSE))</f>
        <v/>
      </c>
      <c r="Q551" s="184"/>
      <c r="R551" s="156">
        <f t="shared" si="25"/>
        <v>0</v>
      </c>
      <c r="S551" s="13"/>
      <c r="T551" s="225" cm="1">
        <f t="array" ref="T551">IFERROR(V551 * INDEX($AC$28:$AC$33, U551), 0) / 1000</f>
        <v>0</v>
      </c>
      <c r="U551" s="224" t="str">
        <f t="shared" si="24"/>
        <v>-</v>
      </c>
      <c r="V551" s="225">
        <f t="shared" si="26"/>
        <v>0</v>
      </c>
      <c r="W551" s="13"/>
    </row>
    <row r="552" spans="1:23" ht="12.75" customHeight="1" x14ac:dyDescent="0.2">
      <c r="A552" s="142"/>
      <c r="B552" s="9">
        <v>525</v>
      </c>
      <c r="C552" s="180"/>
      <c r="D552" s="79"/>
      <c r="E552" s="80" t="str">
        <f>IF(ISBLANK(D552), "", VLOOKUP(D552, Z!$A$2:$C$4127, 3, FALSE))</f>
        <v/>
      </c>
      <c r="F552" s="206"/>
      <c r="G552" s="139"/>
      <c r="H552" s="139"/>
      <c r="I552" s="206"/>
      <c r="J552" s="181"/>
      <c r="K552" s="182"/>
      <c r="L552" s="207"/>
      <c r="M552" s="183"/>
      <c r="N552" s="180"/>
      <c r="O552" s="79"/>
      <c r="P552" s="80" t="str">
        <f>IF(ISBLANK(O552), "", VLOOKUP(O552, Z!$A$2:$C$4127, 3, FALSE))</f>
        <v/>
      </c>
      <c r="Q552" s="184"/>
      <c r="R552" s="156">
        <f t="shared" si="25"/>
        <v>0</v>
      </c>
      <c r="S552" s="13"/>
      <c r="T552" s="225" cm="1">
        <f t="array" ref="T552">IFERROR(V552 * INDEX($AC$28:$AC$33, U552), 0) / 1000</f>
        <v>0</v>
      </c>
      <c r="U552" s="224" t="str">
        <f t="shared" si="24"/>
        <v>-</v>
      </c>
      <c r="V552" s="225">
        <f t="shared" si="26"/>
        <v>0</v>
      </c>
      <c r="W552" s="13"/>
    </row>
    <row r="553" spans="1:23" ht="12.75" customHeight="1" x14ac:dyDescent="0.2">
      <c r="A553" s="142"/>
      <c r="B553" s="9">
        <v>526</v>
      </c>
      <c r="C553" s="180"/>
      <c r="D553" s="79"/>
      <c r="E553" s="80" t="str">
        <f>IF(ISBLANK(D553), "", VLOOKUP(D553, Z!$A$2:$C$4127, 3, FALSE))</f>
        <v/>
      </c>
      <c r="F553" s="206"/>
      <c r="G553" s="139"/>
      <c r="H553" s="139"/>
      <c r="I553" s="206"/>
      <c r="J553" s="181"/>
      <c r="K553" s="182"/>
      <c r="L553" s="207"/>
      <c r="M553" s="183"/>
      <c r="N553" s="180"/>
      <c r="O553" s="79"/>
      <c r="P553" s="80" t="str">
        <f>IF(ISBLANK(O553), "", VLOOKUP(O553, Z!$A$2:$C$4127, 3, FALSE))</f>
        <v/>
      </c>
      <c r="Q553" s="184"/>
      <c r="R553" s="156">
        <f t="shared" si="25"/>
        <v>0</v>
      </c>
      <c r="S553" s="13"/>
      <c r="T553" s="225" cm="1">
        <f t="array" ref="T553">IFERROR(V553 * INDEX($AC$28:$AC$33, U553), 0) / 1000</f>
        <v>0</v>
      </c>
      <c r="U553" s="224" t="str">
        <f t="shared" si="24"/>
        <v>-</v>
      </c>
      <c r="V553" s="225">
        <f t="shared" si="26"/>
        <v>0</v>
      </c>
      <c r="W553" s="13"/>
    </row>
    <row r="554" spans="1:23" ht="12.75" customHeight="1" x14ac:dyDescent="0.2">
      <c r="A554" s="142"/>
      <c r="B554" s="9">
        <v>527</v>
      </c>
      <c r="C554" s="180"/>
      <c r="D554" s="79"/>
      <c r="E554" s="80" t="str">
        <f>IF(ISBLANK(D554), "", VLOOKUP(D554, Z!$A$2:$C$4127, 3, FALSE))</f>
        <v/>
      </c>
      <c r="F554" s="206"/>
      <c r="G554" s="139"/>
      <c r="H554" s="139"/>
      <c r="I554" s="206"/>
      <c r="J554" s="181"/>
      <c r="K554" s="182"/>
      <c r="L554" s="207"/>
      <c r="M554" s="183"/>
      <c r="N554" s="180"/>
      <c r="O554" s="79"/>
      <c r="P554" s="80" t="str">
        <f>IF(ISBLANK(O554), "", VLOOKUP(O554, Z!$A$2:$C$4127, 3, FALSE))</f>
        <v/>
      </c>
      <c r="Q554" s="184"/>
      <c r="R554" s="156">
        <f t="shared" si="25"/>
        <v>0</v>
      </c>
      <c r="S554" s="13"/>
      <c r="T554" s="225" cm="1">
        <f t="array" ref="T554">IFERROR(V554 * INDEX($AC$28:$AC$33, U554), 0) / 1000</f>
        <v>0</v>
      </c>
      <c r="U554" s="224" t="str">
        <f t="shared" si="24"/>
        <v>-</v>
      </c>
      <c r="V554" s="225">
        <f t="shared" si="26"/>
        <v>0</v>
      </c>
      <c r="W554" s="13"/>
    </row>
    <row r="555" spans="1:23" ht="12.75" customHeight="1" x14ac:dyDescent="0.2">
      <c r="A555" s="142"/>
      <c r="B555" s="9">
        <v>528</v>
      </c>
      <c r="C555" s="180"/>
      <c r="D555" s="79"/>
      <c r="E555" s="80" t="str">
        <f>IF(ISBLANK(D555), "", VLOOKUP(D555, Z!$A$2:$C$4127, 3, FALSE))</f>
        <v/>
      </c>
      <c r="F555" s="206"/>
      <c r="G555" s="139"/>
      <c r="H555" s="139"/>
      <c r="I555" s="206"/>
      <c r="J555" s="181"/>
      <c r="K555" s="182"/>
      <c r="L555" s="207"/>
      <c r="M555" s="183"/>
      <c r="N555" s="180"/>
      <c r="O555" s="79"/>
      <c r="P555" s="80" t="str">
        <f>IF(ISBLANK(O555), "", VLOOKUP(O555, Z!$A$2:$C$4127, 3, FALSE))</f>
        <v/>
      </c>
      <c r="Q555" s="184"/>
      <c r="R555" s="156">
        <f t="shared" si="25"/>
        <v>0</v>
      </c>
      <c r="S555" s="13"/>
      <c r="T555" s="225" cm="1">
        <f t="array" ref="T555">IFERROR(V555 * INDEX($AC$28:$AC$33, U555), 0) / 1000</f>
        <v>0</v>
      </c>
      <c r="U555" s="224" t="str">
        <f t="shared" si="24"/>
        <v>-</v>
      </c>
      <c r="V555" s="225">
        <f t="shared" si="26"/>
        <v>0</v>
      </c>
      <c r="W555" s="13"/>
    </row>
    <row r="556" spans="1:23" ht="12.75" customHeight="1" x14ac:dyDescent="0.2">
      <c r="A556" s="142"/>
      <c r="B556" s="9">
        <v>529</v>
      </c>
      <c r="C556" s="180"/>
      <c r="D556" s="79"/>
      <c r="E556" s="80" t="str">
        <f>IF(ISBLANK(D556), "", VLOOKUP(D556, Z!$A$2:$C$4127, 3, FALSE))</f>
        <v/>
      </c>
      <c r="F556" s="206"/>
      <c r="G556" s="139"/>
      <c r="H556" s="139"/>
      <c r="I556" s="206"/>
      <c r="J556" s="181"/>
      <c r="K556" s="182"/>
      <c r="L556" s="207"/>
      <c r="M556" s="183"/>
      <c r="N556" s="180"/>
      <c r="O556" s="79"/>
      <c r="P556" s="80" t="str">
        <f>IF(ISBLANK(O556), "", VLOOKUP(O556, Z!$A$2:$C$4127, 3, FALSE))</f>
        <v/>
      </c>
      <c r="Q556" s="184"/>
      <c r="R556" s="156">
        <f t="shared" si="25"/>
        <v>0</v>
      </c>
      <c r="S556" s="13"/>
      <c r="T556" s="225" cm="1">
        <f t="array" ref="T556">IFERROR(V556 * INDEX($AC$28:$AC$33, U556), 0) / 1000</f>
        <v>0</v>
      </c>
      <c r="U556" s="224" t="str">
        <f t="shared" si="24"/>
        <v>-</v>
      </c>
      <c r="V556" s="225">
        <f t="shared" si="26"/>
        <v>0</v>
      </c>
      <c r="W556" s="13"/>
    </row>
    <row r="557" spans="1:23" ht="12.75" customHeight="1" x14ac:dyDescent="0.2">
      <c r="A557" s="142"/>
      <c r="B557" s="9">
        <v>530</v>
      </c>
      <c r="C557" s="180"/>
      <c r="D557" s="79"/>
      <c r="E557" s="80" t="str">
        <f>IF(ISBLANK(D557), "", VLOOKUP(D557, Z!$A$2:$C$4127, 3, FALSE))</f>
        <v/>
      </c>
      <c r="F557" s="206"/>
      <c r="G557" s="139"/>
      <c r="H557" s="139"/>
      <c r="I557" s="206"/>
      <c r="J557" s="181"/>
      <c r="K557" s="182"/>
      <c r="L557" s="207"/>
      <c r="M557" s="183"/>
      <c r="N557" s="180"/>
      <c r="O557" s="79"/>
      <c r="P557" s="80" t="str">
        <f>IF(ISBLANK(O557), "", VLOOKUP(O557, Z!$A$2:$C$4127, 3, FALSE))</f>
        <v/>
      </c>
      <c r="Q557" s="184"/>
      <c r="R557" s="156">
        <f t="shared" si="25"/>
        <v>0</v>
      </c>
      <c r="S557" s="13"/>
      <c r="T557" s="225" cm="1">
        <f t="array" ref="T557">IFERROR(V557 * INDEX($AC$28:$AC$33, U557), 0) / 1000</f>
        <v>0</v>
      </c>
      <c r="U557" s="224" t="str">
        <f t="shared" si="24"/>
        <v>-</v>
      </c>
      <c r="V557" s="225">
        <f t="shared" si="26"/>
        <v>0</v>
      </c>
      <c r="W557" s="13"/>
    </row>
    <row r="558" spans="1:23" ht="12.75" customHeight="1" x14ac:dyDescent="0.2">
      <c r="A558" s="142"/>
      <c r="B558" s="9">
        <v>531</v>
      </c>
      <c r="C558" s="180"/>
      <c r="D558" s="79"/>
      <c r="E558" s="80" t="str">
        <f>IF(ISBLANK(D558), "", VLOOKUP(D558, Z!$A$2:$C$4127, 3, FALSE))</f>
        <v/>
      </c>
      <c r="F558" s="206"/>
      <c r="G558" s="139"/>
      <c r="H558" s="139"/>
      <c r="I558" s="206"/>
      <c r="J558" s="181"/>
      <c r="K558" s="182"/>
      <c r="L558" s="207"/>
      <c r="M558" s="183"/>
      <c r="N558" s="180"/>
      <c r="O558" s="79"/>
      <c r="P558" s="80" t="str">
        <f>IF(ISBLANK(O558), "", VLOOKUP(O558, Z!$A$2:$C$4127, 3, FALSE))</f>
        <v/>
      </c>
      <c r="Q558" s="184"/>
      <c r="R558" s="156">
        <f t="shared" si="25"/>
        <v>0</v>
      </c>
      <c r="S558" s="13"/>
      <c r="T558" s="225" cm="1">
        <f t="array" ref="T558">IFERROR(V558 * INDEX($AC$28:$AC$33, U558), 0) / 1000</f>
        <v>0</v>
      </c>
      <c r="U558" s="224" t="str">
        <f t="shared" si="24"/>
        <v>-</v>
      </c>
      <c r="V558" s="225">
        <f t="shared" si="26"/>
        <v>0</v>
      </c>
      <c r="W558" s="13"/>
    </row>
    <row r="559" spans="1:23" ht="12.75" customHeight="1" x14ac:dyDescent="0.2">
      <c r="A559" s="142"/>
      <c r="B559" s="9">
        <v>532</v>
      </c>
      <c r="C559" s="180"/>
      <c r="D559" s="79"/>
      <c r="E559" s="80" t="str">
        <f>IF(ISBLANK(D559), "", VLOOKUP(D559, Z!$A$2:$C$4127, 3, FALSE))</f>
        <v/>
      </c>
      <c r="F559" s="206"/>
      <c r="G559" s="139"/>
      <c r="H559" s="139"/>
      <c r="I559" s="206"/>
      <c r="J559" s="181"/>
      <c r="K559" s="182"/>
      <c r="L559" s="207"/>
      <c r="M559" s="183"/>
      <c r="N559" s="180"/>
      <c r="O559" s="79"/>
      <c r="P559" s="80" t="str">
        <f>IF(ISBLANK(O559), "", VLOOKUP(O559, Z!$A$2:$C$4127, 3, FALSE))</f>
        <v/>
      </c>
      <c r="Q559" s="184"/>
      <c r="R559" s="156">
        <f t="shared" si="25"/>
        <v>0</v>
      </c>
      <c r="S559" s="13"/>
      <c r="T559" s="225" cm="1">
        <f t="array" ref="T559">IFERROR(V559 * INDEX($AC$28:$AC$33, U559), 0) / 1000</f>
        <v>0</v>
      </c>
      <c r="U559" s="224" t="str">
        <f t="shared" si="24"/>
        <v>-</v>
      </c>
      <c r="V559" s="225">
        <f t="shared" si="26"/>
        <v>0</v>
      </c>
      <c r="W559" s="13"/>
    </row>
    <row r="560" spans="1:23" ht="12.75" customHeight="1" x14ac:dyDescent="0.2">
      <c r="A560" s="142"/>
      <c r="B560" s="9">
        <v>533</v>
      </c>
      <c r="C560" s="180"/>
      <c r="D560" s="79"/>
      <c r="E560" s="80" t="str">
        <f>IF(ISBLANK(D560), "", VLOOKUP(D560, Z!$A$2:$C$4127, 3, FALSE))</f>
        <v/>
      </c>
      <c r="F560" s="206"/>
      <c r="G560" s="139"/>
      <c r="H560" s="139"/>
      <c r="I560" s="206"/>
      <c r="J560" s="181"/>
      <c r="K560" s="182"/>
      <c r="L560" s="207"/>
      <c r="M560" s="183"/>
      <c r="N560" s="180"/>
      <c r="O560" s="79"/>
      <c r="P560" s="80" t="str">
        <f>IF(ISBLANK(O560), "", VLOOKUP(O560, Z!$A$2:$C$4127, 3, FALSE))</f>
        <v/>
      </c>
      <c r="Q560" s="184"/>
      <c r="R560" s="156">
        <f t="shared" si="25"/>
        <v>0</v>
      </c>
      <c r="S560" s="13"/>
      <c r="T560" s="225" cm="1">
        <f t="array" ref="T560">IFERROR(V560 * INDEX($AC$28:$AC$33, U560), 0) / 1000</f>
        <v>0</v>
      </c>
      <c r="U560" s="224" t="str">
        <f t="shared" si="24"/>
        <v>-</v>
      </c>
      <c r="V560" s="225">
        <f t="shared" si="26"/>
        <v>0</v>
      </c>
      <c r="W560" s="13"/>
    </row>
    <row r="561" spans="1:23" ht="12.75" customHeight="1" x14ac:dyDescent="0.2">
      <c r="A561" s="142"/>
      <c r="B561" s="9">
        <v>534</v>
      </c>
      <c r="C561" s="180"/>
      <c r="D561" s="79"/>
      <c r="E561" s="80" t="str">
        <f>IF(ISBLANK(D561), "", VLOOKUP(D561, Z!$A$2:$C$4127, 3, FALSE))</f>
        <v/>
      </c>
      <c r="F561" s="206"/>
      <c r="G561" s="139"/>
      <c r="H561" s="139"/>
      <c r="I561" s="206"/>
      <c r="J561" s="181"/>
      <c r="K561" s="182"/>
      <c r="L561" s="207"/>
      <c r="M561" s="183"/>
      <c r="N561" s="180"/>
      <c r="O561" s="79"/>
      <c r="P561" s="80" t="str">
        <f>IF(ISBLANK(O561), "", VLOOKUP(O561, Z!$A$2:$C$4127, 3, FALSE))</f>
        <v/>
      </c>
      <c r="Q561" s="184"/>
      <c r="R561" s="156">
        <f t="shared" si="25"/>
        <v>0</v>
      </c>
      <c r="S561" s="13"/>
      <c r="T561" s="225" cm="1">
        <f t="array" ref="T561">IFERROR(V561 * INDEX($AC$28:$AC$33, U561), 0) / 1000</f>
        <v>0</v>
      </c>
      <c r="U561" s="224" t="str">
        <f t="shared" si="24"/>
        <v>-</v>
      </c>
      <c r="V561" s="225">
        <f t="shared" si="26"/>
        <v>0</v>
      </c>
      <c r="W561" s="13"/>
    </row>
    <row r="562" spans="1:23" ht="12.75" customHeight="1" x14ac:dyDescent="0.2">
      <c r="A562" s="142"/>
      <c r="B562" s="9">
        <v>535</v>
      </c>
      <c r="C562" s="180"/>
      <c r="D562" s="79"/>
      <c r="E562" s="80" t="str">
        <f>IF(ISBLANK(D562), "", VLOOKUP(D562, Z!$A$2:$C$4127, 3, FALSE))</f>
        <v/>
      </c>
      <c r="F562" s="206"/>
      <c r="G562" s="139"/>
      <c r="H562" s="139"/>
      <c r="I562" s="206"/>
      <c r="J562" s="181"/>
      <c r="K562" s="182"/>
      <c r="L562" s="207"/>
      <c r="M562" s="183"/>
      <c r="N562" s="180"/>
      <c r="O562" s="79"/>
      <c r="P562" s="80" t="str">
        <f>IF(ISBLANK(O562), "", VLOOKUP(O562, Z!$A$2:$C$4127, 3, FALSE))</f>
        <v/>
      </c>
      <c r="Q562" s="184"/>
      <c r="R562" s="156">
        <f t="shared" si="25"/>
        <v>0</v>
      </c>
      <c r="S562" s="13"/>
      <c r="T562" s="225" cm="1">
        <f t="array" ref="T562">IFERROR(V562 * INDEX($AC$28:$AC$33, U562), 0) / 1000</f>
        <v>0</v>
      </c>
      <c r="U562" s="224" t="str">
        <f t="shared" si="24"/>
        <v>-</v>
      </c>
      <c r="V562" s="225">
        <f t="shared" si="26"/>
        <v>0</v>
      </c>
      <c r="W562" s="13"/>
    </row>
    <row r="563" spans="1:23" ht="12.75" customHeight="1" x14ac:dyDescent="0.2">
      <c r="A563" s="142"/>
      <c r="B563" s="9">
        <v>536</v>
      </c>
      <c r="C563" s="180"/>
      <c r="D563" s="79"/>
      <c r="E563" s="80" t="str">
        <f>IF(ISBLANK(D563), "", VLOOKUP(D563, Z!$A$2:$C$4127, 3, FALSE))</f>
        <v/>
      </c>
      <c r="F563" s="206"/>
      <c r="G563" s="139"/>
      <c r="H563" s="139"/>
      <c r="I563" s="206"/>
      <c r="J563" s="181"/>
      <c r="K563" s="182"/>
      <c r="L563" s="207"/>
      <c r="M563" s="183"/>
      <c r="N563" s="180"/>
      <c r="O563" s="79"/>
      <c r="P563" s="80" t="str">
        <f>IF(ISBLANK(O563), "", VLOOKUP(O563, Z!$A$2:$C$4127, 3, FALSE))</f>
        <v/>
      </c>
      <c r="Q563" s="184"/>
      <c r="R563" s="156">
        <f t="shared" si="25"/>
        <v>0</v>
      </c>
      <c r="S563" s="13"/>
      <c r="T563" s="225" cm="1">
        <f t="array" ref="T563">IFERROR(V563 * INDEX($AC$28:$AC$33, U563), 0) / 1000</f>
        <v>0</v>
      </c>
      <c r="U563" s="224" t="str">
        <f t="shared" si="24"/>
        <v>-</v>
      </c>
      <c r="V563" s="225">
        <f t="shared" si="26"/>
        <v>0</v>
      </c>
      <c r="W563" s="13"/>
    </row>
    <row r="564" spans="1:23" ht="12.75" customHeight="1" x14ac:dyDescent="0.2">
      <c r="A564" s="142"/>
      <c r="B564" s="9">
        <v>537</v>
      </c>
      <c r="C564" s="180"/>
      <c r="D564" s="79"/>
      <c r="E564" s="80" t="str">
        <f>IF(ISBLANK(D564), "", VLOOKUP(D564, Z!$A$2:$C$4127, 3, FALSE))</f>
        <v/>
      </c>
      <c r="F564" s="206"/>
      <c r="G564" s="139"/>
      <c r="H564" s="139"/>
      <c r="I564" s="206"/>
      <c r="J564" s="181"/>
      <c r="K564" s="182"/>
      <c r="L564" s="207"/>
      <c r="M564" s="183"/>
      <c r="N564" s="180"/>
      <c r="O564" s="79"/>
      <c r="P564" s="80" t="str">
        <f>IF(ISBLANK(O564), "", VLOOKUP(O564, Z!$A$2:$C$4127, 3, FALSE))</f>
        <v/>
      </c>
      <c r="Q564" s="184"/>
      <c r="R564" s="156">
        <f t="shared" si="25"/>
        <v>0</v>
      </c>
      <c r="S564" s="13"/>
      <c r="T564" s="225" cm="1">
        <f t="array" ref="T564">IFERROR(V564 * INDEX($AC$28:$AC$33, U564), 0) / 1000</f>
        <v>0</v>
      </c>
      <c r="U564" s="224" t="str">
        <f t="shared" si="24"/>
        <v>-</v>
      </c>
      <c r="V564" s="225">
        <f t="shared" si="26"/>
        <v>0</v>
      </c>
      <c r="W564" s="13"/>
    </row>
    <row r="565" spans="1:23" ht="12.75" customHeight="1" x14ac:dyDescent="0.2">
      <c r="A565" s="142"/>
      <c r="B565" s="9">
        <v>538</v>
      </c>
      <c r="C565" s="180"/>
      <c r="D565" s="79"/>
      <c r="E565" s="80" t="str">
        <f>IF(ISBLANK(D565), "", VLOOKUP(D565, Z!$A$2:$C$4127, 3, FALSE))</f>
        <v/>
      </c>
      <c r="F565" s="206"/>
      <c r="G565" s="139"/>
      <c r="H565" s="139"/>
      <c r="I565" s="206"/>
      <c r="J565" s="181"/>
      <c r="K565" s="182"/>
      <c r="L565" s="207"/>
      <c r="M565" s="183"/>
      <c r="N565" s="180"/>
      <c r="O565" s="79"/>
      <c r="P565" s="80" t="str">
        <f>IF(ISBLANK(O565), "", VLOOKUP(O565, Z!$A$2:$C$4127, 3, FALSE))</f>
        <v/>
      </c>
      <c r="Q565" s="184"/>
      <c r="R565" s="156">
        <f t="shared" si="25"/>
        <v>0</v>
      </c>
      <c r="S565" s="13"/>
      <c r="T565" s="225" cm="1">
        <f t="array" ref="T565">IFERROR(V565 * INDEX($AC$28:$AC$33, U565), 0) / 1000</f>
        <v>0</v>
      </c>
      <c r="U565" s="224" t="str">
        <f t="shared" si="24"/>
        <v>-</v>
      </c>
      <c r="V565" s="225">
        <f t="shared" si="26"/>
        <v>0</v>
      </c>
      <c r="W565" s="13"/>
    </row>
    <row r="566" spans="1:23" ht="12.75" customHeight="1" x14ac:dyDescent="0.2">
      <c r="A566" s="142"/>
      <c r="B566" s="9">
        <v>539</v>
      </c>
      <c r="C566" s="180"/>
      <c r="D566" s="79"/>
      <c r="E566" s="80" t="str">
        <f>IF(ISBLANK(D566), "", VLOOKUP(D566, Z!$A$2:$C$4127, 3, FALSE))</f>
        <v/>
      </c>
      <c r="F566" s="206"/>
      <c r="G566" s="139"/>
      <c r="H566" s="139"/>
      <c r="I566" s="206"/>
      <c r="J566" s="181"/>
      <c r="K566" s="182"/>
      <c r="L566" s="207"/>
      <c r="M566" s="183"/>
      <c r="N566" s="180"/>
      <c r="O566" s="79"/>
      <c r="P566" s="80" t="str">
        <f>IF(ISBLANK(O566), "", VLOOKUP(O566, Z!$A$2:$C$4127, 3, FALSE))</f>
        <v/>
      </c>
      <c r="Q566" s="184"/>
      <c r="R566" s="156">
        <f t="shared" si="25"/>
        <v>0</v>
      </c>
      <c r="S566" s="13"/>
      <c r="T566" s="225" cm="1">
        <f t="array" ref="T566">IFERROR(V566 * INDEX($AC$28:$AC$33, U566), 0) / 1000</f>
        <v>0</v>
      </c>
      <c r="U566" s="224" t="str">
        <f t="shared" si="24"/>
        <v>-</v>
      </c>
      <c r="V566" s="225">
        <f t="shared" si="26"/>
        <v>0</v>
      </c>
      <c r="W566" s="13"/>
    </row>
    <row r="567" spans="1:23" ht="12.75" customHeight="1" x14ac:dyDescent="0.2">
      <c r="A567" s="142"/>
      <c r="B567" s="9">
        <v>540</v>
      </c>
      <c r="C567" s="180"/>
      <c r="D567" s="79"/>
      <c r="E567" s="80" t="str">
        <f>IF(ISBLANK(D567), "", VLOOKUP(D567, Z!$A$2:$C$4127, 3, FALSE))</f>
        <v/>
      </c>
      <c r="F567" s="206"/>
      <c r="G567" s="139"/>
      <c r="H567" s="139"/>
      <c r="I567" s="206"/>
      <c r="J567" s="181"/>
      <c r="K567" s="182"/>
      <c r="L567" s="207"/>
      <c r="M567" s="183"/>
      <c r="N567" s="180"/>
      <c r="O567" s="79"/>
      <c r="P567" s="80" t="str">
        <f>IF(ISBLANK(O567), "", VLOOKUP(O567, Z!$A$2:$C$4127, 3, FALSE))</f>
        <v/>
      </c>
      <c r="Q567" s="184"/>
      <c r="R567" s="156">
        <f t="shared" si="25"/>
        <v>0</v>
      </c>
      <c r="S567" s="13"/>
      <c r="T567" s="225" cm="1">
        <f t="array" ref="T567">IFERROR(V567 * INDEX($AC$28:$AC$33, U567), 0) / 1000</f>
        <v>0</v>
      </c>
      <c r="U567" s="224" t="str">
        <f t="shared" si="24"/>
        <v>-</v>
      </c>
      <c r="V567" s="225">
        <f t="shared" si="26"/>
        <v>0</v>
      </c>
      <c r="W567" s="13"/>
    </row>
    <row r="568" spans="1:23" ht="12.75" customHeight="1" x14ac:dyDescent="0.2">
      <c r="A568" s="142"/>
      <c r="B568" s="9">
        <v>541</v>
      </c>
      <c r="C568" s="180"/>
      <c r="D568" s="79"/>
      <c r="E568" s="80" t="str">
        <f>IF(ISBLANK(D568), "", VLOOKUP(D568, Z!$A$2:$C$4127, 3, FALSE))</f>
        <v/>
      </c>
      <c r="F568" s="206"/>
      <c r="G568" s="139"/>
      <c r="H568" s="139"/>
      <c r="I568" s="206"/>
      <c r="J568" s="181"/>
      <c r="K568" s="182"/>
      <c r="L568" s="207"/>
      <c r="M568" s="183"/>
      <c r="N568" s="180"/>
      <c r="O568" s="79"/>
      <c r="P568" s="80" t="str">
        <f>IF(ISBLANK(O568), "", VLOOKUP(O568, Z!$A$2:$C$4127, 3, FALSE))</f>
        <v/>
      </c>
      <c r="Q568" s="184"/>
      <c r="R568" s="156">
        <f t="shared" si="25"/>
        <v>0</v>
      </c>
      <c r="S568" s="13"/>
      <c r="T568" s="225" cm="1">
        <f t="array" ref="T568">IFERROR(V568 * INDEX($AC$28:$AC$33, U568), 0) / 1000</f>
        <v>0</v>
      </c>
      <c r="U568" s="224" t="str">
        <f t="shared" si="24"/>
        <v>-</v>
      </c>
      <c r="V568" s="225">
        <f t="shared" si="26"/>
        <v>0</v>
      </c>
      <c r="W568" s="13"/>
    </row>
    <row r="569" spans="1:23" ht="12.75" customHeight="1" x14ac:dyDescent="0.2">
      <c r="A569" s="142"/>
      <c r="B569" s="9">
        <v>542</v>
      </c>
      <c r="C569" s="180"/>
      <c r="D569" s="79"/>
      <c r="E569" s="80" t="str">
        <f>IF(ISBLANK(D569), "", VLOOKUP(D569, Z!$A$2:$C$4127, 3, FALSE))</f>
        <v/>
      </c>
      <c r="F569" s="206"/>
      <c r="G569" s="139"/>
      <c r="H569" s="139"/>
      <c r="I569" s="206"/>
      <c r="J569" s="181"/>
      <c r="K569" s="182"/>
      <c r="L569" s="207"/>
      <c r="M569" s="183"/>
      <c r="N569" s="180"/>
      <c r="O569" s="79"/>
      <c r="P569" s="80" t="str">
        <f>IF(ISBLANK(O569), "", VLOOKUP(O569, Z!$A$2:$C$4127, 3, FALSE))</f>
        <v/>
      </c>
      <c r="Q569" s="184"/>
      <c r="R569" s="156">
        <f t="shared" si="25"/>
        <v>0</v>
      </c>
      <c r="S569" s="13"/>
      <c r="T569" s="225" cm="1">
        <f t="array" ref="T569">IFERROR(V569 * INDEX($AC$28:$AC$33, U569), 0) / 1000</f>
        <v>0</v>
      </c>
      <c r="U569" s="224" t="str">
        <f t="shared" si="24"/>
        <v>-</v>
      </c>
      <c r="V569" s="225">
        <f t="shared" si="26"/>
        <v>0</v>
      </c>
      <c r="W569" s="13"/>
    </row>
    <row r="570" spans="1:23" ht="12.75" customHeight="1" x14ac:dyDescent="0.2">
      <c r="A570" s="142"/>
      <c r="B570" s="9">
        <v>543</v>
      </c>
      <c r="C570" s="180"/>
      <c r="D570" s="79"/>
      <c r="E570" s="80" t="str">
        <f>IF(ISBLANK(D570), "", VLOOKUP(D570, Z!$A$2:$C$4127, 3, FALSE))</f>
        <v/>
      </c>
      <c r="F570" s="206"/>
      <c r="G570" s="139"/>
      <c r="H570" s="139"/>
      <c r="I570" s="206"/>
      <c r="J570" s="181"/>
      <c r="K570" s="182"/>
      <c r="L570" s="207"/>
      <c r="M570" s="183"/>
      <c r="N570" s="180"/>
      <c r="O570" s="79"/>
      <c r="P570" s="80" t="str">
        <f>IF(ISBLANK(O570), "", VLOOKUP(O570, Z!$A$2:$C$4127, 3, FALSE))</f>
        <v/>
      </c>
      <c r="Q570" s="184"/>
      <c r="R570" s="156">
        <f t="shared" si="25"/>
        <v>0</v>
      </c>
      <c r="S570" s="13"/>
      <c r="T570" s="225" cm="1">
        <f t="array" ref="T570">IFERROR(V570 * INDEX($AC$28:$AC$33, U570), 0) / 1000</f>
        <v>0</v>
      </c>
      <c r="U570" s="224" t="str">
        <f t="shared" si="24"/>
        <v>-</v>
      </c>
      <c r="V570" s="225">
        <f t="shared" si="26"/>
        <v>0</v>
      </c>
      <c r="W570" s="13"/>
    </row>
    <row r="571" spans="1:23" ht="12.75" customHeight="1" x14ac:dyDescent="0.2">
      <c r="A571" s="142"/>
      <c r="B571" s="9">
        <v>544</v>
      </c>
      <c r="C571" s="180"/>
      <c r="D571" s="79"/>
      <c r="E571" s="80" t="str">
        <f>IF(ISBLANK(D571), "", VLOOKUP(D571, Z!$A$2:$C$4127, 3, FALSE))</f>
        <v/>
      </c>
      <c r="F571" s="206"/>
      <c r="G571" s="139"/>
      <c r="H571" s="139"/>
      <c r="I571" s="206"/>
      <c r="J571" s="181"/>
      <c r="K571" s="182"/>
      <c r="L571" s="207"/>
      <c r="M571" s="183"/>
      <c r="N571" s="180"/>
      <c r="O571" s="79"/>
      <c r="P571" s="80" t="str">
        <f>IF(ISBLANK(O571), "", VLOOKUP(O571, Z!$A$2:$C$4127, 3, FALSE))</f>
        <v/>
      </c>
      <c r="Q571" s="184"/>
      <c r="R571" s="156">
        <f t="shared" si="25"/>
        <v>0</v>
      </c>
      <c r="S571" s="13"/>
      <c r="T571" s="225" cm="1">
        <f t="array" ref="T571">IFERROR(V571 * INDEX($AC$28:$AC$33, U571), 0) / 1000</f>
        <v>0</v>
      </c>
      <c r="U571" s="224" t="str">
        <f t="shared" si="24"/>
        <v>-</v>
      </c>
      <c r="V571" s="225">
        <f t="shared" si="26"/>
        <v>0</v>
      </c>
      <c r="W571" s="13"/>
    </row>
    <row r="572" spans="1:23" ht="12.75" customHeight="1" x14ac:dyDescent="0.2">
      <c r="A572" s="142"/>
      <c r="B572" s="9">
        <v>545</v>
      </c>
      <c r="C572" s="180"/>
      <c r="D572" s="79"/>
      <c r="E572" s="80" t="str">
        <f>IF(ISBLANK(D572), "", VLOOKUP(D572, Z!$A$2:$C$4127, 3, FALSE))</f>
        <v/>
      </c>
      <c r="F572" s="206"/>
      <c r="G572" s="139"/>
      <c r="H572" s="139"/>
      <c r="I572" s="206"/>
      <c r="J572" s="181"/>
      <c r="K572" s="182"/>
      <c r="L572" s="207"/>
      <c r="M572" s="183"/>
      <c r="N572" s="180"/>
      <c r="O572" s="79"/>
      <c r="P572" s="80" t="str">
        <f>IF(ISBLANK(O572), "", VLOOKUP(O572, Z!$A$2:$C$4127, 3, FALSE))</f>
        <v/>
      </c>
      <c r="Q572" s="184"/>
      <c r="R572" s="156">
        <f t="shared" si="25"/>
        <v>0</v>
      </c>
      <c r="S572" s="13"/>
      <c r="T572" s="225" cm="1">
        <f t="array" ref="T572">IFERROR(V572 * INDEX($AC$28:$AC$33, U572), 0) / 1000</f>
        <v>0</v>
      </c>
      <c r="U572" s="224" t="str">
        <f t="shared" si="24"/>
        <v>-</v>
      </c>
      <c r="V572" s="225">
        <f t="shared" si="26"/>
        <v>0</v>
      </c>
      <c r="W572" s="13"/>
    </row>
    <row r="573" spans="1:23" ht="12.75" customHeight="1" x14ac:dyDescent="0.2">
      <c r="A573" s="142"/>
      <c r="B573" s="9">
        <v>546</v>
      </c>
      <c r="C573" s="180"/>
      <c r="D573" s="79"/>
      <c r="E573" s="80" t="str">
        <f>IF(ISBLANK(D573), "", VLOOKUP(D573, Z!$A$2:$C$4127, 3, FALSE))</f>
        <v/>
      </c>
      <c r="F573" s="206"/>
      <c r="G573" s="139"/>
      <c r="H573" s="139"/>
      <c r="I573" s="206"/>
      <c r="J573" s="181"/>
      <c r="K573" s="182"/>
      <c r="L573" s="207"/>
      <c r="M573" s="183"/>
      <c r="N573" s="180"/>
      <c r="O573" s="79"/>
      <c r="P573" s="80" t="str">
        <f>IF(ISBLANK(O573), "", VLOOKUP(O573, Z!$A$2:$C$4127, 3, FALSE))</f>
        <v/>
      </c>
      <c r="Q573" s="184"/>
      <c r="R573" s="156">
        <f t="shared" si="25"/>
        <v>0</v>
      </c>
      <c r="S573" s="13"/>
      <c r="T573" s="225" cm="1">
        <f t="array" ref="T573">IFERROR(V573 * INDEX($AC$28:$AC$33, U573), 0) / 1000</f>
        <v>0</v>
      </c>
      <c r="U573" s="224" t="str">
        <f t="shared" si="24"/>
        <v>-</v>
      </c>
      <c r="V573" s="225">
        <f t="shared" si="26"/>
        <v>0</v>
      </c>
      <c r="W573" s="13"/>
    </row>
    <row r="574" spans="1:23" ht="12.75" customHeight="1" x14ac:dyDescent="0.2">
      <c r="A574" s="142"/>
      <c r="B574" s="9">
        <v>547</v>
      </c>
      <c r="C574" s="180"/>
      <c r="D574" s="79"/>
      <c r="E574" s="80" t="str">
        <f>IF(ISBLANK(D574), "", VLOOKUP(D574, Z!$A$2:$C$4127, 3, FALSE))</f>
        <v/>
      </c>
      <c r="F574" s="206"/>
      <c r="G574" s="139"/>
      <c r="H574" s="139"/>
      <c r="I574" s="206"/>
      <c r="J574" s="181"/>
      <c r="K574" s="182"/>
      <c r="L574" s="207"/>
      <c r="M574" s="183"/>
      <c r="N574" s="180"/>
      <c r="O574" s="79"/>
      <c r="P574" s="80" t="str">
        <f>IF(ISBLANK(O574), "", VLOOKUP(O574, Z!$A$2:$C$4127, 3, FALSE))</f>
        <v/>
      </c>
      <c r="Q574" s="184"/>
      <c r="R574" s="156">
        <f t="shared" si="25"/>
        <v>0</v>
      </c>
      <c r="S574" s="13"/>
      <c r="T574" s="225" cm="1">
        <f t="array" ref="T574">IFERROR(V574 * INDEX($AC$28:$AC$33, U574), 0) / 1000</f>
        <v>0</v>
      </c>
      <c r="U574" s="224" t="str">
        <f t="shared" si="24"/>
        <v>-</v>
      </c>
      <c r="V574" s="225">
        <f t="shared" si="26"/>
        <v>0</v>
      </c>
      <c r="W574" s="13"/>
    </row>
    <row r="575" spans="1:23" ht="12.75" customHeight="1" x14ac:dyDescent="0.2">
      <c r="A575" s="142"/>
      <c r="B575" s="9">
        <v>548</v>
      </c>
      <c r="C575" s="180"/>
      <c r="D575" s="79"/>
      <c r="E575" s="80" t="str">
        <f>IF(ISBLANK(D575), "", VLOOKUP(D575, Z!$A$2:$C$4127, 3, FALSE))</f>
        <v/>
      </c>
      <c r="F575" s="206"/>
      <c r="G575" s="139"/>
      <c r="H575" s="139"/>
      <c r="I575" s="206"/>
      <c r="J575" s="181"/>
      <c r="K575" s="182"/>
      <c r="L575" s="207"/>
      <c r="M575" s="183"/>
      <c r="N575" s="180"/>
      <c r="O575" s="79"/>
      <c r="P575" s="80" t="str">
        <f>IF(ISBLANK(O575), "", VLOOKUP(O575, Z!$A$2:$C$4127, 3, FALSE))</f>
        <v/>
      </c>
      <c r="Q575" s="184"/>
      <c r="R575" s="156">
        <f t="shared" si="25"/>
        <v>0</v>
      </c>
      <c r="S575" s="13"/>
      <c r="T575" s="225" cm="1">
        <f t="array" ref="T575">IFERROR(V575 * INDEX($AC$28:$AC$33, U575), 0) / 1000</f>
        <v>0</v>
      </c>
      <c r="U575" s="224" t="str">
        <f t="shared" si="24"/>
        <v>-</v>
      </c>
      <c r="V575" s="225">
        <f t="shared" si="26"/>
        <v>0</v>
      </c>
      <c r="W575" s="13"/>
    </row>
    <row r="576" spans="1:23" ht="12.75" customHeight="1" x14ac:dyDescent="0.2">
      <c r="A576" s="142"/>
      <c r="B576" s="9">
        <v>549</v>
      </c>
      <c r="C576" s="180"/>
      <c r="D576" s="79"/>
      <c r="E576" s="80" t="str">
        <f>IF(ISBLANK(D576), "", VLOOKUP(D576, Z!$A$2:$C$4127, 3, FALSE))</f>
        <v/>
      </c>
      <c r="F576" s="206"/>
      <c r="G576" s="139"/>
      <c r="H576" s="139"/>
      <c r="I576" s="206"/>
      <c r="J576" s="181"/>
      <c r="K576" s="182"/>
      <c r="L576" s="207"/>
      <c r="M576" s="183"/>
      <c r="N576" s="180"/>
      <c r="O576" s="79"/>
      <c r="P576" s="80" t="str">
        <f>IF(ISBLANK(O576), "", VLOOKUP(O576, Z!$A$2:$C$4127, 3, FALSE))</f>
        <v/>
      </c>
      <c r="Q576" s="184"/>
      <c r="R576" s="156">
        <f t="shared" si="25"/>
        <v>0</v>
      </c>
      <c r="S576" s="13"/>
      <c r="T576" s="225" cm="1">
        <f t="array" ref="T576">IFERROR(V576 * INDEX($AC$28:$AC$33, U576), 0) / 1000</f>
        <v>0</v>
      </c>
      <c r="U576" s="224" t="str">
        <f t="shared" si="24"/>
        <v>-</v>
      </c>
      <c r="V576" s="225">
        <f t="shared" si="26"/>
        <v>0</v>
      </c>
      <c r="W576" s="13"/>
    </row>
    <row r="577" spans="1:23" ht="12.75" customHeight="1" x14ac:dyDescent="0.2">
      <c r="A577" s="142"/>
      <c r="B577" s="9">
        <v>550</v>
      </c>
      <c r="C577" s="180"/>
      <c r="D577" s="79"/>
      <c r="E577" s="80" t="str">
        <f>IF(ISBLANK(D577), "", VLOOKUP(D577, Z!$A$2:$C$4127, 3, FALSE))</f>
        <v/>
      </c>
      <c r="F577" s="206"/>
      <c r="G577" s="139"/>
      <c r="H577" s="139"/>
      <c r="I577" s="206"/>
      <c r="J577" s="181"/>
      <c r="K577" s="182"/>
      <c r="L577" s="207"/>
      <c r="M577" s="183"/>
      <c r="N577" s="180"/>
      <c r="O577" s="79"/>
      <c r="P577" s="80" t="str">
        <f>IF(ISBLANK(O577), "", VLOOKUP(O577, Z!$A$2:$C$4127, 3, FALSE))</f>
        <v/>
      </c>
      <c r="Q577" s="184"/>
      <c r="R577" s="156">
        <f t="shared" si="25"/>
        <v>0</v>
      </c>
      <c r="S577" s="13"/>
      <c r="T577" s="225" cm="1">
        <f t="array" ref="T577">IFERROR(V577 * INDEX($AC$28:$AC$33, U577), 0) / 1000</f>
        <v>0</v>
      </c>
      <c r="U577" s="224" t="str">
        <f t="shared" si="24"/>
        <v>-</v>
      </c>
      <c r="V577" s="225">
        <f t="shared" si="26"/>
        <v>0</v>
      </c>
      <c r="W577" s="13"/>
    </row>
    <row r="578" spans="1:23" ht="12.75" customHeight="1" x14ac:dyDescent="0.2">
      <c r="A578" s="142"/>
      <c r="B578" s="9">
        <v>551</v>
      </c>
      <c r="C578" s="180"/>
      <c r="D578" s="79"/>
      <c r="E578" s="80" t="str">
        <f>IF(ISBLANK(D578), "", VLOOKUP(D578, Z!$A$2:$C$4127, 3, FALSE))</f>
        <v/>
      </c>
      <c r="F578" s="206"/>
      <c r="G578" s="139"/>
      <c r="H578" s="139"/>
      <c r="I578" s="206"/>
      <c r="J578" s="181"/>
      <c r="K578" s="182"/>
      <c r="L578" s="207"/>
      <c r="M578" s="183"/>
      <c r="N578" s="180"/>
      <c r="O578" s="79"/>
      <c r="P578" s="80" t="str">
        <f>IF(ISBLANK(O578), "", VLOOKUP(O578, Z!$A$2:$C$4127, 3, FALSE))</f>
        <v/>
      </c>
      <c r="Q578" s="184"/>
      <c r="R578" s="156">
        <f t="shared" si="25"/>
        <v>0</v>
      </c>
      <c r="S578" s="13"/>
      <c r="T578" s="225" cm="1">
        <f t="array" ref="T578">IFERROR(V578 * INDEX($AC$28:$AC$33, U578), 0) / 1000</f>
        <v>0</v>
      </c>
      <c r="U578" s="224" t="str">
        <f t="shared" si="24"/>
        <v>-</v>
      </c>
      <c r="V578" s="225">
        <f t="shared" si="26"/>
        <v>0</v>
      </c>
      <c r="W578" s="13"/>
    </row>
    <row r="579" spans="1:23" ht="12.75" customHeight="1" x14ac:dyDescent="0.2">
      <c r="A579" s="142"/>
      <c r="B579" s="9">
        <v>552</v>
      </c>
      <c r="C579" s="180"/>
      <c r="D579" s="79"/>
      <c r="E579" s="80" t="str">
        <f>IF(ISBLANK(D579), "", VLOOKUP(D579, Z!$A$2:$C$4127, 3, FALSE))</f>
        <v/>
      </c>
      <c r="F579" s="206"/>
      <c r="G579" s="139"/>
      <c r="H579" s="139"/>
      <c r="I579" s="206"/>
      <c r="J579" s="181"/>
      <c r="K579" s="182"/>
      <c r="L579" s="207"/>
      <c r="M579" s="183"/>
      <c r="N579" s="180"/>
      <c r="O579" s="79"/>
      <c r="P579" s="80" t="str">
        <f>IF(ISBLANK(O579), "", VLOOKUP(O579, Z!$A$2:$C$4127, 3, FALSE))</f>
        <v/>
      </c>
      <c r="Q579" s="184"/>
      <c r="R579" s="156">
        <f t="shared" si="25"/>
        <v>0</v>
      </c>
      <c r="S579" s="13"/>
      <c r="T579" s="225" cm="1">
        <f t="array" ref="T579">IFERROR(V579 * INDEX($AC$28:$AC$33, U579), 0) / 1000</f>
        <v>0</v>
      </c>
      <c r="U579" s="224" t="str">
        <f t="shared" si="24"/>
        <v>-</v>
      </c>
      <c r="V579" s="225">
        <f t="shared" si="26"/>
        <v>0</v>
      </c>
      <c r="W579" s="13"/>
    </row>
    <row r="580" spans="1:23" ht="12.75" customHeight="1" x14ac:dyDescent="0.2">
      <c r="A580" s="142"/>
      <c r="B580" s="9">
        <v>553</v>
      </c>
      <c r="C580" s="180"/>
      <c r="D580" s="79"/>
      <c r="E580" s="80" t="str">
        <f>IF(ISBLANK(D580), "", VLOOKUP(D580, Z!$A$2:$C$4127, 3, FALSE))</f>
        <v/>
      </c>
      <c r="F580" s="206"/>
      <c r="G580" s="139"/>
      <c r="H580" s="139"/>
      <c r="I580" s="206"/>
      <c r="J580" s="181"/>
      <c r="K580" s="182"/>
      <c r="L580" s="207"/>
      <c r="M580" s="183"/>
      <c r="N580" s="180"/>
      <c r="O580" s="79"/>
      <c r="P580" s="80" t="str">
        <f>IF(ISBLANK(O580), "", VLOOKUP(O580, Z!$A$2:$C$4127, 3, FALSE))</f>
        <v/>
      </c>
      <c r="Q580" s="184"/>
      <c r="R580" s="156">
        <f t="shared" si="25"/>
        <v>0</v>
      </c>
      <c r="S580" s="13"/>
      <c r="T580" s="225" cm="1">
        <f t="array" ref="T580">IFERROR(V580 * INDEX($AC$28:$AC$33, U580), 0) / 1000</f>
        <v>0</v>
      </c>
      <c r="U580" s="224" t="str">
        <f t="shared" si="24"/>
        <v>-</v>
      </c>
      <c r="V580" s="225">
        <f t="shared" si="26"/>
        <v>0</v>
      </c>
      <c r="W580" s="13"/>
    </row>
    <row r="581" spans="1:23" ht="12.75" customHeight="1" x14ac:dyDescent="0.2">
      <c r="A581" s="142"/>
      <c r="B581" s="9">
        <v>554</v>
      </c>
      <c r="C581" s="180"/>
      <c r="D581" s="79"/>
      <c r="E581" s="80" t="str">
        <f>IF(ISBLANK(D581), "", VLOOKUP(D581, Z!$A$2:$C$4127, 3, FALSE))</f>
        <v/>
      </c>
      <c r="F581" s="206"/>
      <c r="G581" s="139"/>
      <c r="H581" s="139"/>
      <c r="I581" s="206"/>
      <c r="J581" s="181"/>
      <c r="K581" s="182"/>
      <c r="L581" s="207"/>
      <c r="M581" s="183"/>
      <c r="N581" s="180"/>
      <c r="O581" s="79"/>
      <c r="P581" s="80" t="str">
        <f>IF(ISBLANK(O581), "", VLOOKUP(O581, Z!$A$2:$C$4127, 3, FALSE))</f>
        <v/>
      </c>
      <c r="Q581" s="184"/>
      <c r="R581" s="156">
        <f t="shared" si="25"/>
        <v>0</v>
      </c>
      <c r="S581" s="13"/>
      <c r="T581" s="225" cm="1">
        <f t="array" ref="T581">IFERROR(V581 * INDEX($AC$28:$AC$33, U581), 0) / 1000</f>
        <v>0</v>
      </c>
      <c r="U581" s="224" t="str">
        <f t="shared" si="24"/>
        <v>-</v>
      </c>
      <c r="V581" s="225">
        <f t="shared" si="26"/>
        <v>0</v>
      </c>
      <c r="W581" s="13"/>
    </row>
    <row r="582" spans="1:23" ht="12.75" customHeight="1" x14ac:dyDescent="0.2">
      <c r="A582" s="142"/>
      <c r="B582" s="9">
        <v>555</v>
      </c>
      <c r="C582" s="180"/>
      <c r="D582" s="79"/>
      <c r="E582" s="80" t="str">
        <f>IF(ISBLANK(D582), "", VLOOKUP(D582, Z!$A$2:$C$4127, 3, FALSE))</f>
        <v/>
      </c>
      <c r="F582" s="206"/>
      <c r="G582" s="139"/>
      <c r="H582" s="139"/>
      <c r="I582" s="206"/>
      <c r="J582" s="181"/>
      <c r="K582" s="182"/>
      <c r="L582" s="207"/>
      <c r="M582" s="183"/>
      <c r="N582" s="180"/>
      <c r="O582" s="79"/>
      <c r="P582" s="80" t="str">
        <f>IF(ISBLANK(O582), "", VLOOKUP(O582, Z!$A$2:$C$4127, 3, FALSE))</f>
        <v/>
      </c>
      <c r="Q582" s="184"/>
      <c r="R582" s="156">
        <f t="shared" si="25"/>
        <v>0</v>
      </c>
      <c r="S582" s="13"/>
      <c r="T582" s="225" cm="1">
        <f t="array" ref="T582">IFERROR(V582 * INDEX($AC$28:$AC$33, U582), 0) / 1000</f>
        <v>0</v>
      </c>
      <c r="U582" s="224" t="str">
        <f t="shared" si="24"/>
        <v>-</v>
      </c>
      <c r="V582" s="225">
        <f t="shared" si="26"/>
        <v>0</v>
      </c>
      <c r="W582" s="13"/>
    </row>
    <row r="583" spans="1:23" ht="12.75" customHeight="1" x14ac:dyDescent="0.2">
      <c r="A583" s="142"/>
      <c r="B583" s="9">
        <v>556</v>
      </c>
      <c r="C583" s="180"/>
      <c r="D583" s="79"/>
      <c r="E583" s="80" t="str">
        <f>IF(ISBLANK(D583), "", VLOOKUP(D583, Z!$A$2:$C$4127, 3, FALSE))</f>
        <v/>
      </c>
      <c r="F583" s="206"/>
      <c r="G583" s="139"/>
      <c r="H583" s="139"/>
      <c r="I583" s="206"/>
      <c r="J583" s="181"/>
      <c r="K583" s="182"/>
      <c r="L583" s="207"/>
      <c r="M583" s="183"/>
      <c r="N583" s="180"/>
      <c r="O583" s="79"/>
      <c r="P583" s="80" t="str">
        <f>IF(ISBLANK(O583), "", VLOOKUP(O583, Z!$A$2:$C$4127, 3, FALSE))</f>
        <v/>
      </c>
      <c r="Q583" s="184"/>
      <c r="R583" s="156">
        <f t="shared" si="25"/>
        <v>0</v>
      </c>
      <c r="S583" s="13"/>
      <c r="T583" s="225" cm="1">
        <f t="array" ref="T583">IFERROR(V583 * INDEX($AC$28:$AC$33, U583), 0) / 1000</f>
        <v>0</v>
      </c>
      <c r="U583" s="224" t="str">
        <f t="shared" si="24"/>
        <v>-</v>
      </c>
      <c r="V583" s="225">
        <f t="shared" si="26"/>
        <v>0</v>
      </c>
      <c r="W583" s="13"/>
    </row>
    <row r="584" spans="1:23" ht="12.75" customHeight="1" x14ac:dyDescent="0.2">
      <c r="A584" s="142"/>
      <c r="B584" s="9">
        <v>557</v>
      </c>
      <c r="C584" s="180"/>
      <c r="D584" s="79"/>
      <c r="E584" s="80" t="str">
        <f>IF(ISBLANK(D584), "", VLOOKUP(D584, Z!$A$2:$C$4127, 3, FALSE))</f>
        <v/>
      </c>
      <c r="F584" s="206"/>
      <c r="G584" s="139"/>
      <c r="H584" s="139"/>
      <c r="I584" s="206"/>
      <c r="J584" s="181"/>
      <c r="K584" s="182"/>
      <c r="L584" s="207"/>
      <c r="M584" s="183"/>
      <c r="N584" s="180"/>
      <c r="O584" s="79"/>
      <c r="P584" s="80" t="str">
        <f>IF(ISBLANK(O584), "", VLOOKUP(O584, Z!$A$2:$C$4127, 3, FALSE))</f>
        <v/>
      </c>
      <c r="Q584" s="184"/>
      <c r="R584" s="156">
        <f t="shared" si="25"/>
        <v>0</v>
      </c>
      <c r="S584" s="13"/>
      <c r="T584" s="225" cm="1">
        <f t="array" ref="T584">IFERROR(V584 * INDEX($AC$28:$AC$33, U584), 0) / 1000</f>
        <v>0</v>
      </c>
      <c r="U584" s="224" t="str">
        <f t="shared" si="24"/>
        <v>-</v>
      </c>
      <c r="V584" s="225">
        <f t="shared" si="26"/>
        <v>0</v>
      </c>
      <c r="W584" s="13"/>
    </row>
    <row r="585" spans="1:23" ht="12.75" customHeight="1" x14ac:dyDescent="0.2">
      <c r="A585" s="142"/>
      <c r="B585" s="9">
        <v>558</v>
      </c>
      <c r="C585" s="180"/>
      <c r="D585" s="79"/>
      <c r="E585" s="80" t="str">
        <f>IF(ISBLANK(D585), "", VLOOKUP(D585, Z!$A$2:$C$4127, 3, FALSE))</f>
        <v/>
      </c>
      <c r="F585" s="206"/>
      <c r="G585" s="139"/>
      <c r="H585" s="139"/>
      <c r="I585" s="206"/>
      <c r="J585" s="181"/>
      <c r="K585" s="182"/>
      <c r="L585" s="207"/>
      <c r="M585" s="183"/>
      <c r="N585" s="180"/>
      <c r="O585" s="79"/>
      <c r="P585" s="80" t="str">
        <f>IF(ISBLANK(O585), "", VLOOKUP(O585, Z!$A$2:$C$4127, 3, FALSE))</f>
        <v/>
      </c>
      <c r="Q585" s="184"/>
      <c r="R585" s="156">
        <f t="shared" si="25"/>
        <v>0</v>
      </c>
      <c r="S585" s="13"/>
      <c r="T585" s="225" cm="1">
        <f t="array" ref="T585">IFERROR(V585 * INDEX($AC$28:$AC$33, U585), 0) / 1000</f>
        <v>0</v>
      </c>
      <c r="U585" s="224" t="str">
        <f t="shared" si="24"/>
        <v>-</v>
      </c>
      <c r="V585" s="225">
        <f t="shared" si="26"/>
        <v>0</v>
      </c>
      <c r="W585" s="13"/>
    </row>
    <row r="586" spans="1:23" ht="12.75" customHeight="1" x14ac:dyDescent="0.2">
      <c r="A586" s="142"/>
      <c r="B586" s="9">
        <v>559</v>
      </c>
      <c r="C586" s="180"/>
      <c r="D586" s="79"/>
      <c r="E586" s="80" t="str">
        <f>IF(ISBLANK(D586), "", VLOOKUP(D586, Z!$A$2:$C$4127, 3, FALSE))</f>
        <v/>
      </c>
      <c r="F586" s="206"/>
      <c r="G586" s="139"/>
      <c r="H586" s="139"/>
      <c r="I586" s="206"/>
      <c r="J586" s="181"/>
      <c r="K586" s="182"/>
      <c r="L586" s="207"/>
      <c r="M586" s="183"/>
      <c r="N586" s="180"/>
      <c r="O586" s="79"/>
      <c r="P586" s="80" t="str">
        <f>IF(ISBLANK(O586), "", VLOOKUP(O586, Z!$A$2:$C$4127, 3, FALSE))</f>
        <v/>
      </c>
      <c r="Q586" s="184"/>
      <c r="R586" s="156">
        <f t="shared" si="25"/>
        <v>0</v>
      </c>
      <c r="S586" s="13"/>
      <c r="T586" s="225" cm="1">
        <f t="array" ref="T586">IFERROR(V586 * INDEX($AC$28:$AC$33, U586), 0) / 1000</f>
        <v>0</v>
      </c>
      <c r="U586" s="224" t="str">
        <f t="shared" si="24"/>
        <v>-</v>
      </c>
      <c r="V586" s="225">
        <f t="shared" si="26"/>
        <v>0</v>
      </c>
      <c r="W586" s="13"/>
    </row>
    <row r="587" spans="1:23" ht="12.75" customHeight="1" x14ac:dyDescent="0.2">
      <c r="A587" s="142"/>
      <c r="B587" s="9">
        <v>560</v>
      </c>
      <c r="C587" s="180"/>
      <c r="D587" s="79"/>
      <c r="E587" s="80" t="str">
        <f>IF(ISBLANK(D587), "", VLOOKUP(D587, Z!$A$2:$C$4127, 3, FALSE))</f>
        <v/>
      </c>
      <c r="F587" s="206"/>
      <c r="G587" s="139"/>
      <c r="H587" s="139"/>
      <c r="I587" s="206"/>
      <c r="J587" s="181"/>
      <c r="K587" s="182"/>
      <c r="L587" s="207"/>
      <c r="M587" s="183"/>
      <c r="N587" s="180"/>
      <c r="O587" s="79"/>
      <c r="P587" s="80" t="str">
        <f>IF(ISBLANK(O587), "", VLOOKUP(O587, Z!$A$2:$C$4127, 3, FALSE))</f>
        <v/>
      </c>
      <c r="Q587" s="184"/>
      <c r="R587" s="156">
        <f t="shared" si="25"/>
        <v>0</v>
      </c>
      <c r="S587" s="13"/>
      <c r="T587" s="225" cm="1">
        <f t="array" ref="T587">IFERROR(V587 * INDEX($AC$28:$AC$33, U587), 0) / 1000</f>
        <v>0</v>
      </c>
      <c r="U587" s="224" t="str">
        <f t="shared" si="24"/>
        <v>-</v>
      </c>
      <c r="V587" s="225">
        <f t="shared" si="26"/>
        <v>0</v>
      </c>
      <c r="W587" s="13"/>
    </row>
    <row r="588" spans="1:23" ht="12.75" customHeight="1" x14ac:dyDescent="0.2">
      <c r="A588" s="142"/>
      <c r="B588" s="9">
        <v>561</v>
      </c>
      <c r="C588" s="180"/>
      <c r="D588" s="79"/>
      <c r="E588" s="80" t="str">
        <f>IF(ISBLANK(D588), "", VLOOKUP(D588, Z!$A$2:$C$4127, 3, FALSE))</f>
        <v/>
      </c>
      <c r="F588" s="206"/>
      <c r="G588" s="139"/>
      <c r="H588" s="139"/>
      <c r="I588" s="206"/>
      <c r="J588" s="181"/>
      <c r="K588" s="182"/>
      <c r="L588" s="207"/>
      <c r="M588" s="183"/>
      <c r="N588" s="180"/>
      <c r="O588" s="79"/>
      <c r="P588" s="80" t="str">
        <f>IF(ISBLANK(O588), "", VLOOKUP(O588, Z!$A$2:$C$4127, 3, FALSE))</f>
        <v/>
      </c>
      <c r="Q588" s="184"/>
      <c r="R588" s="156">
        <f t="shared" si="25"/>
        <v>0</v>
      </c>
      <c r="S588" s="13"/>
      <c r="T588" s="225" cm="1">
        <f t="array" ref="T588">IFERROR(V588 * INDEX($AC$28:$AC$33, U588), 0) / 1000</f>
        <v>0</v>
      </c>
      <c r="U588" s="224" t="str">
        <f t="shared" si="24"/>
        <v>-</v>
      </c>
      <c r="V588" s="225">
        <f t="shared" si="26"/>
        <v>0</v>
      </c>
      <c r="W588" s="13"/>
    </row>
    <row r="589" spans="1:23" ht="12.75" customHeight="1" x14ac:dyDescent="0.2">
      <c r="A589" s="142"/>
      <c r="B589" s="9">
        <v>562</v>
      </c>
      <c r="C589" s="180"/>
      <c r="D589" s="79"/>
      <c r="E589" s="80" t="str">
        <f>IF(ISBLANK(D589), "", VLOOKUP(D589, Z!$A$2:$C$4127, 3, FALSE))</f>
        <v/>
      </c>
      <c r="F589" s="206"/>
      <c r="G589" s="139"/>
      <c r="H589" s="139"/>
      <c r="I589" s="206"/>
      <c r="J589" s="181"/>
      <c r="K589" s="182"/>
      <c r="L589" s="207"/>
      <c r="M589" s="183"/>
      <c r="N589" s="180"/>
      <c r="O589" s="79"/>
      <c r="P589" s="80" t="str">
        <f>IF(ISBLANK(O589), "", VLOOKUP(O589, Z!$A$2:$C$4127, 3, FALSE))</f>
        <v/>
      </c>
      <c r="Q589" s="184"/>
      <c r="R589" s="156">
        <f t="shared" si="25"/>
        <v>0</v>
      </c>
      <c r="S589" s="13"/>
      <c r="T589" s="225" cm="1">
        <f t="array" ref="T589">IFERROR(V589 * INDEX($AC$28:$AC$33, U589), 0) / 1000</f>
        <v>0</v>
      </c>
      <c r="U589" s="224" t="str">
        <f t="shared" si="24"/>
        <v>-</v>
      </c>
      <c r="V589" s="225">
        <f t="shared" si="26"/>
        <v>0</v>
      </c>
      <c r="W589" s="13"/>
    </row>
    <row r="590" spans="1:23" ht="12.75" customHeight="1" x14ac:dyDescent="0.2">
      <c r="A590" s="142"/>
      <c r="B590" s="9">
        <v>563</v>
      </c>
      <c r="C590" s="180"/>
      <c r="D590" s="79"/>
      <c r="E590" s="80" t="str">
        <f>IF(ISBLANK(D590), "", VLOOKUP(D590, Z!$A$2:$C$4127, 3, FALSE))</f>
        <v/>
      </c>
      <c r="F590" s="206"/>
      <c r="G590" s="139"/>
      <c r="H590" s="139"/>
      <c r="I590" s="206"/>
      <c r="J590" s="181"/>
      <c r="K590" s="182"/>
      <c r="L590" s="207"/>
      <c r="M590" s="183"/>
      <c r="N590" s="180"/>
      <c r="O590" s="79"/>
      <c r="P590" s="80" t="str">
        <f>IF(ISBLANK(O590), "", VLOOKUP(O590, Z!$A$2:$C$4127, 3, FALSE))</f>
        <v/>
      </c>
      <c r="Q590" s="184"/>
      <c r="R590" s="156">
        <f t="shared" si="25"/>
        <v>0</v>
      </c>
      <c r="S590" s="13"/>
      <c r="T590" s="225" cm="1">
        <f t="array" ref="T590">IFERROR(V590 * INDEX($AC$28:$AC$33, U590), 0) / 1000</f>
        <v>0</v>
      </c>
      <c r="U590" s="224" t="str">
        <f t="shared" si="24"/>
        <v>-</v>
      </c>
      <c r="V590" s="225">
        <f t="shared" si="26"/>
        <v>0</v>
      </c>
      <c r="W590" s="13"/>
    </row>
    <row r="591" spans="1:23" ht="12.75" customHeight="1" x14ac:dyDescent="0.2">
      <c r="A591" s="142"/>
      <c r="B591" s="9">
        <v>564</v>
      </c>
      <c r="C591" s="180"/>
      <c r="D591" s="79"/>
      <c r="E591" s="80" t="str">
        <f>IF(ISBLANK(D591), "", VLOOKUP(D591, Z!$A$2:$C$4127, 3, FALSE))</f>
        <v/>
      </c>
      <c r="F591" s="206"/>
      <c r="G591" s="139"/>
      <c r="H591" s="139"/>
      <c r="I591" s="206"/>
      <c r="J591" s="181"/>
      <c r="K591" s="182"/>
      <c r="L591" s="207"/>
      <c r="M591" s="183"/>
      <c r="N591" s="180"/>
      <c r="O591" s="79"/>
      <c r="P591" s="80" t="str">
        <f>IF(ISBLANK(O591), "", VLOOKUP(O591, Z!$A$2:$C$4127, 3, FALSE))</f>
        <v/>
      </c>
      <c r="Q591" s="184"/>
      <c r="R591" s="156">
        <f t="shared" si="25"/>
        <v>0</v>
      </c>
      <c r="S591" s="13"/>
      <c r="T591" s="225" cm="1">
        <f t="array" ref="T591">IFERROR(V591 * INDEX($AC$28:$AC$33, U591), 0) / 1000</f>
        <v>0</v>
      </c>
      <c r="U591" s="224" t="str">
        <f t="shared" si="24"/>
        <v>-</v>
      </c>
      <c r="V591" s="225">
        <f t="shared" si="26"/>
        <v>0</v>
      </c>
      <c r="W591" s="13"/>
    </row>
    <row r="592" spans="1:23" ht="12.75" customHeight="1" x14ac:dyDescent="0.2">
      <c r="A592" s="142"/>
      <c r="B592" s="9">
        <v>565</v>
      </c>
      <c r="C592" s="180"/>
      <c r="D592" s="79"/>
      <c r="E592" s="80" t="str">
        <f>IF(ISBLANK(D592), "", VLOOKUP(D592, Z!$A$2:$C$4127, 3, FALSE))</f>
        <v/>
      </c>
      <c r="F592" s="206"/>
      <c r="G592" s="139"/>
      <c r="H592" s="139"/>
      <c r="I592" s="206"/>
      <c r="J592" s="181"/>
      <c r="K592" s="182"/>
      <c r="L592" s="207"/>
      <c r="M592" s="183"/>
      <c r="N592" s="180"/>
      <c r="O592" s="79"/>
      <c r="P592" s="80" t="str">
        <f>IF(ISBLANK(O592), "", VLOOKUP(O592, Z!$A$2:$C$4127, 3, FALSE))</f>
        <v/>
      </c>
      <c r="Q592" s="184"/>
      <c r="R592" s="156">
        <f t="shared" si="25"/>
        <v>0</v>
      </c>
      <c r="S592" s="13"/>
      <c r="T592" s="225" cm="1">
        <f t="array" ref="T592">IFERROR(V592 * INDEX($AC$28:$AC$33, U592), 0) / 1000</f>
        <v>0</v>
      </c>
      <c r="U592" s="224" t="str">
        <f t="shared" si="24"/>
        <v>-</v>
      </c>
      <c r="V592" s="225">
        <f t="shared" si="26"/>
        <v>0</v>
      </c>
      <c r="W592" s="13"/>
    </row>
    <row r="593" spans="1:23" ht="12.75" customHeight="1" x14ac:dyDescent="0.2">
      <c r="A593" s="142"/>
      <c r="B593" s="9">
        <v>566</v>
      </c>
      <c r="C593" s="180"/>
      <c r="D593" s="79"/>
      <c r="E593" s="80" t="str">
        <f>IF(ISBLANK(D593), "", VLOOKUP(D593, Z!$A$2:$C$4127, 3, FALSE))</f>
        <v/>
      </c>
      <c r="F593" s="206"/>
      <c r="G593" s="139"/>
      <c r="H593" s="139"/>
      <c r="I593" s="206"/>
      <c r="J593" s="181"/>
      <c r="K593" s="182"/>
      <c r="L593" s="207"/>
      <c r="M593" s="183"/>
      <c r="N593" s="180"/>
      <c r="O593" s="79"/>
      <c r="P593" s="80" t="str">
        <f>IF(ISBLANK(O593), "", VLOOKUP(O593, Z!$A$2:$C$4127, 3, FALSE))</f>
        <v/>
      </c>
      <c r="Q593" s="184"/>
      <c r="R593" s="156">
        <f t="shared" si="25"/>
        <v>0</v>
      </c>
      <c r="S593" s="13"/>
      <c r="T593" s="225" cm="1">
        <f t="array" ref="T593">IFERROR(V593 * INDEX($AC$28:$AC$33, U593), 0) / 1000</f>
        <v>0</v>
      </c>
      <c r="U593" s="224" t="str">
        <f t="shared" si="24"/>
        <v>-</v>
      </c>
      <c r="V593" s="225">
        <f t="shared" si="26"/>
        <v>0</v>
      </c>
      <c r="W593" s="13"/>
    </row>
    <row r="594" spans="1:23" ht="12.75" customHeight="1" x14ac:dyDescent="0.2">
      <c r="A594" s="142"/>
      <c r="B594" s="9">
        <v>567</v>
      </c>
      <c r="C594" s="180"/>
      <c r="D594" s="79"/>
      <c r="E594" s="80" t="str">
        <f>IF(ISBLANK(D594), "", VLOOKUP(D594, Z!$A$2:$C$4127, 3, FALSE))</f>
        <v/>
      </c>
      <c r="F594" s="206"/>
      <c r="G594" s="139"/>
      <c r="H594" s="139"/>
      <c r="I594" s="206"/>
      <c r="J594" s="181"/>
      <c r="K594" s="182"/>
      <c r="L594" s="207"/>
      <c r="M594" s="183"/>
      <c r="N594" s="180"/>
      <c r="O594" s="79"/>
      <c r="P594" s="80" t="str">
        <f>IF(ISBLANK(O594), "", VLOOKUP(O594, Z!$A$2:$C$4127, 3, FALSE))</f>
        <v/>
      </c>
      <c r="Q594" s="184"/>
      <c r="R594" s="156">
        <f t="shared" si="25"/>
        <v>0</v>
      </c>
      <c r="S594" s="13"/>
      <c r="T594" s="225" cm="1">
        <f t="array" ref="T594">IFERROR(V594 * INDEX($AC$28:$AC$33, U594), 0) / 1000</f>
        <v>0</v>
      </c>
      <c r="U594" s="224" t="str">
        <f t="shared" si="24"/>
        <v>-</v>
      </c>
      <c r="V594" s="225">
        <f t="shared" si="26"/>
        <v>0</v>
      </c>
      <c r="W594" s="13"/>
    </row>
    <row r="595" spans="1:23" ht="12.75" customHeight="1" x14ac:dyDescent="0.2">
      <c r="A595" s="142"/>
      <c r="B595" s="9">
        <v>568</v>
      </c>
      <c r="C595" s="180"/>
      <c r="D595" s="79"/>
      <c r="E595" s="80" t="str">
        <f>IF(ISBLANK(D595), "", VLOOKUP(D595, Z!$A$2:$C$4127, 3, FALSE))</f>
        <v/>
      </c>
      <c r="F595" s="206"/>
      <c r="G595" s="139"/>
      <c r="H595" s="139"/>
      <c r="I595" s="206"/>
      <c r="J595" s="181"/>
      <c r="K595" s="182"/>
      <c r="L595" s="207"/>
      <c r="M595" s="183"/>
      <c r="N595" s="180"/>
      <c r="O595" s="79"/>
      <c r="P595" s="80" t="str">
        <f>IF(ISBLANK(O595), "", VLOOKUP(O595, Z!$A$2:$C$4127, 3, FALSE))</f>
        <v/>
      </c>
      <c r="Q595" s="184"/>
      <c r="R595" s="156">
        <f t="shared" si="25"/>
        <v>0</v>
      </c>
      <c r="S595" s="13"/>
      <c r="T595" s="225" cm="1">
        <f t="array" ref="T595">IFERROR(V595 * INDEX($AC$28:$AC$33, U595), 0) / 1000</f>
        <v>0</v>
      </c>
      <c r="U595" s="224" t="str">
        <f t="shared" si="24"/>
        <v>-</v>
      </c>
      <c r="V595" s="225">
        <f t="shared" si="26"/>
        <v>0</v>
      </c>
      <c r="W595" s="13"/>
    </row>
    <row r="596" spans="1:23" ht="12.75" customHeight="1" x14ac:dyDescent="0.2">
      <c r="A596" s="142"/>
      <c r="B596" s="9">
        <v>569</v>
      </c>
      <c r="C596" s="180"/>
      <c r="D596" s="79"/>
      <c r="E596" s="80" t="str">
        <f>IF(ISBLANK(D596), "", VLOOKUP(D596, Z!$A$2:$C$4127, 3, FALSE))</f>
        <v/>
      </c>
      <c r="F596" s="206"/>
      <c r="G596" s="139"/>
      <c r="H596" s="139"/>
      <c r="I596" s="206"/>
      <c r="J596" s="181"/>
      <c r="K596" s="182"/>
      <c r="L596" s="207"/>
      <c r="M596" s="183"/>
      <c r="N596" s="180"/>
      <c r="O596" s="79"/>
      <c r="P596" s="80" t="str">
        <f>IF(ISBLANK(O596), "", VLOOKUP(O596, Z!$A$2:$C$4127, 3, FALSE))</f>
        <v/>
      </c>
      <c r="Q596" s="184"/>
      <c r="R596" s="156">
        <f t="shared" si="25"/>
        <v>0</v>
      </c>
      <c r="S596" s="13"/>
      <c r="T596" s="225" cm="1">
        <f t="array" ref="T596">IFERROR(V596 * INDEX($AC$28:$AC$33, U596), 0) / 1000</f>
        <v>0</v>
      </c>
      <c r="U596" s="224" t="str">
        <f t="shared" si="24"/>
        <v>-</v>
      </c>
      <c r="V596" s="225">
        <f t="shared" si="26"/>
        <v>0</v>
      </c>
      <c r="W596" s="13"/>
    </row>
    <row r="597" spans="1:23" ht="12.75" customHeight="1" x14ac:dyDescent="0.2">
      <c r="A597" s="142"/>
      <c r="B597" s="9">
        <v>570</v>
      </c>
      <c r="C597" s="180"/>
      <c r="D597" s="79"/>
      <c r="E597" s="80" t="str">
        <f>IF(ISBLANK(D597), "", VLOOKUP(D597, Z!$A$2:$C$4127, 3, FALSE))</f>
        <v/>
      </c>
      <c r="F597" s="206"/>
      <c r="G597" s="139"/>
      <c r="H597" s="139"/>
      <c r="I597" s="206"/>
      <c r="J597" s="181"/>
      <c r="K597" s="182"/>
      <c r="L597" s="207"/>
      <c r="M597" s="183"/>
      <c r="N597" s="180"/>
      <c r="O597" s="79"/>
      <c r="P597" s="80" t="str">
        <f>IF(ISBLANK(O597), "", VLOOKUP(O597, Z!$A$2:$C$4127, 3, FALSE))</f>
        <v/>
      </c>
      <c r="Q597" s="184"/>
      <c r="R597" s="156">
        <f t="shared" si="25"/>
        <v>0</v>
      </c>
      <c r="S597" s="13"/>
      <c r="T597" s="225" cm="1">
        <f t="array" ref="T597">IFERROR(V597 * INDEX($AC$28:$AC$33, U597), 0) / 1000</f>
        <v>0</v>
      </c>
      <c r="U597" s="224" t="str">
        <f t="shared" si="24"/>
        <v>-</v>
      </c>
      <c r="V597" s="225">
        <f t="shared" si="26"/>
        <v>0</v>
      </c>
      <c r="W597" s="13"/>
    </row>
    <row r="598" spans="1:23" ht="12.75" customHeight="1" x14ac:dyDescent="0.2">
      <c r="A598" s="142"/>
      <c r="B598" s="9">
        <v>571</v>
      </c>
      <c r="C598" s="180"/>
      <c r="D598" s="79"/>
      <c r="E598" s="80" t="str">
        <f>IF(ISBLANK(D598), "", VLOOKUP(D598, Z!$A$2:$C$4127, 3, FALSE))</f>
        <v/>
      </c>
      <c r="F598" s="206"/>
      <c r="G598" s="139"/>
      <c r="H598" s="139"/>
      <c r="I598" s="206"/>
      <c r="J598" s="181"/>
      <c r="K598" s="182"/>
      <c r="L598" s="207"/>
      <c r="M598" s="183"/>
      <c r="N598" s="180"/>
      <c r="O598" s="79"/>
      <c r="P598" s="80" t="str">
        <f>IF(ISBLANK(O598), "", VLOOKUP(O598, Z!$A$2:$C$4127, 3, FALSE))</f>
        <v/>
      </c>
      <c r="Q598" s="184"/>
      <c r="R598" s="156">
        <f t="shared" si="25"/>
        <v>0</v>
      </c>
      <c r="S598" s="13"/>
      <c r="T598" s="225" cm="1">
        <f t="array" ref="T598">IFERROR(V598 * INDEX($AC$28:$AC$33, U598), 0) / 1000</f>
        <v>0</v>
      </c>
      <c r="U598" s="224" t="str">
        <f t="shared" si="24"/>
        <v>-</v>
      </c>
      <c r="V598" s="225">
        <f t="shared" si="26"/>
        <v>0</v>
      </c>
      <c r="W598" s="13"/>
    </row>
    <row r="599" spans="1:23" ht="12.75" customHeight="1" x14ac:dyDescent="0.2">
      <c r="A599" s="142"/>
      <c r="B599" s="9">
        <v>572</v>
      </c>
      <c r="C599" s="180"/>
      <c r="D599" s="79"/>
      <c r="E599" s="80" t="str">
        <f>IF(ISBLANK(D599), "", VLOOKUP(D599, Z!$A$2:$C$4127, 3, FALSE))</f>
        <v/>
      </c>
      <c r="F599" s="206"/>
      <c r="G599" s="139"/>
      <c r="H599" s="139"/>
      <c r="I599" s="206"/>
      <c r="J599" s="181"/>
      <c r="K599" s="182"/>
      <c r="L599" s="207"/>
      <c r="M599" s="183"/>
      <c r="N599" s="180"/>
      <c r="O599" s="79"/>
      <c r="P599" s="80" t="str">
        <f>IF(ISBLANK(O599), "", VLOOKUP(O599, Z!$A$2:$C$4127, 3, FALSE))</f>
        <v/>
      </c>
      <c r="Q599" s="184"/>
      <c r="R599" s="156">
        <f t="shared" si="25"/>
        <v>0</v>
      </c>
      <c r="S599" s="13"/>
      <c r="T599" s="225" cm="1">
        <f t="array" ref="T599">IFERROR(V599 * INDEX($AC$28:$AC$33, U599), 0) / 1000</f>
        <v>0</v>
      </c>
      <c r="U599" s="224" t="str">
        <f t="shared" si="24"/>
        <v>-</v>
      </c>
      <c r="V599" s="225">
        <f t="shared" si="26"/>
        <v>0</v>
      </c>
      <c r="W599" s="13"/>
    </row>
    <row r="600" spans="1:23" ht="12.75" customHeight="1" x14ac:dyDescent="0.2">
      <c r="A600" s="142"/>
      <c r="B600" s="9">
        <v>573</v>
      </c>
      <c r="C600" s="180"/>
      <c r="D600" s="79"/>
      <c r="E600" s="80" t="str">
        <f>IF(ISBLANK(D600), "", VLOOKUP(D600, Z!$A$2:$C$4127, 3, FALSE))</f>
        <v/>
      </c>
      <c r="F600" s="206"/>
      <c r="G600" s="139"/>
      <c r="H600" s="139"/>
      <c r="I600" s="206"/>
      <c r="J600" s="181"/>
      <c r="K600" s="182"/>
      <c r="L600" s="207"/>
      <c r="M600" s="183"/>
      <c r="N600" s="180"/>
      <c r="O600" s="79"/>
      <c r="P600" s="80" t="str">
        <f>IF(ISBLANK(O600), "", VLOOKUP(O600, Z!$A$2:$C$4127, 3, FALSE))</f>
        <v/>
      </c>
      <c r="Q600" s="184"/>
      <c r="R600" s="156">
        <f t="shared" si="25"/>
        <v>0</v>
      </c>
      <c r="S600" s="13"/>
      <c r="T600" s="225" cm="1">
        <f t="array" ref="T600">IFERROR(V600 * INDEX($AC$28:$AC$33, U600), 0) / 1000</f>
        <v>0</v>
      </c>
      <c r="U600" s="224" t="str">
        <f t="shared" ref="U600:U663" si="27">IFERROR(MATCH($H600,INDEX(Units,,1),0),IFERROR(MATCH($H600,INDEX(Units,,2),0),IFERROR(MATCH($H600,INDEX(Units,,3),0),"-")))</f>
        <v>-</v>
      </c>
      <c r="V600" s="225">
        <f t="shared" si="26"/>
        <v>0</v>
      </c>
      <c r="W600" s="13"/>
    </row>
    <row r="601" spans="1:23" ht="12.75" customHeight="1" x14ac:dyDescent="0.2">
      <c r="A601" s="142"/>
      <c r="B601" s="9">
        <v>574</v>
      </c>
      <c r="C601" s="180"/>
      <c r="D601" s="79"/>
      <c r="E601" s="80" t="str">
        <f>IF(ISBLANK(D601), "", VLOOKUP(D601, Z!$A$2:$C$4127, 3, FALSE))</f>
        <v/>
      </c>
      <c r="F601" s="206"/>
      <c r="G601" s="139"/>
      <c r="H601" s="139"/>
      <c r="I601" s="206"/>
      <c r="J601" s="181"/>
      <c r="K601" s="182"/>
      <c r="L601" s="207"/>
      <c r="M601" s="183"/>
      <c r="N601" s="180"/>
      <c r="O601" s="79"/>
      <c r="P601" s="80" t="str">
        <f>IF(ISBLANK(O601), "", VLOOKUP(O601, Z!$A$2:$C$4127, 3, FALSE))</f>
        <v/>
      </c>
      <c r="Q601" s="184"/>
      <c r="R601" s="156">
        <f t="shared" ref="R601:R664" si="28">T601*1000</f>
        <v>0</v>
      </c>
      <c r="S601" s="13"/>
      <c r="T601" s="225" cm="1">
        <f t="array" ref="T601">IFERROR(V601 * INDEX($AC$28:$AC$33, U601), 0) / 1000</f>
        <v>0</v>
      </c>
      <c r="U601" s="224" t="str">
        <f t="shared" si="27"/>
        <v>-</v>
      </c>
      <c r="V601" s="225">
        <f t="shared" ref="V601:V664" si="29">I601</f>
        <v>0</v>
      </c>
      <c r="W601" s="13"/>
    </row>
    <row r="602" spans="1:23" ht="12.75" customHeight="1" x14ac:dyDescent="0.2">
      <c r="A602" s="142"/>
      <c r="B602" s="9">
        <v>575</v>
      </c>
      <c r="C602" s="180"/>
      <c r="D602" s="79"/>
      <c r="E602" s="80" t="str">
        <f>IF(ISBLANK(D602), "", VLOOKUP(D602, Z!$A$2:$C$4127, 3, FALSE))</f>
        <v/>
      </c>
      <c r="F602" s="206"/>
      <c r="G602" s="139"/>
      <c r="H602" s="139"/>
      <c r="I602" s="206"/>
      <c r="J602" s="181"/>
      <c r="K602" s="182"/>
      <c r="L602" s="207"/>
      <c r="M602" s="183"/>
      <c r="N602" s="180"/>
      <c r="O602" s="79"/>
      <c r="P602" s="80" t="str">
        <f>IF(ISBLANK(O602), "", VLOOKUP(O602, Z!$A$2:$C$4127, 3, FALSE))</f>
        <v/>
      </c>
      <c r="Q602" s="184"/>
      <c r="R602" s="156">
        <f t="shared" si="28"/>
        <v>0</v>
      </c>
      <c r="S602" s="13"/>
      <c r="T602" s="225" cm="1">
        <f t="array" ref="T602">IFERROR(V602 * INDEX($AC$28:$AC$33, U602), 0) / 1000</f>
        <v>0</v>
      </c>
      <c r="U602" s="224" t="str">
        <f t="shared" si="27"/>
        <v>-</v>
      </c>
      <c r="V602" s="225">
        <f t="shared" si="29"/>
        <v>0</v>
      </c>
      <c r="W602" s="13"/>
    </row>
    <row r="603" spans="1:23" ht="12.75" customHeight="1" x14ac:dyDescent="0.2">
      <c r="A603" s="142"/>
      <c r="B603" s="9">
        <v>576</v>
      </c>
      <c r="C603" s="180"/>
      <c r="D603" s="79"/>
      <c r="E603" s="80" t="str">
        <f>IF(ISBLANK(D603), "", VLOOKUP(D603, Z!$A$2:$C$4127, 3, FALSE))</f>
        <v/>
      </c>
      <c r="F603" s="206"/>
      <c r="G603" s="139"/>
      <c r="H603" s="139"/>
      <c r="I603" s="206"/>
      <c r="J603" s="181"/>
      <c r="K603" s="182"/>
      <c r="L603" s="207"/>
      <c r="M603" s="183"/>
      <c r="N603" s="180"/>
      <c r="O603" s="79"/>
      <c r="P603" s="80" t="str">
        <f>IF(ISBLANK(O603), "", VLOOKUP(O603, Z!$A$2:$C$4127, 3, FALSE))</f>
        <v/>
      </c>
      <c r="Q603" s="184"/>
      <c r="R603" s="156">
        <f t="shared" si="28"/>
        <v>0</v>
      </c>
      <c r="S603" s="13"/>
      <c r="T603" s="225" cm="1">
        <f t="array" ref="T603">IFERROR(V603 * INDEX($AC$28:$AC$33, U603), 0) / 1000</f>
        <v>0</v>
      </c>
      <c r="U603" s="224" t="str">
        <f t="shared" si="27"/>
        <v>-</v>
      </c>
      <c r="V603" s="225">
        <f t="shared" si="29"/>
        <v>0</v>
      </c>
      <c r="W603" s="13"/>
    </row>
    <row r="604" spans="1:23" ht="12.75" customHeight="1" x14ac:dyDescent="0.2">
      <c r="A604" s="142"/>
      <c r="B604" s="9">
        <v>577</v>
      </c>
      <c r="C604" s="180"/>
      <c r="D604" s="79"/>
      <c r="E604" s="80" t="str">
        <f>IF(ISBLANK(D604), "", VLOOKUP(D604, Z!$A$2:$C$4127, 3, FALSE))</f>
        <v/>
      </c>
      <c r="F604" s="206"/>
      <c r="G604" s="139"/>
      <c r="H604" s="139"/>
      <c r="I604" s="206"/>
      <c r="J604" s="181"/>
      <c r="K604" s="182"/>
      <c r="L604" s="207"/>
      <c r="M604" s="183"/>
      <c r="N604" s="180"/>
      <c r="O604" s="79"/>
      <c r="P604" s="80" t="str">
        <f>IF(ISBLANK(O604), "", VLOOKUP(O604, Z!$A$2:$C$4127, 3, FALSE))</f>
        <v/>
      </c>
      <c r="Q604" s="184"/>
      <c r="R604" s="156">
        <f t="shared" si="28"/>
        <v>0</v>
      </c>
      <c r="S604" s="13"/>
      <c r="T604" s="225" cm="1">
        <f t="array" ref="T604">IFERROR(V604 * INDEX($AC$28:$AC$33, U604), 0) / 1000</f>
        <v>0</v>
      </c>
      <c r="U604" s="224" t="str">
        <f t="shared" si="27"/>
        <v>-</v>
      </c>
      <c r="V604" s="225">
        <f t="shared" si="29"/>
        <v>0</v>
      </c>
      <c r="W604" s="13"/>
    </row>
    <row r="605" spans="1:23" ht="12.75" customHeight="1" x14ac:dyDescent="0.2">
      <c r="A605" s="142"/>
      <c r="B605" s="9">
        <v>578</v>
      </c>
      <c r="C605" s="180"/>
      <c r="D605" s="79"/>
      <c r="E605" s="80" t="str">
        <f>IF(ISBLANK(D605), "", VLOOKUP(D605, Z!$A$2:$C$4127, 3, FALSE))</f>
        <v/>
      </c>
      <c r="F605" s="206"/>
      <c r="G605" s="139"/>
      <c r="H605" s="139"/>
      <c r="I605" s="206"/>
      <c r="J605" s="181"/>
      <c r="K605" s="182"/>
      <c r="L605" s="207"/>
      <c r="M605" s="183"/>
      <c r="N605" s="180"/>
      <c r="O605" s="79"/>
      <c r="P605" s="80" t="str">
        <f>IF(ISBLANK(O605), "", VLOOKUP(O605, Z!$A$2:$C$4127, 3, FALSE))</f>
        <v/>
      </c>
      <c r="Q605" s="184"/>
      <c r="R605" s="156">
        <f t="shared" si="28"/>
        <v>0</v>
      </c>
      <c r="S605" s="13"/>
      <c r="T605" s="225" cm="1">
        <f t="array" ref="T605">IFERROR(V605 * INDEX($AC$28:$AC$33, U605), 0) / 1000</f>
        <v>0</v>
      </c>
      <c r="U605" s="224" t="str">
        <f t="shared" si="27"/>
        <v>-</v>
      </c>
      <c r="V605" s="225">
        <f t="shared" si="29"/>
        <v>0</v>
      </c>
      <c r="W605" s="13"/>
    </row>
    <row r="606" spans="1:23" ht="12.75" customHeight="1" x14ac:dyDescent="0.2">
      <c r="A606" s="142"/>
      <c r="B606" s="9">
        <v>579</v>
      </c>
      <c r="C606" s="180"/>
      <c r="D606" s="79"/>
      <c r="E606" s="80" t="str">
        <f>IF(ISBLANK(D606), "", VLOOKUP(D606, Z!$A$2:$C$4127, 3, FALSE))</f>
        <v/>
      </c>
      <c r="F606" s="206"/>
      <c r="G606" s="139"/>
      <c r="H606" s="139"/>
      <c r="I606" s="206"/>
      <c r="J606" s="181"/>
      <c r="K606" s="182"/>
      <c r="L606" s="207"/>
      <c r="M606" s="183"/>
      <c r="N606" s="180"/>
      <c r="O606" s="79"/>
      <c r="P606" s="80" t="str">
        <f>IF(ISBLANK(O606), "", VLOOKUP(O606, Z!$A$2:$C$4127, 3, FALSE))</f>
        <v/>
      </c>
      <c r="Q606" s="184"/>
      <c r="R606" s="156">
        <f t="shared" si="28"/>
        <v>0</v>
      </c>
      <c r="S606" s="13"/>
      <c r="T606" s="225" cm="1">
        <f t="array" ref="T606">IFERROR(V606 * INDEX($AC$28:$AC$33, U606), 0) / 1000</f>
        <v>0</v>
      </c>
      <c r="U606" s="224" t="str">
        <f t="shared" si="27"/>
        <v>-</v>
      </c>
      <c r="V606" s="225">
        <f t="shared" si="29"/>
        <v>0</v>
      </c>
      <c r="W606" s="13"/>
    </row>
    <row r="607" spans="1:23" ht="12.75" customHeight="1" x14ac:dyDescent="0.2">
      <c r="A607" s="142"/>
      <c r="B607" s="9">
        <v>580</v>
      </c>
      <c r="C607" s="180"/>
      <c r="D607" s="79"/>
      <c r="E607" s="80" t="str">
        <f>IF(ISBLANK(D607), "", VLOOKUP(D607, Z!$A$2:$C$4127, 3, FALSE))</f>
        <v/>
      </c>
      <c r="F607" s="206"/>
      <c r="G607" s="139"/>
      <c r="H607" s="139"/>
      <c r="I607" s="206"/>
      <c r="J607" s="181"/>
      <c r="K607" s="182"/>
      <c r="L607" s="207"/>
      <c r="M607" s="183"/>
      <c r="N607" s="180"/>
      <c r="O607" s="79"/>
      <c r="P607" s="80" t="str">
        <f>IF(ISBLANK(O607), "", VLOOKUP(O607, Z!$A$2:$C$4127, 3, FALSE))</f>
        <v/>
      </c>
      <c r="Q607" s="184"/>
      <c r="R607" s="156">
        <f t="shared" si="28"/>
        <v>0</v>
      </c>
      <c r="S607" s="13"/>
      <c r="T607" s="225" cm="1">
        <f t="array" ref="T607">IFERROR(V607 * INDEX($AC$28:$AC$33, U607), 0) / 1000</f>
        <v>0</v>
      </c>
      <c r="U607" s="224" t="str">
        <f t="shared" si="27"/>
        <v>-</v>
      </c>
      <c r="V607" s="225">
        <f t="shared" si="29"/>
        <v>0</v>
      </c>
      <c r="W607" s="13"/>
    </row>
    <row r="608" spans="1:23" ht="12.75" customHeight="1" x14ac:dyDescent="0.2">
      <c r="A608" s="142"/>
      <c r="B608" s="9">
        <v>581</v>
      </c>
      <c r="C608" s="180"/>
      <c r="D608" s="79"/>
      <c r="E608" s="80" t="str">
        <f>IF(ISBLANK(D608), "", VLOOKUP(D608, Z!$A$2:$C$4127, 3, FALSE))</f>
        <v/>
      </c>
      <c r="F608" s="206"/>
      <c r="G608" s="139"/>
      <c r="H608" s="139"/>
      <c r="I608" s="206"/>
      <c r="J608" s="181"/>
      <c r="K608" s="182"/>
      <c r="L608" s="207"/>
      <c r="M608" s="183"/>
      <c r="N608" s="180"/>
      <c r="O608" s="79"/>
      <c r="P608" s="80" t="str">
        <f>IF(ISBLANK(O608), "", VLOOKUP(O608, Z!$A$2:$C$4127, 3, FALSE))</f>
        <v/>
      </c>
      <c r="Q608" s="184"/>
      <c r="R608" s="156">
        <f t="shared" si="28"/>
        <v>0</v>
      </c>
      <c r="S608" s="13"/>
      <c r="T608" s="225" cm="1">
        <f t="array" ref="T608">IFERROR(V608 * INDEX($AC$28:$AC$33, U608), 0) / 1000</f>
        <v>0</v>
      </c>
      <c r="U608" s="224" t="str">
        <f t="shared" si="27"/>
        <v>-</v>
      </c>
      <c r="V608" s="225">
        <f t="shared" si="29"/>
        <v>0</v>
      </c>
      <c r="W608" s="13"/>
    </row>
    <row r="609" spans="1:23" ht="12.75" customHeight="1" x14ac:dyDescent="0.2">
      <c r="A609" s="142"/>
      <c r="B609" s="9">
        <v>582</v>
      </c>
      <c r="C609" s="180"/>
      <c r="D609" s="79"/>
      <c r="E609" s="80" t="str">
        <f>IF(ISBLANK(D609), "", VLOOKUP(D609, Z!$A$2:$C$4127, 3, FALSE))</f>
        <v/>
      </c>
      <c r="F609" s="206"/>
      <c r="G609" s="139"/>
      <c r="H609" s="139"/>
      <c r="I609" s="206"/>
      <c r="J609" s="181"/>
      <c r="K609" s="182"/>
      <c r="L609" s="207"/>
      <c r="M609" s="183"/>
      <c r="N609" s="180"/>
      <c r="O609" s="79"/>
      <c r="P609" s="80" t="str">
        <f>IF(ISBLANK(O609), "", VLOOKUP(O609, Z!$A$2:$C$4127, 3, FALSE))</f>
        <v/>
      </c>
      <c r="Q609" s="184"/>
      <c r="R609" s="156">
        <f t="shared" si="28"/>
        <v>0</v>
      </c>
      <c r="S609" s="13"/>
      <c r="T609" s="225" cm="1">
        <f t="array" ref="T609">IFERROR(V609 * INDEX($AC$28:$AC$33, U609), 0) / 1000</f>
        <v>0</v>
      </c>
      <c r="U609" s="224" t="str">
        <f t="shared" si="27"/>
        <v>-</v>
      </c>
      <c r="V609" s="225">
        <f t="shared" si="29"/>
        <v>0</v>
      </c>
      <c r="W609" s="13"/>
    </row>
    <row r="610" spans="1:23" ht="12.75" customHeight="1" x14ac:dyDescent="0.2">
      <c r="A610" s="142"/>
      <c r="B610" s="9">
        <v>583</v>
      </c>
      <c r="C610" s="180"/>
      <c r="D610" s="79"/>
      <c r="E610" s="80" t="str">
        <f>IF(ISBLANK(D610), "", VLOOKUP(D610, Z!$A$2:$C$4127, 3, FALSE))</f>
        <v/>
      </c>
      <c r="F610" s="206"/>
      <c r="G610" s="139"/>
      <c r="H610" s="139"/>
      <c r="I610" s="206"/>
      <c r="J610" s="181"/>
      <c r="K610" s="182"/>
      <c r="L610" s="207"/>
      <c r="M610" s="183"/>
      <c r="N610" s="180"/>
      <c r="O610" s="79"/>
      <c r="P610" s="80" t="str">
        <f>IF(ISBLANK(O610), "", VLOOKUP(O610, Z!$A$2:$C$4127, 3, FALSE))</f>
        <v/>
      </c>
      <c r="Q610" s="184"/>
      <c r="R610" s="156">
        <f t="shared" si="28"/>
        <v>0</v>
      </c>
      <c r="S610" s="13"/>
      <c r="T610" s="225" cm="1">
        <f t="array" ref="T610">IFERROR(V610 * INDEX($AC$28:$AC$33, U610), 0) / 1000</f>
        <v>0</v>
      </c>
      <c r="U610" s="224" t="str">
        <f t="shared" si="27"/>
        <v>-</v>
      </c>
      <c r="V610" s="225">
        <f t="shared" si="29"/>
        <v>0</v>
      </c>
      <c r="W610" s="13"/>
    </row>
    <row r="611" spans="1:23" ht="12.75" customHeight="1" x14ac:dyDescent="0.2">
      <c r="A611" s="142"/>
      <c r="B611" s="9">
        <v>584</v>
      </c>
      <c r="C611" s="180"/>
      <c r="D611" s="79"/>
      <c r="E611" s="80" t="str">
        <f>IF(ISBLANK(D611), "", VLOOKUP(D611, Z!$A$2:$C$4127, 3, FALSE))</f>
        <v/>
      </c>
      <c r="F611" s="206"/>
      <c r="G611" s="139"/>
      <c r="H611" s="139"/>
      <c r="I611" s="206"/>
      <c r="J611" s="181"/>
      <c r="K611" s="182"/>
      <c r="L611" s="207"/>
      <c r="M611" s="183"/>
      <c r="N611" s="180"/>
      <c r="O611" s="79"/>
      <c r="P611" s="80" t="str">
        <f>IF(ISBLANK(O611), "", VLOOKUP(O611, Z!$A$2:$C$4127, 3, FALSE))</f>
        <v/>
      </c>
      <c r="Q611" s="184"/>
      <c r="R611" s="156">
        <f t="shared" si="28"/>
        <v>0</v>
      </c>
      <c r="S611" s="13"/>
      <c r="T611" s="225" cm="1">
        <f t="array" ref="T611">IFERROR(V611 * INDEX($AC$28:$AC$33, U611), 0) / 1000</f>
        <v>0</v>
      </c>
      <c r="U611" s="224" t="str">
        <f t="shared" si="27"/>
        <v>-</v>
      </c>
      <c r="V611" s="225">
        <f t="shared" si="29"/>
        <v>0</v>
      </c>
      <c r="W611" s="13"/>
    </row>
    <row r="612" spans="1:23" ht="12.75" customHeight="1" x14ac:dyDescent="0.2">
      <c r="A612" s="142"/>
      <c r="B612" s="9">
        <v>585</v>
      </c>
      <c r="C612" s="180"/>
      <c r="D612" s="79"/>
      <c r="E612" s="80" t="str">
        <f>IF(ISBLANK(D612), "", VLOOKUP(D612, Z!$A$2:$C$4127, 3, FALSE))</f>
        <v/>
      </c>
      <c r="F612" s="206"/>
      <c r="G612" s="139"/>
      <c r="H612" s="139"/>
      <c r="I612" s="206"/>
      <c r="J612" s="181"/>
      <c r="K612" s="182"/>
      <c r="L612" s="207"/>
      <c r="M612" s="183"/>
      <c r="N612" s="180"/>
      <c r="O612" s="79"/>
      <c r="P612" s="80" t="str">
        <f>IF(ISBLANK(O612), "", VLOOKUP(O612, Z!$A$2:$C$4127, 3, FALSE))</f>
        <v/>
      </c>
      <c r="Q612" s="184"/>
      <c r="R612" s="156">
        <f t="shared" si="28"/>
        <v>0</v>
      </c>
      <c r="S612" s="13"/>
      <c r="T612" s="225" cm="1">
        <f t="array" ref="T612">IFERROR(V612 * INDEX($AC$28:$AC$33, U612), 0) / 1000</f>
        <v>0</v>
      </c>
      <c r="U612" s="224" t="str">
        <f t="shared" si="27"/>
        <v>-</v>
      </c>
      <c r="V612" s="225">
        <f t="shared" si="29"/>
        <v>0</v>
      </c>
      <c r="W612" s="13"/>
    </row>
    <row r="613" spans="1:23" ht="12.75" customHeight="1" x14ac:dyDescent="0.2">
      <c r="A613" s="142"/>
      <c r="B613" s="9">
        <v>586</v>
      </c>
      <c r="C613" s="180"/>
      <c r="D613" s="79"/>
      <c r="E613" s="80" t="str">
        <f>IF(ISBLANK(D613), "", VLOOKUP(D613, Z!$A$2:$C$4127, 3, FALSE))</f>
        <v/>
      </c>
      <c r="F613" s="206"/>
      <c r="G613" s="139"/>
      <c r="H613" s="139"/>
      <c r="I613" s="206"/>
      <c r="J613" s="181"/>
      <c r="K613" s="182"/>
      <c r="L613" s="207"/>
      <c r="M613" s="183"/>
      <c r="N613" s="180"/>
      <c r="O613" s="79"/>
      <c r="P613" s="80" t="str">
        <f>IF(ISBLANK(O613), "", VLOOKUP(O613, Z!$A$2:$C$4127, 3, FALSE))</f>
        <v/>
      </c>
      <c r="Q613" s="184"/>
      <c r="R613" s="156">
        <f t="shared" si="28"/>
        <v>0</v>
      </c>
      <c r="S613" s="13"/>
      <c r="T613" s="225" cm="1">
        <f t="array" ref="T613">IFERROR(V613 * INDEX($AC$28:$AC$33, U613), 0) / 1000</f>
        <v>0</v>
      </c>
      <c r="U613" s="224" t="str">
        <f t="shared" si="27"/>
        <v>-</v>
      </c>
      <c r="V613" s="225">
        <f t="shared" si="29"/>
        <v>0</v>
      </c>
      <c r="W613" s="13"/>
    </row>
    <row r="614" spans="1:23" ht="12.75" customHeight="1" x14ac:dyDescent="0.2">
      <c r="A614" s="142"/>
      <c r="B614" s="9">
        <v>587</v>
      </c>
      <c r="C614" s="180"/>
      <c r="D614" s="79"/>
      <c r="E614" s="80" t="str">
        <f>IF(ISBLANK(D614), "", VLOOKUP(D614, Z!$A$2:$C$4127, 3, FALSE))</f>
        <v/>
      </c>
      <c r="F614" s="206"/>
      <c r="G614" s="139"/>
      <c r="H614" s="139"/>
      <c r="I614" s="206"/>
      <c r="J614" s="181"/>
      <c r="K614" s="182"/>
      <c r="L614" s="207"/>
      <c r="M614" s="183"/>
      <c r="N614" s="180"/>
      <c r="O614" s="79"/>
      <c r="P614" s="80" t="str">
        <f>IF(ISBLANK(O614), "", VLOOKUP(O614, Z!$A$2:$C$4127, 3, FALSE))</f>
        <v/>
      </c>
      <c r="Q614" s="184"/>
      <c r="R614" s="156">
        <f t="shared" si="28"/>
        <v>0</v>
      </c>
      <c r="S614" s="13"/>
      <c r="T614" s="225" cm="1">
        <f t="array" ref="T614">IFERROR(V614 * INDEX($AC$28:$AC$33, U614), 0) / 1000</f>
        <v>0</v>
      </c>
      <c r="U614" s="224" t="str">
        <f t="shared" si="27"/>
        <v>-</v>
      </c>
      <c r="V614" s="225">
        <f t="shared" si="29"/>
        <v>0</v>
      </c>
      <c r="W614" s="13"/>
    </row>
    <row r="615" spans="1:23" ht="12.75" customHeight="1" x14ac:dyDescent="0.2">
      <c r="A615" s="142"/>
      <c r="B615" s="9">
        <v>588</v>
      </c>
      <c r="C615" s="180"/>
      <c r="D615" s="79"/>
      <c r="E615" s="80" t="str">
        <f>IF(ISBLANK(D615), "", VLOOKUP(D615, Z!$A$2:$C$4127, 3, FALSE))</f>
        <v/>
      </c>
      <c r="F615" s="206"/>
      <c r="G615" s="139"/>
      <c r="H615" s="139"/>
      <c r="I615" s="206"/>
      <c r="J615" s="181"/>
      <c r="K615" s="182"/>
      <c r="L615" s="207"/>
      <c r="M615" s="183"/>
      <c r="N615" s="180"/>
      <c r="O615" s="79"/>
      <c r="P615" s="80" t="str">
        <f>IF(ISBLANK(O615), "", VLOOKUP(O615, Z!$A$2:$C$4127, 3, FALSE))</f>
        <v/>
      </c>
      <c r="Q615" s="184"/>
      <c r="R615" s="156">
        <f t="shared" si="28"/>
        <v>0</v>
      </c>
      <c r="S615" s="13"/>
      <c r="T615" s="225" cm="1">
        <f t="array" ref="T615">IFERROR(V615 * INDEX($AC$28:$AC$33, U615), 0) / 1000</f>
        <v>0</v>
      </c>
      <c r="U615" s="224" t="str">
        <f t="shared" si="27"/>
        <v>-</v>
      </c>
      <c r="V615" s="225">
        <f t="shared" si="29"/>
        <v>0</v>
      </c>
      <c r="W615" s="13"/>
    </row>
    <row r="616" spans="1:23" ht="12.75" customHeight="1" x14ac:dyDescent="0.2">
      <c r="A616" s="142"/>
      <c r="B616" s="9">
        <v>589</v>
      </c>
      <c r="C616" s="180"/>
      <c r="D616" s="79"/>
      <c r="E616" s="80" t="str">
        <f>IF(ISBLANK(D616), "", VLOOKUP(D616, Z!$A$2:$C$4127, 3, FALSE))</f>
        <v/>
      </c>
      <c r="F616" s="206"/>
      <c r="G616" s="139"/>
      <c r="H616" s="139"/>
      <c r="I616" s="206"/>
      <c r="J616" s="181"/>
      <c r="K616" s="182"/>
      <c r="L616" s="207"/>
      <c r="M616" s="183"/>
      <c r="N616" s="180"/>
      <c r="O616" s="79"/>
      <c r="P616" s="80" t="str">
        <f>IF(ISBLANK(O616), "", VLOOKUP(O616, Z!$A$2:$C$4127, 3, FALSE))</f>
        <v/>
      </c>
      <c r="Q616" s="184"/>
      <c r="R616" s="156">
        <f t="shared" si="28"/>
        <v>0</v>
      </c>
      <c r="S616" s="13"/>
      <c r="T616" s="225" cm="1">
        <f t="array" ref="T616">IFERROR(V616 * INDEX($AC$28:$AC$33, U616), 0) / 1000</f>
        <v>0</v>
      </c>
      <c r="U616" s="224" t="str">
        <f t="shared" si="27"/>
        <v>-</v>
      </c>
      <c r="V616" s="225">
        <f t="shared" si="29"/>
        <v>0</v>
      </c>
      <c r="W616" s="13"/>
    </row>
    <row r="617" spans="1:23" ht="12.75" customHeight="1" x14ac:dyDescent="0.2">
      <c r="A617" s="142"/>
      <c r="B617" s="9">
        <v>590</v>
      </c>
      <c r="C617" s="180"/>
      <c r="D617" s="79"/>
      <c r="E617" s="80" t="str">
        <f>IF(ISBLANK(D617), "", VLOOKUP(D617, Z!$A$2:$C$4127, 3, FALSE))</f>
        <v/>
      </c>
      <c r="F617" s="206"/>
      <c r="G617" s="139"/>
      <c r="H617" s="139"/>
      <c r="I617" s="206"/>
      <c r="J617" s="181"/>
      <c r="K617" s="182"/>
      <c r="L617" s="207"/>
      <c r="M617" s="183"/>
      <c r="N617" s="180"/>
      <c r="O617" s="79"/>
      <c r="P617" s="80" t="str">
        <f>IF(ISBLANK(O617), "", VLOOKUP(O617, Z!$A$2:$C$4127, 3, FALSE))</f>
        <v/>
      </c>
      <c r="Q617" s="184"/>
      <c r="R617" s="156">
        <f t="shared" si="28"/>
        <v>0</v>
      </c>
      <c r="S617" s="13"/>
      <c r="T617" s="225" cm="1">
        <f t="array" ref="T617">IFERROR(V617 * INDEX($AC$28:$AC$33, U617), 0) / 1000</f>
        <v>0</v>
      </c>
      <c r="U617" s="224" t="str">
        <f t="shared" si="27"/>
        <v>-</v>
      </c>
      <c r="V617" s="225">
        <f t="shared" si="29"/>
        <v>0</v>
      </c>
      <c r="W617" s="13"/>
    </row>
    <row r="618" spans="1:23" ht="12.75" customHeight="1" x14ac:dyDescent="0.2">
      <c r="A618" s="142"/>
      <c r="B618" s="9">
        <v>591</v>
      </c>
      <c r="C618" s="180"/>
      <c r="D618" s="79"/>
      <c r="E618" s="80" t="str">
        <f>IF(ISBLANK(D618), "", VLOOKUP(D618, Z!$A$2:$C$4127, 3, FALSE))</f>
        <v/>
      </c>
      <c r="F618" s="206"/>
      <c r="G618" s="139"/>
      <c r="H618" s="139"/>
      <c r="I618" s="206"/>
      <c r="J618" s="181"/>
      <c r="K618" s="182"/>
      <c r="L618" s="207"/>
      <c r="M618" s="183"/>
      <c r="N618" s="180"/>
      <c r="O618" s="79"/>
      <c r="P618" s="80" t="str">
        <f>IF(ISBLANK(O618), "", VLOOKUP(O618, Z!$A$2:$C$4127, 3, FALSE))</f>
        <v/>
      </c>
      <c r="Q618" s="184"/>
      <c r="R618" s="156">
        <f t="shared" si="28"/>
        <v>0</v>
      </c>
      <c r="S618" s="13"/>
      <c r="T618" s="225" cm="1">
        <f t="array" ref="T618">IFERROR(V618 * INDEX($AC$28:$AC$33, U618), 0) / 1000</f>
        <v>0</v>
      </c>
      <c r="U618" s="224" t="str">
        <f t="shared" si="27"/>
        <v>-</v>
      </c>
      <c r="V618" s="225">
        <f t="shared" si="29"/>
        <v>0</v>
      </c>
      <c r="W618" s="13"/>
    </row>
    <row r="619" spans="1:23" ht="12.75" customHeight="1" x14ac:dyDescent="0.2">
      <c r="A619" s="142"/>
      <c r="B619" s="9">
        <v>592</v>
      </c>
      <c r="C619" s="180"/>
      <c r="D619" s="79"/>
      <c r="E619" s="80" t="str">
        <f>IF(ISBLANK(D619), "", VLOOKUP(D619, Z!$A$2:$C$4127, 3, FALSE))</f>
        <v/>
      </c>
      <c r="F619" s="206"/>
      <c r="G619" s="139"/>
      <c r="H619" s="139"/>
      <c r="I619" s="206"/>
      <c r="J619" s="181"/>
      <c r="K619" s="182"/>
      <c r="L619" s="207"/>
      <c r="M619" s="183"/>
      <c r="N619" s="180"/>
      <c r="O619" s="79"/>
      <c r="P619" s="80" t="str">
        <f>IF(ISBLANK(O619), "", VLOOKUP(O619, Z!$A$2:$C$4127, 3, FALSE))</f>
        <v/>
      </c>
      <c r="Q619" s="184"/>
      <c r="R619" s="156">
        <f t="shared" si="28"/>
        <v>0</v>
      </c>
      <c r="S619" s="13"/>
      <c r="T619" s="225" cm="1">
        <f t="array" ref="T619">IFERROR(V619 * INDEX($AC$28:$AC$33, U619), 0) / 1000</f>
        <v>0</v>
      </c>
      <c r="U619" s="224" t="str">
        <f t="shared" si="27"/>
        <v>-</v>
      </c>
      <c r="V619" s="225">
        <f t="shared" si="29"/>
        <v>0</v>
      </c>
      <c r="W619" s="13"/>
    </row>
    <row r="620" spans="1:23" ht="12.75" customHeight="1" x14ac:dyDescent="0.2">
      <c r="A620" s="142"/>
      <c r="B620" s="9">
        <v>593</v>
      </c>
      <c r="C620" s="180"/>
      <c r="D620" s="79"/>
      <c r="E620" s="80" t="str">
        <f>IF(ISBLANK(D620), "", VLOOKUP(D620, Z!$A$2:$C$4127, 3, FALSE))</f>
        <v/>
      </c>
      <c r="F620" s="206"/>
      <c r="G620" s="139"/>
      <c r="H620" s="139"/>
      <c r="I620" s="206"/>
      <c r="J620" s="181"/>
      <c r="K620" s="182"/>
      <c r="L620" s="207"/>
      <c r="M620" s="183"/>
      <c r="N620" s="180"/>
      <c r="O620" s="79"/>
      <c r="P620" s="80" t="str">
        <f>IF(ISBLANK(O620), "", VLOOKUP(O620, Z!$A$2:$C$4127, 3, FALSE))</f>
        <v/>
      </c>
      <c r="Q620" s="184"/>
      <c r="R620" s="156">
        <f t="shared" si="28"/>
        <v>0</v>
      </c>
      <c r="S620" s="13"/>
      <c r="T620" s="225" cm="1">
        <f t="array" ref="T620">IFERROR(V620 * INDEX($AC$28:$AC$33, U620), 0) / 1000</f>
        <v>0</v>
      </c>
      <c r="U620" s="224" t="str">
        <f t="shared" si="27"/>
        <v>-</v>
      </c>
      <c r="V620" s="225">
        <f t="shared" si="29"/>
        <v>0</v>
      </c>
      <c r="W620" s="13"/>
    </row>
    <row r="621" spans="1:23" ht="12.75" customHeight="1" x14ac:dyDescent="0.2">
      <c r="A621" s="142"/>
      <c r="B621" s="9">
        <v>594</v>
      </c>
      <c r="C621" s="180"/>
      <c r="D621" s="79"/>
      <c r="E621" s="80" t="str">
        <f>IF(ISBLANK(D621), "", VLOOKUP(D621, Z!$A$2:$C$4127, 3, FALSE))</f>
        <v/>
      </c>
      <c r="F621" s="206"/>
      <c r="G621" s="139"/>
      <c r="H621" s="139"/>
      <c r="I621" s="206"/>
      <c r="J621" s="181"/>
      <c r="K621" s="182"/>
      <c r="L621" s="207"/>
      <c r="M621" s="183"/>
      <c r="N621" s="180"/>
      <c r="O621" s="79"/>
      <c r="P621" s="80" t="str">
        <f>IF(ISBLANK(O621), "", VLOOKUP(O621, Z!$A$2:$C$4127, 3, FALSE))</f>
        <v/>
      </c>
      <c r="Q621" s="184"/>
      <c r="R621" s="156">
        <f t="shared" si="28"/>
        <v>0</v>
      </c>
      <c r="S621" s="13"/>
      <c r="T621" s="225" cm="1">
        <f t="array" ref="T621">IFERROR(V621 * INDEX($AC$28:$AC$33, U621), 0) / 1000</f>
        <v>0</v>
      </c>
      <c r="U621" s="224" t="str">
        <f t="shared" si="27"/>
        <v>-</v>
      </c>
      <c r="V621" s="225">
        <f t="shared" si="29"/>
        <v>0</v>
      </c>
      <c r="W621" s="13"/>
    </row>
    <row r="622" spans="1:23" ht="12.75" customHeight="1" x14ac:dyDescent="0.2">
      <c r="A622" s="142"/>
      <c r="B622" s="9">
        <v>595</v>
      </c>
      <c r="C622" s="180"/>
      <c r="D622" s="79"/>
      <c r="E622" s="80" t="str">
        <f>IF(ISBLANK(D622), "", VLOOKUP(D622, Z!$A$2:$C$4127, 3, FALSE))</f>
        <v/>
      </c>
      <c r="F622" s="206"/>
      <c r="G622" s="139"/>
      <c r="H622" s="139"/>
      <c r="I622" s="206"/>
      <c r="J622" s="181"/>
      <c r="K622" s="182"/>
      <c r="L622" s="207"/>
      <c r="M622" s="183"/>
      <c r="N622" s="180"/>
      <c r="O622" s="79"/>
      <c r="P622" s="80" t="str">
        <f>IF(ISBLANK(O622), "", VLOOKUP(O622, Z!$A$2:$C$4127, 3, FALSE))</f>
        <v/>
      </c>
      <c r="Q622" s="184"/>
      <c r="R622" s="156">
        <f t="shared" si="28"/>
        <v>0</v>
      </c>
      <c r="S622" s="13"/>
      <c r="T622" s="225" cm="1">
        <f t="array" ref="T622">IFERROR(V622 * INDEX($AC$28:$AC$33, U622), 0) / 1000</f>
        <v>0</v>
      </c>
      <c r="U622" s="224" t="str">
        <f t="shared" si="27"/>
        <v>-</v>
      </c>
      <c r="V622" s="225">
        <f t="shared" si="29"/>
        <v>0</v>
      </c>
      <c r="W622" s="13"/>
    </row>
    <row r="623" spans="1:23" ht="12.75" customHeight="1" x14ac:dyDescent="0.2">
      <c r="A623" s="142"/>
      <c r="B623" s="9">
        <v>596</v>
      </c>
      <c r="C623" s="180"/>
      <c r="D623" s="79"/>
      <c r="E623" s="80" t="str">
        <f>IF(ISBLANK(D623), "", VLOOKUP(D623, Z!$A$2:$C$4127, 3, FALSE))</f>
        <v/>
      </c>
      <c r="F623" s="206"/>
      <c r="G623" s="139"/>
      <c r="H623" s="139"/>
      <c r="I623" s="206"/>
      <c r="J623" s="181"/>
      <c r="K623" s="182"/>
      <c r="L623" s="207"/>
      <c r="M623" s="183"/>
      <c r="N623" s="180"/>
      <c r="O623" s="79"/>
      <c r="P623" s="80" t="str">
        <f>IF(ISBLANK(O623), "", VLOOKUP(O623, Z!$A$2:$C$4127, 3, FALSE))</f>
        <v/>
      </c>
      <c r="Q623" s="184"/>
      <c r="R623" s="156">
        <f t="shared" si="28"/>
        <v>0</v>
      </c>
      <c r="S623" s="13"/>
      <c r="T623" s="225" cm="1">
        <f t="array" ref="T623">IFERROR(V623 * INDEX($AC$28:$AC$33, U623), 0) / 1000</f>
        <v>0</v>
      </c>
      <c r="U623" s="224" t="str">
        <f t="shared" si="27"/>
        <v>-</v>
      </c>
      <c r="V623" s="225">
        <f t="shared" si="29"/>
        <v>0</v>
      </c>
      <c r="W623" s="13"/>
    </row>
    <row r="624" spans="1:23" ht="12.75" customHeight="1" x14ac:dyDescent="0.2">
      <c r="A624" s="142"/>
      <c r="B624" s="9">
        <v>597</v>
      </c>
      <c r="C624" s="180"/>
      <c r="D624" s="79"/>
      <c r="E624" s="80" t="str">
        <f>IF(ISBLANK(D624), "", VLOOKUP(D624, Z!$A$2:$C$4127, 3, FALSE))</f>
        <v/>
      </c>
      <c r="F624" s="206"/>
      <c r="G624" s="139"/>
      <c r="H624" s="139"/>
      <c r="I624" s="206"/>
      <c r="J624" s="181"/>
      <c r="K624" s="182"/>
      <c r="L624" s="207"/>
      <c r="M624" s="183"/>
      <c r="N624" s="180"/>
      <c r="O624" s="79"/>
      <c r="P624" s="80" t="str">
        <f>IF(ISBLANK(O624), "", VLOOKUP(O624, Z!$A$2:$C$4127, 3, FALSE))</f>
        <v/>
      </c>
      <c r="Q624" s="184"/>
      <c r="R624" s="156">
        <f t="shared" si="28"/>
        <v>0</v>
      </c>
      <c r="S624" s="13"/>
      <c r="T624" s="225" cm="1">
        <f t="array" ref="T624">IFERROR(V624 * INDEX($AC$28:$AC$33, U624), 0) / 1000</f>
        <v>0</v>
      </c>
      <c r="U624" s="224" t="str">
        <f t="shared" si="27"/>
        <v>-</v>
      </c>
      <c r="V624" s="225">
        <f t="shared" si="29"/>
        <v>0</v>
      </c>
      <c r="W624" s="13"/>
    </row>
    <row r="625" spans="1:23" ht="12.75" customHeight="1" x14ac:dyDescent="0.2">
      <c r="A625" s="142"/>
      <c r="B625" s="9">
        <v>598</v>
      </c>
      <c r="C625" s="180"/>
      <c r="D625" s="79"/>
      <c r="E625" s="80" t="str">
        <f>IF(ISBLANK(D625), "", VLOOKUP(D625, Z!$A$2:$C$4127, 3, FALSE))</f>
        <v/>
      </c>
      <c r="F625" s="206"/>
      <c r="G625" s="139"/>
      <c r="H625" s="139"/>
      <c r="I625" s="206"/>
      <c r="J625" s="181"/>
      <c r="K625" s="182"/>
      <c r="L625" s="207"/>
      <c r="M625" s="183"/>
      <c r="N625" s="180"/>
      <c r="O625" s="79"/>
      <c r="P625" s="80" t="str">
        <f>IF(ISBLANK(O625), "", VLOOKUP(O625, Z!$A$2:$C$4127, 3, FALSE))</f>
        <v/>
      </c>
      <c r="Q625" s="184"/>
      <c r="R625" s="156">
        <f t="shared" si="28"/>
        <v>0</v>
      </c>
      <c r="S625" s="13"/>
      <c r="T625" s="225" cm="1">
        <f t="array" ref="T625">IFERROR(V625 * INDEX($AC$28:$AC$33, U625), 0) / 1000</f>
        <v>0</v>
      </c>
      <c r="U625" s="224" t="str">
        <f t="shared" si="27"/>
        <v>-</v>
      </c>
      <c r="V625" s="225">
        <f t="shared" si="29"/>
        <v>0</v>
      </c>
      <c r="W625" s="13"/>
    </row>
    <row r="626" spans="1:23" ht="12.75" customHeight="1" x14ac:dyDescent="0.2">
      <c r="A626" s="142"/>
      <c r="B626" s="9">
        <v>599</v>
      </c>
      <c r="C626" s="180"/>
      <c r="D626" s="79"/>
      <c r="E626" s="80" t="str">
        <f>IF(ISBLANK(D626), "", VLOOKUP(D626, Z!$A$2:$C$4127, 3, FALSE))</f>
        <v/>
      </c>
      <c r="F626" s="206"/>
      <c r="G626" s="139"/>
      <c r="H626" s="139"/>
      <c r="I626" s="206"/>
      <c r="J626" s="181"/>
      <c r="K626" s="182"/>
      <c r="L626" s="207"/>
      <c r="M626" s="183"/>
      <c r="N626" s="180"/>
      <c r="O626" s="79"/>
      <c r="P626" s="80" t="str">
        <f>IF(ISBLANK(O626), "", VLOOKUP(O626, Z!$A$2:$C$4127, 3, FALSE))</f>
        <v/>
      </c>
      <c r="Q626" s="184"/>
      <c r="R626" s="156">
        <f t="shared" si="28"/>
        <v>0</v>
      </c>
      <c r="S626" s="13"/>
      <c r="T626" s="225" cm="1">
        <f t="array" ref="T626">IFERROR(V626 * INDEX($AC$28:$AC$33, U626), 0) / 1000</f>
        <v>0</v>
      </c>
      <c r="U626" s="224" t="str">
        <f t="shared" si="27"/>
        <v>-</v>
      </c>
      <c r="V626" s="225">
        <f t="shared" si="29"/>
        <v>0</v>
      </c>
      <c r="W626" s="13"/>
    </row>
    <row r="627" spans="1:23" ht="12.75" customHeight="1" x14ac:dyDescent="0.2">
      <c r="A627" s="142"/>
      <c r="B627" s="9">
        <v>600</v>
      </c>
      <c r="C627" s="180"/>
      <c r="D627" s="79"/>
      <c r="E627" s="80" t="str">
        <f>IF(ISBLANK(D627), "", VLOOKUP(D627, Z!$A$2:$C$4127, 3, FALSE))</f>
        <v/>
      </c>
      <c r="F627" s="206"/>
      <c r="G627" s="139"/>
      <c r="H627" s="139"/>
      <c r="I627" s="206"/>
      <c r="J627" s="181"/>
      <c r="K627" s="182"/>
      <c r="L627" s="207"/>
      <c r="M627" s="183"/>
      <c r="N627" s="180"/>
      <c r="O627" s="79"/>
      <c r="P627" s="80" t="str">
        <f>IF(ISBLANK(O627), "", VLOOKUP(O627, Z!$A$2:$C$4127, 3, FALSE))</f>
        <v/>
      </c>
      <c r="Q627" s="184"/>
      <c r="R627" s="156">
        <f t="shared" si="28"/>
        <v>0</v>
      </c>
      <c r="S627" s="13"/>
      <c r="T627" s="225" cm="1">
        <f t="array" ref="T627">IFERROR(V627 * INDEX($AC$28:$AC$33, U627), 0) / 1000</f>
        <v>0</v>
      </c>
      <c r="U627" s="224" t="str">
        <f t="shared" si="27"/>
        <v>-</v>
      </c>
      <c r="V627" s="225">
        <f t="shared" si="29"/>
        <v>0</v>
      </c>
      <c r="W627" s="13"/>
    </row>
    <row r="628" spans="1:23" ht="12.75" customHeight="1" x14ac:dyDescent="0.2">
      <c r="A628" s="142"/>
      <c r="B628" s="9">
        <v>601</v>
      </c>
      <c r="C628" s="180"/>
      <c r="D628" s="79"/>
      <c r="E628" s="80" t="str">
        <f>IF(ISBLANK(D628), "", VLOOKUP(D628, Z!$A$2:$C$4127, 3, FALSE))</f>
        <v/>
      </c>
      <c r="F628" s="206"/>
      <c r="G628" s="139"/>
      <c r="H628" s="139"/>
      <c r="I628" s="206"/>
      <c r="J628" s="181"/>
      <c r="K628" s="182"/>
      <c r="L628" s="207"/>
      <c r="M628" s="183"/>
      <c r="N628" s="180"/>
      <c r="O628" s="79"/>
      <c r="P628" s="80" t="str">
        <f>IF(ISBLANK(O628), "", VLOOKUP(O628, Z!$A$2:$C$4127, 3, FALSE))</f>
        <v/>
      </c>
      <c r="Q628" s="184"/>
      <c r="R628" s="156">
        <f t="shared" si="28"/>
        <v>0</v>
      </c>
      <c r="S628" s="13"/>
      <c r="T628" s="225" cm="1">
        <f t="array" ref="T628">IFERROR(V628 * INDEX($AC$28:$AC$33, U628), 0) / 1000</f>
        <v>0</v>
      </c>
      <c r="U628" s="224" t="str">
        <f t="shared" si="27"/>
        <v>-</v>
      </c>
      <c r="V628" s="225">
        <f t="shared" si="29"/>
        <v>0</v>
      </c>
      <c r="W628" s="13"/>
    </row>
    <row r="629" spans="1:23" ht="12.75" customHeight="1" x14ac:dyDescent="0.2">
      <c r="A629" s="142"/>
      <c r="B629" s="9">
        <v>602</v>
      </c>
      <c r="C629" s="180"/>
      <c r="D629" s="79"/>
      <c r="E629" s="80" t="str">
        <f>IF(ISBLANK(D629), "", VLOOKUP(D629, Z!$A$2:$C$4127, 3, FALSE))</f>
        <v/>
      </c>
      <c r="F629" s="206"/>
      <c r="G629" s="139"/>
      <c r="H629" s="139"/>
      <c r="I629" s="206"/>
      <c r="J629" s="181"/>
      <c r="K629" s="182"/>
      <c r="L629" s="207"/>
      <c r="M629" s="183"/>
      <c r="N629" s="180"/>
      <c r="O629" s="79"/>
      <c r="P629" s="80" t="str">
        <f>IF(ISBLANK(O629), "", VLOOKUP(O629, Z!$A$2:$C$4127, 3, FALSE))</f>
        <v/>
      </c>
      <c r="Q629" s="184"/>
      <c r="R629" s="156">
        <f t="shared" si="28"/>
        <v>0</v>
      </c>
      <c r="S629" s="13"/>
      <c r="T629" s="225" cm="1">
        <f t="array" ref="T629">IFERROR(V629 * INDEX($AC$28:$AC$33, U629), 0) / 1000</f>
        <v>0</v>
      </c>
      <c r="U629" s="224" t="str">
        <f t="shared" si="27"/>
        <v>-</v>
      </c>
      <c r="V629" s="225">
        <f t="shared" si="29"/>
        <v>0</v>
      </c>
      <c r="W629" s="13"/>
    </row>
    <row r="630" spans="1:23" ht="12.75" customHeight="1" x14ac:dyDescent="0.2">
      <c r="A630" s="142"/>
      <c r="B630" s="9">
        <v>603</v>
      </c>
      <c r="C630" s="180"/>
      <c r="D630" s="79"/>
      <c r="E630" s="80" t="str">
        <f>IF(ISBLANK(D630), "", VLOOKUP(D630, Z!$A$2:$C$4127, 3, FALSE))</f>
        <v/>
      </c>
      <c r="F630" s="206"/>
      <c r="G630" s="139"/>
      <c r="H630" s="139"/>
      <c r="I630" s="206"/>
      <c r="J630" s="181"/>
      <c r="K630" s="182"/>
      <c r="L630" s="207"/>
      <c r="M630" s="183"/>
      <c r="N630" s="180"/>
      <c r="O630" s="79"/>
      <c r="P630" s="80" t="str">
        <f>IF(ISBLANK(O630), "", VLOOKUP(O630, Z!$A$2:$C$4127, 3, FALSE))</f>
        <v/>
      </c>
      <c r="Q630" s="184"/>
      <c r="R630" s="156">
        <f t="shared" si="28"/>
        <v>0</v>
      </c>
      <c r="S630" s="13"/>
      <c r="T630" s="225" cm="1">
        <f t="array" ref="T630">IFERROR(V630 * INDEX($AC$28:$AC$33, U630), 0) / 1000</f>
        <v>0</v>
      </c>
      <c r="U630" s="224" t="str">
        <f t="shared" si="27"/>
        <v>-</v>
      </c>
      <c r="V630" s="225">
        <f t="shared" si="29"/>
        <v>0</v>
      </c>
      <c r="W630" s="13"/>
    </row>
    <row r="631" spans="1:23" ht="12.75" customHeight="1" x14ac:dyDescent="0.2">
      <c r="A631" s="142"/>
      <c r="B631" s="9">
        <v>604</v>
      </c>
      <c r="C631" s="180"/>
      <c r="D631" s="79"/>
      <c r="E631" s="80" t="str">
        <f>IF(ISBLANK(D631), "", VLOOKUP(D631, Z!$A$2:$C$4127, 3, FALSE))</f>
        <v/>
      </c>
      <c r="F631" s="206"/>
      <c r="G631" s="139"/>
      <c r="H631" s="139"/>
      <c r="I631" s="206"/>
      <c r="J631" s="181"/>
      <c r="K631" s="182"/>
      <c r="L631" s="207"/>
      <c r="M631" s="183"/>
      <c r="N631" s="180"/>
      <c r="O631" s="79"/>
      <c r="P631" s="80" t="str">
        <f>IF(ISBLANK(O631), "", VLOOKUP(O631, Z!$A$2:$C$4127, 3, FALSE))</f>
        <v/>
      </c>
      <c r="Q631" s="184"/>
      <c r="R631" s="156">
        <f t="shared" si="28"/>
        <v>0</v>
      </c>
      <c r="S631" s="13"/>
      <c r="T631" s="225" cm="1">
        <f t="array" ref="T631">IFERROR(V631 * INDEX($AC$28:$AC$33, U631), 0) / 1000</f>
        <v>0</v>
      </c>
      <c r="U631" s="224" t="str">
        <f t="shared" si="27"/>
        <v>-</v>
      </c>
      <c r="V631" s="225">
        <f t="shared" si="29"/>
        <v>0</v>
      </c>
      <c r="W631" s="13"/>
    </row>
    <row r="632" spans="1:23" ht="12.75" customHeight="1" x14ac:dyDescent="0.2">
      <c r="A632" s="142"/>
      <c r="B632" s="9">
        <v>605</v>
      </c>
      <c r="C632" s="180"/>
      <c r="D632" s="79"/>
      <c r="E632" s="80" t="str">
        <f>IF(ISBLANK(D632), "", VLOOKUP(D632, Z!$A$2:$C$4127, 3, FALSE))</f>
        <v/>
      </c>
      <c r="F632" s="206"/>
      <c r="G632" s="139"/>
      <c r="H632" s="139"/>
      <c r="I632" s="206"/>
      <c r="J632" s="181"/>
      <c r="K632" s="182"/>
      <c r="L632" s="207"/>
      <c r="M632" s="183"/>
      <c r="N632" s="180"/>
      <c r="O632" s="79"/>
      <c r="P632" s="80" t="str">
        <f>IF(ISBLANK(O632), "", VLOOKUP(O632, Z!$A$2:$C$4127, 3, FALSE))</f>
        <v/>
      </c>
      <c r="Q632" s="184"/>
      <c r="R632" s="156">
        <f t="shared" si="28"/>
        <v>0</v>
      </c>
      <c r="S632" s="13"/>
      <c r="T632" s="225" cm="1">
        <f t="array" ref="T632">IFERROR(V632 * INDEX($AC$28:$AC$33, U632), 0) / 1000</f>
        <v>0</v>
      </c>
      <c r="U632" s="224" t="str">
        <f t="shared" si="27"/>
        <v>-</v>
      </c>
      <c r="V632" s="225">
        <f t="shared" si="29"/>
        <v>0</v>
      </c>
      <c r="W632" s="13"/>
    </row>
    <row r="633" spans="1:23" ht="12.75" customHeight="1" x14ac:dyDescent="0.2">
      <c r="A633" s="142"/>
      <c r="B633" s="9">
        <v>606</v>
      </c>
      <c r="C633" s="180"/>
      <c r="D633" s="79"/>
      <c r="E633" s="80" t="str">
        <f>IF(ISBLANK(D633), "", VLOOKUP(D633, Z!$A$2:$C$4127, 3, FALSE))</f>
        <v/>
      </c>
      <c r="F633" s="206"/>
      <c r="G633" s="139"/>
      <c r="H633" s="139"/>
      <c r="I633" s="206"/>
      <c r="J633" s="181"/>
      <c r="K633" s="182"/>
      <c r="L633" s="207"/>
      <c r="M633" s="183"/>
      <c r="N633" s="180"/>
      <c r="O633" s="79"/>
      <c r="P633" s="80" t="str">
        <f>IF(ISBLANK(O633), "", VLOOKUP(O633, Z!$A$2:$C$4127, 3, FALSE))</f>
        <v/>
      </c>
      <c r="Q633" s="184"/>
      <c r="R633" s="156">
        <f t="shared" si="28"/>
        <v>0</v>
      </c>
      <c r="S633" s="13"/>
      <c r="T633" s="225" cm="1">
        <f t="array" ref="T633">IFERROR(V633 * INDEX($AC$28:$AC$33, U633), 0) / 1000</f>
        <v>0</v>
      </c>
      <c r="U633" s="224" t="str">
        <f t="shared" si="27"/>
        <v>-</v>
      </c>
      <c r="V633" s="225">
        <f t="shared" si="29"/>
        <v>0</v>
      </c>
      <c r="W633" s="13"/>
    </row>
    <row r="634" spans="1:23" ht="12.75" customHeight="1" x14ac:dyDescent="0.2">
      <c r="A634" s="142"/>
      <c r="B634" s="9">
        <v>607</v>
      </c>
      <c r="C634" s="180"/>
      <c r="D634" s="79"/>
      <c r="E634" s="80" t="str">
        <f>IF(ISBLANK(D634), "", VLOOKUP(D634, Z!$A$2:$C$4127, 3, FALSE))</f>
        <v/>
      </c>
      <c r="F634" s="206"/>
      <c r="G634" s="139"/>
      <c r="H634" s="139"/>
      <c r="I634" s="206"/>
      <c r="J634" s="181"/>
      <c r="K634" s="182"/>
      <c r="L634" s="207"/>
      <c r="M634" s="183"/>
      <c r="N634" s="180"/>
      <c r="O634" s="79"/>
      <c r="P634" s="80" t="str">
        <f>IF(ISBLANK(O634), "", VLOOKUP(O634, Z!$A$2:$C$4127, 3, FALSE))</f>
        <v/>
      </c>
      <c r="Q634" s="184"/>
      <c r="R634" s="156">
        <f t="shared" si="28"/>
        <v>0</v>
      </c>
      <c r="S634" s="13"/>
      <c r="T634" s="225" cm="1">
        <f t="array" ref="T634">IFERROR(V634 * INDEX($AC$28:$AC$33, U634), 0) / 1000</f>
        <v>0</v>
      </c>
      <c r="U634" s="224" t="str">
        <f t="shared" si="27"/>
        <v>-</v>
      </c>
      <c r="V634" s="225">
        <f t="shared" si="29"/>
        <v>0</v>
      </c>
      <c r="W634" s="13"/>
    </row>
    <row r="635" spans="1:23" ht="12.75" customHeight="1" x14ac:dyDescent="0.2">
      <c r="A635" s="142"/>
      <c r="B635" s="9">
        <v>608</v>
      </c>
      <c r="C635" s="180"/>
      <c r="D635" s="79"/>
      <c r="E635" s="80" t="str">
        <f>IF(ISBLANK(D635), "", VLOOKUP(D635, Z!$A$2:$C$4127, 3, FALSE))</f>
        <v/>
      </c>
      <c r="F635" s="206"/>
      <c r="G635" s="139"/>
      <c r="H635" s="139"/>
      <c r="I635" s="206"/>
      <c r="J635" s="181"/>
      <c r="K635" s="182"/>
      <c r="L635" s="207"/>
      <c r="M635" s="183"/>
      <c r="N635" s="180"/>
      <c r="O635" s="79"/>
      <c r="P635" s="80" t="str">
        <f>IF(ISBLANK(O635), "", VLOOKUP(O635, Z!$A$2:$C$4127, 3, FALSE))</f>
        <v/>
      </c>
      <c r="Q635" s="184"/>
      <c r="R635" s="156">
        <f t="shared" si="28"/>
        <v>0</v>
      </c>
      <c r="S635" s="13"/>
      <c r="T635" s="225" cm="1">
        <f t="array" ref="T635">IFERROR(V635 * INDEX($AC$28:$AC$33, U635), 0) / 1000</f>
        <v>0</v>
      </c>
      <c r="U635" s="224" t="str">
        <f t="shared" si="27"/>
        <v>-</v>
      </c>
      <c r="V635" s="225">
        <f t="shared" si="29"/>
        <v>0</v>
      </c>
      <c r="W635" s="13"/>
    </row>
    <row r="636" spans="1:23" ht="12.75" customHeight="1" x14ac:dyDescent="0.2">
      <c r="A636" s="142"/>
      <c r="B636" s="9">
        <v>609</v>
      </c>
      <c r="C636" s="180"/>
      <c r="D636" s="79"/>
      <c r="E636" s="80" t="str">
        <f>IF(ISBLANK(D636), "", VLOOKUP(D636, Z!$A$2:$C$4127, 3, FALSE))</f>
        <v/>
      </c>
      <c r="F636" s="206"/>
      <c r="G636" s="139"/>
      <c r="H636" s="139"/>
      <c r="I636" s="206"/>
      <c r="J636" s="181"/>
      <c r="K636" s="182"/>
      <c r="L636" s="207"/>
      <c r="M636" s="183"/>
      <c r="N636" s="180"/>
      <c r="O636" s="79"/>
      <c r="P636" s="80" t="str">
        <f>IF(ISBLANK(O636), "", VLOOKUP(O636, Z!$A$2:$C$4127, 3, FALSE))</f>
        <v/>
      </c>
      <c r="Q636" s="184"/>
      <c r="R636" s="156">
        <f t="shared" si="28"/>
        <v>0</v>
      </c>
      <c r="S636" s="13"/>
      <c r="T636" s="225" cm="1">
        <f t="array" ref="T636">IFERROR(V636 * INDEX($AC$28:$AC$33, U636), 0) / 1000</f>
        <v>0</v>
      </c>
      <c r="U636" s="224" t="str">
        <f t="shared" si="27"/>
        <v>-</v>
      </c>
      <c r="V636" s="225">
        <f t="shared" si="29"/>
        <v>0</v>
      </c>
      <c r="W636" s="13"/>
    </row>
    <row r="637" spans="1:23" ht="12.75" customHeight="1" x14ac:dyDescent="0.2">
      <c r="A637" s="142"/>
      <c r="B637" s="9">
        <v>610</v>
      </c>
      <c r="C637" s="180"/>
      <c r="D637" s="79"/>
      <c r="E637" s="80" t="str">
        <f>IF(ISBLANK(D637), "", VLOOKUP(D637, Z!$A$2:$C$4127, 3, FALSE))</f>
        <v/>
      </c>
      <c r="F637" s="206"/>
      <c r="G637" s="139"/>
      <c r="H637" s="139"/>
      <c r="I637" s="206"/>
      <c r="J637" s="181"/>
      <c r="K637" s="182"/>
      <c r="L637" s="207"/>
      <c r="M637" s="183"/>
      <c r="N637" s="180"/>
      <c r="O637" s="79"/>
      <c r="P637" s="80" t="str">
        <f>IF(ISBLANK(O637), "", VLOOKUP(O637, Z!$A$2:$C$4127, 3, FALSE))</f>
        <v/>
      </c>
      <c r="Q637" s="184"/>
      <c r="R637" s="156">
        <f t="shared" si="28"/>
        <v>0</v>
      </c>
      <c r="S637" s="13"/>
      <c r="T637" s="225" cm="1">
        <f t="array" ref="T637">IFERROR(V637 * INDEX($AC$28:$AC$33, U637), 0) / 1000</f>
        <v>0</v>
      </c>
      <c r="U637" s="224" t="str">
        <f t="shared" si="27"/>
        <v>-</v>
      </c>
      <c r="V637" s="225">
        <f t="shared" si="29"/>
        <v>0</v>
      </c>
      <c r="W637" s="13"/>
    </row>
    <row r="638" spans="1:23" ht="12.75" customHeight="1" x14ac:dyDescent="0.2">
      <c r="A638" s="142"/>
      <c r="B638" s="9">
        <v>611</v>
      </c>
      <c r="C638" s="180"/>
      <c r="D638" s="79"/>
      <c r="E638" s="80" t="str">
        <f>IF(ISBLANK(D638), "", VLOOKUP(D638, Z!$A$2:$C$4127, 3, FALSE))</f>
        <v/>
      </c>
      <c r="F638" s="206"/>
      <c r="G638" s="139"/>
      <c r="H638" s="139"/>
      <c r="I638" s="206"/>
      <c r="J638" s="181"/>
      <c r="K638" s="182"/>
      <c r="L638" s="207"/>
      <c r="M638" s="183"/>
      <c r="N638" s="180"/>
      <c r="O638" s="79"/>
      <c r="P638" s="80" t="str">
        <f>IF(ISBLANK(O638), "", VLOOKUP(O638, Z!$A$2:$C$4127, 3, FALSE))</f>
        <v/>
      </c>
      <c r="Q638" s="184"/>
      <c r="R638" s="156">
        <f t="shared" si="28"/>
        <v>0</v>
      </c>
      <c r="S638" s="13"/>
      <c r="T638" s="225" cm="1">
        <f t="array" ref="T638">IFERROR(V638 * INDEX($AC$28:$AC$33, U638), 0) / 1000</f>
        <v>0</v>
      </c>
      <c r="U638" s="224" t="str">
        <f t="shared" si="27"/>
        <v>-</v>
      </c>
      <c r="V638" s="225">
        <f t="shared" si="29"/>
        <v>0</v>
      </c>
      <c r="W638" s="13"/>
    </row>
    <row r="639" spans="1:23" ht="12.75" customHeight="1" x14ac:dyDescent="0.2">
      <c r="A639" s="142"/>
      <c r="B639" s="9">
        <v>612</v>
      </c>
      <c r="C639" s="180"/>
      <c r="D639" s="79"/>
      <c r="E639" s="80" t="str">
        <f>IF(ISBLANK(D639), "", VLOOKUP(D639, Z!$A$2:$C$4127, 3, FALSE))</f>
        <v/>
      </c>
      <c r="F639" s="206"/>
      <c r="G639" s="139"/>
      <c r="H639" s="139"/>
      <c r="I639" s="206"/>
      <c r="J639" s="181"/>
      <c r="K639" s="182"/>
      <c r="L639" s="207"/>
      <c r="M639" s="183"/>
      <c r="N639" s="180"/>
      <c r="O639" s="79"/>
      <c r="P639" s="80" t="str">
        <f>IF(ISBLANK(O639), "", VLOOKUP(O639, Z!$A$2:$C$4127, 3, FALSE))</f>
        <v/>
      </c>
      <c r="Q639" s="184"/>
      <c r="R639" s="156">
        <f t="shared" si="28"/>
        <v>0</v>
      </c>
      <c r="S639" s="13"/>
      <c r="T639" s="225" cm="1">
        <f t="array" ref="T639">IFERROR(V639 * INDEX($AC$28:$AC$33, U639), 0) / 1000</f>
        <v>0</v>
      </c>
      <c r="U639" s="224" t="str">
        <f t="shared" si="27"/>
        <v>-</v>
      </c>
      <c r="V639" s="225">
        <f t="shared" si="29"/>
        <v>0</v>
      </c>
      <c r="W639" s="13"/>
    </row>
    <row r="640" spans="1:23" ht="12.75" customHeight="1" x14ac:dyDescent="0.2">
      <c r="A640" s="142"/>
      <c r="B640" s="9">
        <v>613</v>
      </c>
      <c r="C640" s="180"/>
      <c r="D640" s="79"/>
      <c r="E640" s="80" t="str">
        <f>IF(ISBLANK(D640), "", VLOOKUP(D640, Z!$A$2:$C$4127, 3, FALSE))</f>
        <v/>
      </c>
      <c r="F640" s="206"/>
      <c r="G640" s="139"/>
      <c r="H640" s="139"/>
      <c r="I640" s="206"/>
      <c r="J640" s="181"/>
      <c r="K640" s="182"/>
      <c r="L640" s="207"/>
      <c r="M640" s="183"/>
      <c r="N640" s="180"/>
      <c r="O640" s="79"/>
      <c r="P640" s="80" t="str">
        <f>IF(ISBLANK(O640), "", VLOOKUP(O640, Z!$A$2:$C$4127, 3, FALSE))</f>
        <v/>
      </c>
      <c r="Q640" s="184"/>
      <c r="R640" s="156">
        <f t="shared" si="28"/>
        <v>0</v>
      </c>
      <c r="S640" s="13"/>
      <c r="T640" s="225" cm="1">
        <f t="array" ref="T640">IFERROR(V640 * INDEX($AC$28:$AC$33, U640), 0) / 1000</f>
        <v>0</v>
      </c>
      <c r="U640" s="224" t="str">
        <f t="shared" si="27"/>
        <v>-</v>
      </c>
      <c r="V640" s="225">
        <f t="shared" si="29"/>
        <v>0</v>
      </c>
      <c r="W640" s="13"/>
    </row>
    <row r="641" spans="1:23" ht="12.75" customHeight="1" x14ac:dyDescent="0.2">
      <c r="A641" s="142"/>
      <c r="B641" s="9">
        <v>614</v>
      </c>
      <c r="C641" s="180"/>
      <c r="D641" s="79"/>
      <c r="E641" s="80" t="str">
        <f>IF(ISBLANK(D641), "", VLOOKUP(D641, Z!$A$2:$C$4127, 3, FALSE))</f>
        <v/>
      </c>
      <c r="F641" s="206"/>
      <c r="G641" s="139"/>
      <c r="H641" s="139"/>
      <c r="I641" s="206"/>
      <c r="J641" s="181"/>
      <c r="K641" s="182"/>
      <c r="L641" s="207"/>
      <c r="M641" s="183"/>
      <c r="N641" s="180"/>
      <c r="O641" s="79"/>
      <c r="P641" s="80" t="str">
        <f>IF(ISBLANK(O641), "", VLOOKUP(O641, Z!$A$2:$C$4127, 3, FALSE))</f>
        <v/>
      </c>
      <c r="Q641" s="184"/>
      <c r="R641" s="156">
        <f t="shared" si="28"/>
        <v>0</v>
      </c>
      <c r="S641" s="13"/>
      <c r="T641" s="225" cm="1">
        <f t="array" ref="T641">IFERROR(V641 * INDEX($AC$28:$AC$33, U641), 0) / 1000</f>
        <v>0</v>
      </c>
      <c r="U641" s="224" t="str">
        <f t="shared" si="27"/>
        <v>-</v>
      </c>
      <c r="V641" s="225">
        <f t="shared" si="29"/>
        <v>0</v>
      </c>
      <c r="W641" s="13"/>
    </row>
    <row r="642" spans="1:23" ht="12.75" customHeight="1" x14ac:dyDescent="0.2">
      <c r="A642" s="142"/>
      <c r="B642" s="9">
        <v>615</v>
      </c>
      <c r="C642" s="180"/>
      <c r="D642" s="79"/>
      <c r="E642" s="80" t="str">
        <f>IF(ISBLANK(D642), "", VLOOKUP(D642, Z!$A$2:$C$4127, 3, FALSE))</f>
        <v/>
      </c>
      <c r="F642" s="206"/>
      <c r="G642" s="139"/>
      <c r="H642" s="139"/>
      <c r="I642" s="206"/>
      <c r="J642" s="181"/>
      <c r="K642" s="182"/>
      <c r="L642" s="207"/>
      <c r="M642" s="183"/>
      <c r="N642" s="180"/>
      <c r="O642" s="79"/>
      <c r="P642" s="80" t="str">
        <f>IF(ISBLANK(O642), "", VLOOKUP(O642, Z!$A$2:$C$4127, 3, FALSE))</f>
        <v/>
      </c>
      <c r="Q642" s="184"/>
      <c r="R642" s="156">
        <f t="shared" si="28"/>
        <v>0</v>
      </c>
      <c r="S642" s="13"/>
      <c r="T642" s="225" cm="1">
        <f t="array" ref="T642">IFERROR(V642 * INDEX($AC$28:$AC$33, U642), 0) / 1000</f>
        <v>0</v>
      </c>
      <c r="U642" s="224" t="str">
        <f t="shared" si="27"/>
        <v>-</v>
      </c>
      <c r="V642" s="225">
        <f t="shared" si="29"/>
        <v>0</v>
      </c>
      <c r="W642" s="13"/>
    </row>
    <row r="643" spans="1:23" ht="12.75" customHeight="1" x14ac:dyDescent="0.2">
      <c r="A643" s="142"/>
      <c r="B643" s="9">
        <v>616</v>
      </c>
      <c r="C643" s="180"/>
      <c r="D643" s="79"/>
      <c r="E643" s="80" t="str">
        <f>IF(ISBLANK(D643), "", VLOOKUP(D643, Z!$A$2:$C$4127, 3, FALSE))</f>
        <v/>
      </c>
      <c r="F643" s="206"/>
      <c r="G643" s="139"/>
      <c r="H643" s="139"/>
      <c r="I643" s="206"/>
      <c r="J643" s="181"/>
      <c r="K643" s="182"/>
      <c r="L643" s="207"/>
      <c r="M643" s="183"/>
      <c r="N643" s="180"/>
      <c r="O643" s="79"/>
      <c r="P643" s="80" t="str">
        <f>IF(ISBLANK(O643), "", VLOOKUP(O643, Z!$A$2:$C$4127, 3, FALSE))</f>
        <v/>
      </c>
      <c r="Q643" s="184"/>
      <c r="R643" s="156">
        <f t="shared" si="28"/>
        <v>0</v>
      </c>
      <c r="S643" s="13"/>
      <c r="T643" s="225" cm="1">
        <f t="array" ref="T643">IFERROR(V643 * INDEX($AC$28:$AC$33, U643), 0) / 1000</f>
        <v>0</v>
      </c>
      <c r="U643" s="224" t="str">
        <f t="shared" si="27"/>
        <v>-</v>
      </c>
      <c r="V643" s="225">
        <f t="shared" si="29"/>
        <v>0</v>
      </c>
      <c r="W643" s="13"/>
    </row>
    <row r="644" spans="1:23" ht="12.75" customHeight="1" x14ac:dyDescent="0.2">
      <c r="A644" s="142"/>
      <c r="B644" s="9">
        <v>617</v>
      </c>
      <c r="C644" s="180"/>
      <c r="D644" s="79"/>
      <c r="E644" s="80" t="str">
        <f>IF(ISBLANK(D644), "", VLOOKUP(D644, Z!$A$2:$C$4127, 3, FALSE))</f>
        <v/>
      </c>
      <c r="F644" s="206"/>
      <c r="G644" s="139"/>
      <c r="H644" s="139"/>
      <c r="I644" s="206"/>
      <c r="J644" s="181"/>
      <c r="K644" s="182"/>
      <c r="L644" s="207"/>
      <c r="M644" s="183"/>
      <c r="N644" s="180"/>
      <c r="O644" s="79"/>
      <c r="P644" s="80" t="str">
        <f>IF(ISBLANK(O644), "", VLOOKUP(O644, Z!$A$2:$C$4127, 3, FALSE))</f>
        <v/>
      </c>
      <c r="Q644" s="184"/>
      <c r="R644" s="156">
        <f t="shared" si="28"/>
        <v>0</v>
      </c>
      <c r="S644" s="13"/>
      <c r="T644" s="225" cm="1">
        <f t="array" ref="T644">IFERROR(V644 * INDEX($AC$28:$AC$33, U644), 0) / 1000</f>
        <v>0</v>
      </c>
      <c r="U644" s="224" t="str">
        <f t="shared" si="27"/>
        <v>-</v>
      </c>
      <c r="V644" s="225">
        <f t="shared" si="29"/>
        <v>0</v>
      </c>
      <c r="W644" s="13"/>
    </row>
    <row r="645" spans="1:23" ht="12.75" customHeight="1" x14ac:dyDescent="0.2">
      <c r="A645" s="142"/>
      <c r="B645" s="9">
        <v>618</v>
      </c>
      <c r="C645" s="180"/>
      <c r="D645" s="79"/>
      <c r="E645" s="80" t="str">
        <f>IF(ISBLANK(D645), "", VLOOKUP(D645, Z!$A$2:$C$4127, 3, FALSE))</f>
        <v/>
      </c>
      <c r="F645" s="206"/>
      <c r="G645" s="139"/>
      <c r="H645" s="139"/>
      <c r="I645" s="206"/>
      <c r="J645" s="181"/>
      <c r="K645" s="182"/>
      <c r="L645" s="207"/>
      <c r="M645" s="183"/>
      <c r="N645" s="180"/>
      <c r="O645" s="79"/>
      <c r="P645" s="80" t="str">
        <f>IF(ISBLANK(O645), "", VLOOKUP(O645, Z!$A$2:$C$4127, 3, FALSE))</f>
        <v/>
      </c>
      <c r="Q645" s="184"/>
      <c r="R645" s="156">
        <f t="shared" si="28"/>
        <v>0</v>
      </c>
      <c r="S645" s="13"/>
      <c r="T645" s="225" cm="1">
        <f t="array" ref="T645">IFERROR(V645 * INDEX($AC$28:$AC$33, U645), 0) / 1000</f>
        <v>0</v>
      </c>
      <c r="U645" s="224" t="str">
        <f t="shared" si="27"/>
        <v>-</v>
      </c>
      <c r="V645" s="225">
        <f t="shared" si="29"/>
        <v>0</v>
      </c>
      <c r="W645" s="13"/>
    </row>
    <row r="646" spans="1:23" ht="12.75" customHeight="1" x14ac:dyDescent="0.2">
      <c r="A646" s="142"/>
      <c r="B646" s="9">
        <v>619</v>
      </c>
      <c r="C646" s="180"/>
      <c r="D646" s="79"/>
      <c r="E646" s="80" t="str">
        <f>IF(ISBLANK(D646), "", VLOOKUP(D646, Z!$A$2:$C$4127, 3, FALSE))</f>
        <v/>
      </c>
      <c r="F646" s="206"/>
      <c r="G646" s="139"/>
      <c r="H646" s="139"/>
      <c r="I646" s="206"/>
      <c r="J646" s="181"/>
      <c r="K646" s="182"/>
      <c r="L646" s="207"/>
      <c r="M646" s="183"/>
      <c r="N646" s="180"/>
      <c r="O646" s="79"/>
      <c r="P646" s="80" t="str">
        <f>IF(ISBLANK(O646), "", VLOOKUP(O646, Z!$A$2:$C$4127, 3, FALSE))</f>
        <v/>
      </c>
      <c r="Q646" s="184"/>
      <c r="R646" s="156">
        <f t="shared" si="28"/>
        <v>0</v>
      </c>
      <c r="S646" s="13"/>
      <c r="T646" s="225" cm="1">
        <f t="array" ref="T646">IFERROR(V646 * INDEX($AC$28:$AC$33, U646), 0) / 1000</f>
        <v>0</v>
      </c>
      <c r="U646" s="224" t="str">
        <f t="shared" si="27"/>
        <v>-</v>
      </c>
      <c r="V646" s="225">
        <f t="shared" si="29"/>
        <v>0</v>
      </c>
      <c r="W646" s="13"/>
    </row>
    <row r="647" spans="1:23" ht="12.75" customHeight="1" x14ac:dyDescent="0.2">
      <c r="A647" s="142"/>
      <c r="B647" s="9">
        <v>620</v>
      </c>
      <c r="C647" s="180"/>
      <c r="D647" s="79"/>
      <c r="E647" s="80" t="str">
        <f>IF(ISBLANK(D647), "", VLOOKUP(D647, Z!$A$2:$C$4127, 3, FALSE))</f>
        <v/>
      </c>
      <c r="F647" s="206"/>
      <c r="G647" s="139"/>
      <c r="H647" s="139"/>
      <c r="I647" s="206"/>
      <c r="J647" s="181"/>
      <c r="K647" s="182"/>
      <c r="L647" s="207"/>
      <c r="M647" s="183"/>
      <c r="N647" s="180"/>
      <c r="O647" s="79"/>
      <c r="P647" s="80" t="str">
        <f>IF(ISBLANK(O647), "", VLOOKUP(O647, Z!$A$2:$C$4127, 3, FALSE))</f>
        <v/>
      </c>
      <c r="Q647" s="184"/>
      <c r="R647" s="156">
        <f t="shared" si="28"/>
        <v>0</v>
      </c>
      <c r="S647" s="13"/>
      <c r="T647" s="225" cm="1">
        <f t="array" ref="T647">IFERROR(V647 * INDEX($AC$28:$AC$33, U647), 0) / 1000</f>
        <v>0</v>
      </c>
      <c r="U647" s="224" t="str">
        <f t="shared" si="27"/>
        <v>-</v>
      </c>
      <c r="V647" s="225">
        <f t="shared" si="29"/>
        <v>0</v>
      </c>
      <c r="W647" s="13"/>
    </row>
    <row r="648" spans="1:23" ht="12.75" customHeight="1" x14ac:dyDescent="0.2">
      <c r="A648" s="142"/>
      <c r="B648" s="9">
        <v>621</v>
      </c>
      <c r="C648" s="180"/>
      <c r="D648" s="79"/>
      <c r="E648" s="80" t="str">
        <f>IF(ISBLANK(D648), "", VLOOKUP(D648, Z!$A$2:$C$4127, 3, FALSE))</f>
        <v/>
      </c>
      <c r="F648" s="206"/>
      <c r="G648" s="139"/>
      <c r="H648" s="139"/>
      <c r="I648" s="206"/>
      <c r="J648" s="181"/>
      <c r="K648" s="182"/>
      <c r="L648" s="207"/>
      <c r="M648" s="183"/>
      <c r="N648" s="180"/>
      <c r="O648" s="79"/>
      <c r="P648" s="80" t="str">
        <f>IF(ISBLANK(O648), "", VLOOKUP(O648, Z!$A$2:$C$4127, 3, FALSE))</f>
        <v/>
      </c>
      <c r="Q648" s="184"/>
      <c r="R648" s="156">
        <f t="shared" si="28"/>
        <v>0</v>
      </c>
      <c r="S648" s="13"/>
      <c r="T648" s="225" cm="1">
        <f t="array" ref="T648">IFERROR(V648 * INDEX($AC$28:$AC$33, U648), 0) / 1000</f>
        <v>0</v>
      </c>
      <c r="U648" s="224" t="str">
        <f t="shared" si="27"/>
        <v>-</v>
      </c>
      <c r="V648" s="225">
        <f t="shared" si="29"/>
        <v>0</v>
      </c>
      <c r="W648" s="13"/>
    </row>
    <row r="649" spans="1:23" ht="12.75" customHeight="1" x14ac:dyDescent="0.2">
      <c r="A649" s="142"/>
      <c r="B649" s="9">
        <v>622</v>
      </c>
      <c r="C649" s="180"/>
      <c r="D649" s="79"/>
      <c r="E649" s="80" t="str">
        <f>IF(ISBLANK(D649), "", VLOOKUP(D649, Z!$A$2:$C$4127, 3, FALSE))</f>
        <v/>
      </c>
      <c r="F649" s="206"/>
      <c r="G649" s="139"/>
      <c r="H649" s="139"/>
      <c r="I649" s="206"/>
      <c r="J649" s="181"/>
      <c r="K649" s="182"/>
      <c r="L649" s="207"/>
      <c r="M649" s="183"/>
      <c r="N649" s="180"/>
      <c r="O649" s="79"/>
      <c r="P649" s="80" t="str">
        <f>IF(ISBLANK(O649), "", VLOOKUP(O649, Z!$A$2:$C$4127, 3, FALSE))</f>
        <v/>
      </c>
      <c r="Q649" s="184"/>
      <c r="R649" s="156">
        <f t="shared" si="28"/>
        <v>0</v>
      </c>
      <c r="S649" s="13"/>
      <c r="T649" s="225" cm="1">
        <f t="array" ref="T649">IFERROR(V649 * INDEX($AC$28:$AC$33, U649), 0) / 1000</f>
        <v>0</v>
      </c>
      <c r="U649" s="224" t="str">
        <f t="shared" si="27"/>
        <v>-</v>
      </c>
      <c r="V649" s="225">
        <f t="shared" si="29"/>
        <v>0</v>
      </c>
      <c r="W649" s="13"/>
    </row>
    <row r="650" spans="1:23" ht="12.75" customHeight="1" x14ac:dyDescent="0.2">
      <c r="A650" s="142"/>
      <c r="B650" s="9">
        <v>623</v>
      </c>
      <c r="C650" s="180"/>
      <c r="D650" s="79"/>
      <c r="E650" s="80" t="str">
        <f>IF(ISBLANK(D650), "", VLOOKUP(D650, Z!$A$2:$C$4127, 3, FALSE))</f>
        <v/>
      </c>
      <c r="F650" s="206"/>
      <c r="G650" s="139"/>
      <c r="H650" s="139"/>
      <c r="I650" s="206"/>
      <c r="J650" s="181"/>
      <c r="K650" s="182"/>
      <c r="L650" s="207"/>
      <c r="M650" s="183"/>
      <c r="N650" s="180"/>
      <c r="O650" s="79"/>
      <c r="P650" s="80" t="str">
        <f>IF(ISBLANK(O650), "", VLOOKUP(O650, Z!$A$2:$C$4127, 3, FALSE))</f>
        <v/>
      </c>
      <c r="Q650" s="184"/>
      <c r="R650" s="156">
        <f t="shared" si="28"/>
        <v>0</v>
      </c>
      <c r="S650" s="13"/>
      <c r="T650" s="225" cm="1">
        <f t="array" ref="T650">IFERROR(V650 * INDEX($AC$28:$AC$33, U650), 0) / 1000</f>
        <v>0</v>
      </c>
      <c r="U650" s="224" t="str">
        <f t="shared" si="27"/>
        <v>-</v>
      </c>
      <c r="V650" s="225">
        <f t="shared" si="29"/>
        <v>0</v>
      </c>
      <c r="W650" s="13"/>
    </row>
    <row r="651" spans="1:23" ht="12.75" customHeight="1" x14ac:dyDescent="0.2">
      <c r="A651" s="142"/>
      <c r="B651" s="9">
        <v>624</v>
      </c>
      <c r="C651" s="180"/>
      <c r="D651" s="79"/>
      <c r="E651" s="80" t="str">
        <f>IF(ISBLANK(D651), "", VLOOKUP(D651, Z!$A$2:$C$4127, 3, FALSE))</f>
        <v/>
      </c>
      <c r="F651" s="206"/>
      <c r="G651" s="139"/>
      <c r="H651" s="139"/>
      <c r="I651" s="206"/>
      <c r="J651" s="181"/>
      <c r="K651" s="182"/>
      <c r="L651" s="207"/>
      <c r="M651" s="183"/>
      <c r="N651" s="180"/>
      <c r="O651" s="79"/>
      <c r="P651" s="80" t="str">
        <f>IF(ISBLANK(O651), "", VLOOKUP(O651, Z!$A$2:$C$4127, 3, FALSE))</f>
        <v/>
      </c>
      <c r="Q651" s="184"/>
      <c r="R651" s="156">
        <f t="shared" si="28"/>
        <v>0</v>
      </c>
      <c r="S651" s="13"/>
      <c r="T651" s="225" cm="1">
        <f t="array" ref="T651">IFERROR(V651 * INDEX($AC$28:$AC$33, U651), 0) / 1000</f>
        <v>0</v>
      </c>
      <c r="U651" s="224" t="str">
        <f t="shared" si="27"/>
        <v>-</v>
      </c>
      <c r="V651" s="225">
        <f t="shared" si="29"/>
        <v>0</v>
      </c>
      <c r="W651" s="13"/>
    </row>
    <row r="652" spans="1:23" ht="12.75" customHeight="1" x14ac:dyDescent="0.2">
      <c r="A652" s="142"/>
      <c r="B652" s="9">
        <v>625</v>
      </c>
      <c r="C652" s="180"/>
      <c r="D652" s="79"/>
      <c r="E652" s="80" t="str">
        <f>IF(ISBLANK(D652), "", VLOOKUP(D652, Z!$A$2:$C$4127, 3, FALSE))</f>
        <v/>
      </c>
      <c r="F652" s="206"/>
      <c r="G652" s="139"/>
      <c r="H652" s="139"/>
      <c r="I652" s="206"/>
      <c r="J652" s="181"/>
      <c r="K652" s="182"/>
      <c r="L652" s="207"/>
      <c r="M652" s="183"/>
      <c r="N652" s="180"/>
      <c r="O652" s="79"/>
      <c r="P652" s="80" t="str">
        <f>IF(ISBLANK(O652), "", VLOOKUP(O652, Z!$A$2:$C$4127, 3, FALSE))</f>
        <v/>
      </c>
      <c r="Q652" s="184"/>
      <c r="R652" s="156">
        <f t="shared" si="28"/>
        <v>0</v>
      </c>
      <c r="S652" s="13"/>
      <c r="T652" s="225" cm="1">
        <f t="array" ref="T652">IFERROR(V652 * INDEX($AC$28:$AC$33, U652), 0) / 1000</f>
        <v>0</v>
      </c>
      <c r="U652" s="224" t="str">
        <f t="shared" si="27"/>
        <v>-</v>
      </c>
      <c r="V652" s="225">
        <f t="shared" si="29"/>
        <v>0</v>
      </c>
      <c r="W652" s="13"/>
    </row>
    <row r="653" spans="1:23" ht="12.75" customHeight="1" x14ac:dyDescent="0.2">
      <c r="A653" s="142"/>
      <c r="B653" s="9">
        <v>626</v>
      </c>
      <c r="C653" s="180"/>
      <c r="D653" s="79"/>
      <c r="E653" s="80" t="str">
        <f>IF(ISBLANK(D653), "", VLOOKUP(D653, Z!$A$2:$C$4127, 3, FALSE))</f>
        <v/>
      </c>
      <c r="F653" s="206"/>
      <c r="G653" s="139"/>
      <c r="H653" s="139"/>
      <c r="I653" s="206"/>
      <c r="J653" s="181"/>
      <c r="K653" s="182"/>
      <c r="L653" s="207"/>
      <c r="M653" s="183"/>
      <c r="N653" s="180"/>
      <c r="O653" s="79"/>
      <c r="P653" s="80" t="str">
        <f>IF(ISBLANK(O653), "", VLOOKUP(O653, Z!$A$2:$C$4127, 3, FALSE))</f>
        <v/>
      </c>
      <c r="Q653" s="184"/>
      <c r="R653" s="156">
        <f t="shared" si="28"/>
        <v>0</v>
      </c>
      <c r="S653" s="13"/>
      <c r="T653" s="225" cm="1">
        <f t="array" ref="T653">IFERROR(V653 * INDEX($AC$28:$AC$33, U653), 0) / 1000</f>
        <v>0</v>
      </c>
      <c r="U653" s="224" t="str">
        <f t="shared" si="27"/>
        <v>-</v>
      </c>
      <c r="V653" s="225">
        <f t="shared" si="29"/>
        <v>0</v>
      </c>
      <c r="W653" s="13"/>
    </row>
    <row r="654" spans="1:23" ht="12.75" customHeight="1" x14ac:dyDescent="0.2">
      <c r="A654" s="142"/>
      <c r="B654" s="9">
        <v>627</v>
      </c>
      <c r="C654" s="180"/>
      <c r="D654" s="79"/>
      <c r="E654" s="80" t="str">
        <f>IF(ISBLANK(D654), "", VLOOKUP(D654, Z!$A$2:$C$4127, 3, FALSE))</f>
        <v/>
      </c>
      <c r="F654" s="206"/>
      <c r="G654" s="139"/>
      <c r="H654" s="139"/>
      <c r="I654" s="206"/>
      <c r="J654" s="181"/>
      <c r="K654" s="182"/>
      <c r="L654" s="207"/>
      <c r="M654" s="183"/>
      <c r="N654" s="180"/>
      <c r="O654" s="79"/>
      <c r="P654" s="80" t="str">
        <f>IF(ISBLANK(O654), "", VLOOKUP(O654, Z!$A$2:$C$4127, 3, FALSE))</f>
        <v/>
      </c>
      <c r="Q654" s="184"/>
      <c r="R654" s="156">
        <f t="shared" si="28"/>
        <v>0</v>
      </c>
      <c r="S654" s="13"/>
      <c r="T654" s="225" cm="1">
        <f t="array" ref="T654">IFERROR(V654 * INDEX($AC$28:$AC$33, U654), 0) / 1000</f>
        <v>0</v>
      </c>
      <c r="U654" s="224" t="str">
        <f t="shared" si="27"/>
        <v>-</v>
      </c>
      <c r="V654" s="225">
        <f t="shared" si="29"/>
        <v>0</v>
      </c>
      <c r="W654" s="13"/>
    </row>
    <row r="655" spans="1:23" ht="12.75" customHeight="1" x14ac:dyDescent="0.2">
      <c r="A655" s="142"/>
      <c r="B655" s="9">
        <v>628</v>
      </c>
      <c r="C655" s="180"/>
      <c r="D655" s="79"/>
      <c r="E655" s="80" t="str">
        <f>IF(ISBLANK(D655), "", VLOOKUP(D655, Z!$A$2:$C$4127, 3, FALSE))</f>
        <v/>
      </c>
      <c r="F655" s="206"/>
      <c r="G655" s="139"/>
      <c r="H655" s="139"/>
      <c r="I655" s="206"/>
      <c r="J655" s="181"/>
      <c r="K655" s="182"/>
      <c r="L655" s="207"/>
      <c r="M655" s="183"/>
      <c r="N655" s="180"/>
      <c r="O655" s="79"/>
      <c r="P655" s="80" t="str">
        <f>IF(ISBLANK(O655), "", VLOOKUP(O655, Z!$A$2:$C$4127, 3, FALSE))</f>
        <v/>
      </c>
      <c r="Q655" s="184"/>
      <c r="R655" s="156">
        <f t="shared" si="28"/>
        <v>0</v>
      </c>
      <c r="S655" s="13"/>
      <c r="T655" s="225" cm="1">
        <f t="array" ref="T655">IFERROR(V655 * INDEX($AC$28:$AC$33, U655), 0) / 1000</f>
        <v>0</v>
      </c>
      <c r="U655" s="224" t="str">
        <f t="shared" si="27"/>
        <v>-</v>
      </c>
      <c r="V655" s="225">
        <f t="shared" si="29"/>
        <v>0</v>
      </c>
      <c r="W655" s="13"/>
    </row>
    <row r="656" spans="1:23" ht="12.75" customHeight="1" x14ac:dyDescent="0.2">
      <c r="A656" s="142"/>
      <c r="B656" s="9">
        <v>629</v>
      </c>
      <c r="C656" s="180"/>
      <c r="D656" s="79"/>
      <c r="E656" s="80" t="str">
        <f>IF(ISBLANK(D656), "", VLOOKUP(D656, Z!$A$2:$C$4127, 3, FALSE))</f>
        <v/>
      </c>
      <c r="F656" s="206"/>
      <c r="G656" s="139"/>
      <c r="H656" s="139"/>
      <c r="I656" s="206"/>
      <c r="J656" s="181"/>
      <c r="K656" s="182"/>
      <c r="L656" s="207"/>
      <c r="M656" s="183"/>
      <c r="N656" s="180"/>
      <c r="O656" s="79"/>
      <c r="P656" s="80" t="str">
        <f>IF(ISBLANK(O656), "", VLOOKUP(O656, Z!$A$2:$C$4127, 3, FALSE))</f>
        <v/>
      </c>
      <c r="Q656" s="184"/>
      <c r="R656" s="156">
        <f t="shared" si="28"/>
        <v>0</v>
      </c>
      <c r="S656" s="13"/>
      <c r="T656" s="225" cm="1">
        <f t="array" ref="T656">IFERROR(V656 * INDEX($AC$28:$AC$33, U656), 0) / 1000</f>
        <v>0</v>
      </c>
      <c r="U656" s="224" t="str">
        <f t="shared" si="27"/>
        <v>-</v>
      </c>
      <c r="V656" s="225">
        <f t="shared" si="29"/>
        <v>0</v>
      </c>
      <c r="W656" s="13"/>
    </row>
    <row r="657" spans="1:23" ht="12.75" customHeight="1" x14ac:dyDescent="0.2">
      <c r="A657" s="142"/>
      <c r="B657" s="9">
        <v>630</v>
      </c>
      <c r="C657" s="180"/>
      <c r="D657" s="79"/>
      <c r="E657" s="80" t="str">
        <f>IF(ISBLANK(D657), "", VLOOKUP(D657, Z!$A$2:$C$4127, 3, FALSE))</f>
        <v/>
      </c>
      <c r="F657" s="206"/>
      <c r="G657" s="139"/>
      <c r="H657" s="139"/>
      <c r="I657" s="206"/>
      <c r="J657" s="181"/>
      <c r="K657" s="182"/>
      <c r="L657" s="207"/>
      <c r="M657" s="183"/>
      <c r="N657" s="180"/>
      <c r="O657" s="79"/>
      <c r="P657" s="80" t="str">
        <f>IF(ISBLANK(O657), "", VLOOKUP(O657, Z!$A$2:$C$4127, 3, FALSE))</f>
        <v/>
      </c>
      <c r="Q657" s="184"/>
      <c r="R657" s="156">
        <f t="shared" si="28"/>
        <v>0</v>
      </c>
      <c r="S657" s="13"/>
      <c r="T657" s="225" cm="1">
        <f t="array" ref="T657">IFERROR(V657 * INDEX($AC$28:$AC$33, U657), 0) / 1000</f>
        <v>0</v>
      </c>
      <c r="U657" s="224" t="str">
        <f t="shared" si="27"/>
        <v>-</v>
      </c>
      <c r="V657" s="225">
        <f t="shared" si="29"/>
        <v>0</v>
      </c>
      <c r="W657" s="13"/>
    </row>
    <row r="658" spans="1:23" ht="12.75" customHeight="1" x14ac:dyDescent="0.2">
      <c r="A658" s="142"/>
      <c r="B658" s="9">
        <v>631</v>
      </c>
      <c r="C658" s="180"/>
      <c r="D658" s="79"/>
      <c r="E658" s="80" t="str">
        <f>IF(ISBLANK(D658), "", VLOOKUP(D658, Z!$A$2:$C$4127, 3, FALSE))</f>
        <v/>
      </c>
      <c r="F658" s="206"/>
      <c r="G658" s="139"/>
      <c r="H658" s="139"/>
      <c r="I658" s="206"/>
      <c r="J658" s="181"/>
      <c r="K658" s="182"/>
      <c r="L658" s="207"/>
      <c r="M658" s="183"/>
      <c r="N658" s="180"/>
      <c r="O658" s="79"/>
      <c r="P658" s="80" t="str">
        <f>IF(ISBLANK(O658), "", VLOOKUP(O658, Z!$A$2:$C$4127, 3, FALSE))</f>
        <v/>
      </c>
      <c r="Q658" s="184"/>
      <c r="R658" s="156">
        <f t="shared" si="28"/>
        <v>0</v>
      </c>
      <c r="S658" s="13"/>
      <c r="T658" s="225" cm="1">
        <f t="array" ref="T658">IFERROR(V658 * INDEX($AC$28:$AC$33, U658), 0) / 1000</f>
        <v>0</v>
      </c>
      <c r="U658" s="224" t="str">
        <f t="shared" si="27"/>
        <v>-</v>
      </c>
      <c r="V658" s="225">
        <f t="shared" si="29"/>
        <v>0</v>
      </c>
      <c r="W658" s="13"/>
    </row>
    <row r="659" spans="1:23" ht="12.75" customHeight="1" x14ac:dyDescent="0.2">
      <c r="A659" s="142"/>
      <c r="B659" s="9">
        <v>632</v>
      </c>
      <c r="C659" s="180"/>
      <c r="D659" s="79"/>
      <c r="E659" s="80" t="str">
        <f>IF(ISBLANK(D659), "", VLOOKUP(D659, Z!$A$2:$C$4127, 3, FALSE))</f>
        <v/>
      </c>
      <c r="F659" s="206"/>
      <c r="G659" s="139"/>
      <c r="H659" s="139"/>
      <c r="I659" s="206"/>
      <c r="J659" s="181"/>
      <c r="K659" s="182"/>
      <c r="L659" s="207"/>
      <c r="M659" s="183"/>
      <c r="N659" s="180"/>
      <c r="O659" s="79"/>
      <c r="P659" s="80" t="str">
        <f>IF(ISBLANK(O659), "", VLOOKUP(O659, Z!$A$2:$C$4127, 3, FALSE))</f>
        <v/>
      </c>
      <c r="Q659" s="184"/>
      <c r="R659" s="156">
        <f t="shared" si="28"/>
        <v>0</v>
      </c>
      <c r="S659" s="13"/>
      <c r="T659" s="225" cm="1">
        <f t="array" ref="T659">IFERROR(V659 * INDEX($AC$28:$AC$33, U659), 0) / 1000</f>
        <v>0</v>
      </c>
      <c r="U659" s="224" t="str">
        <f t="shared" si="27"/>
        <v>-</v>
      </c>
      <c r="V659" s="225">
        <f t="shared" si="29"/>
        <v>0</v>
      </c>
      <c r="W659" s="13"/>
    </row>
    <row r="660" spans="1:23" ht="12.75" customHeight="1" x14ac:dyDescent="0.2">
      <c r="A660" s="142"/>
      <c r="B660" s="9">
        <v>633</v>
      </c>
      <c r="C660" s="180"/>
      <c r="D660" s="79"/>
      <c r="E660" s="80" t="str">
        <f>IF(ISBLANK(D660), "", VLOOKUP(D660, Z!$A$2:$C$4127, 3, FALSE))</f>
        <v/>
      </c>
      <c r="F660" s="206"/>
      <c r="G660" s="139"/>
      <c r="H660" s="139"/>
      <c r="I660" s="206"/>
      <c r="J660" s="181"/>
      <c r="K660" s="182"/>
      <c r="L660" s="207"/>
      <c r="M660" s="183"/>
      <c r="N660" s="180"/>
      <c r="O660" s="79"/>
      <c r="P660" s="80" t="str">
        <f>IF(ISBLANK(O660), "", VLOOKUP(O660, Z!$A$2:$C$4127, 3, FALSE))</f>
        <v/>
      </c>
      <c r="Q660" s="184"/>
      <c r="R660" s="156">
        <f t="shared" si="28"/>
        <v>0</v>
      </c>
      <c r="S660" s="13"/>
      <c r="T660" s="225" cm="1">
        <f t="array" ref="T660">IFERROR(V660 * INDEX($AC$28:$AC$33, U660), 0) / 1000</f>
        <v>0</v>
      </c>
      <c r="U660" s="224" t="str">
        <f t="shared" si="27"/>
        <v>-</v>
      </c>
      <c r="V660" s="225">
        <f t="shared" si="29"/>
        <v>0</v>
      </c>
      <c r="W660" s="13"/>
    </row>
    <row r="661" spans="1:23" ht="12.75" customHeight="1" x14ac:dyDescent="0.2">
      <c r="A661" s="142"/>
      <c r="B661" s="9">
        <v>634</v>
      </c>
      <c r="C661" s="180"/>
      <c r="D661" s="79"/>
      <c r="E661" s="80" t="str">
        <f>IF(ISBLANK(D661), "", VLOOKUP(D661, Z!$A$2:$C$4127, 3, FALSE))</f>
        <v/>
      </c>
      <c r="F661" s="206"/>
      <c r="G661" s="139"/>
      <c r="H661" s="139"/>
      <c r="I661" s="206"/>
      <c r="J661" s="181"/>
      <c r="K661" s="182"/>
      <c r="L661" s="207"/>
      <c r="M661" s="183"/>
      <c r="N661" s="180"/>
      <c r="O661" s="79"/>
      <c r="P661" s="80" t="str">
        <f>IF(ISBLANK(O661), "", VLOOKUP(O661, Z!$A$2:$C$4127, 3, FALSE))</f>
        <v/>
      </c>
      <c r="Q661" s="184"/>
      <c r="R661" s="156">
        <f t="shared" si="28"/>
        <v>0</v>
      </c>
      <c r="S661" s="13"/>
      <c r="T661" s="225" cm="1">
        <f t="array" ref="T661">IFERROR(V661 * INDEX($AC$28:$AC$33, U661), 0) / 1000</f>
        <v>0</v>
      </c>
      <c r="U661" s="224" t="str">
        <f t="shared" si="27"/>
        <v>-</v>
      </c>
      <c r="V661" s="225">
        <f t="shared" si="29"/>
        <v>0</v>
      </c>
      <c r="W661" s="13"/>
    </row>
    <row r="662" spans="1:23" ht="12.75" customHeight="1" x14ac:dyDescent="0.2">
      <c r="A662" s="142"/>
      <c r="B662" s="9">
        <v>635</v>
      </c>
      <c r="C662" s="180"/>
      <c r="D662" s="79"/>
      <c r="E662" s="80" t="str">
        <f>IF(ISBLANK(D662), "", VLOOKUP(D662, Z!$A$2:$C$4127, 3, FALSE))</f>
        <v/>
      </c>
      <c r="F662" s="206"/>
      <c r="G662" s="139"/>
      <c r="H662" s="139"/>
      <c r="I662" s="206"/>
      <c r="J662" s="181"/>
      <c r="K662" s="182"/>
      <c r="L662" s="207"/>
      <c r="M662" s="183"/>
      <c r="N662" s="180"/>
      <c r="O662" s="79"/>
      <c r="P662" s="80" t="str">
        <f>IF(ISBLANK(O662), "", VLOOKUP(O662, Z!$A$2:$C$4127, 3, FALSE))</f>
        <v/>
      </c>
      <c r="Q662" s="184"/>
      <c r="R662" s="156">
        <f t="shared" si="28"/>
        <v>0</v>
      </c>
      <c r="S662" s="13"/>
      <c r="T662" s="225" cm="1">
        <f t="array" ref="T662">IFERROR(V662 * INDEX($AC$28:$AC$33, U662), 0) / 1000</f>
        <v>0</v>
      </c>
      <c r="U662" s="224" t="str">
        <f t="shared" si="27"/>
        <v>-</v>
      </c>
      <c r="V662" s="225">
        <f t="shared" si="29"/>
        <v>0</v>
      </c>
      <c r="W662" s="13"/>
    </row>
    <row r="663" spans="1:23" ht="12.75" customHeight="1" x14ac:dyDescent="0.2">
      <c r="A663" s="142"/>
      <c r="B663" s="9">
        <v>636</v>
      </c>
      <c r="C663" s="180"/>
      <c r="D663" s="79"/>
      <c r="E663" s="80" t="str">
        <f>IF(ISBLANK(D663), "", VLOOKUP(D663, Z!$A$2:$C$4127, 3, FALSE))</f>
        <v/>
      </c>
      <c r="F663" s="206"/>
      <c r="G663" s="139"/>
      <c r="H663" s="139"/>
      <c r="I663" s="206"/>
      <c r="J663" s="181"/>
      <c r="K663" s="182"/>
      <c r="L663" s="207"/>
      <c r="M663" s="183"/>
      <c r="N663" s="180"/>
      <c r="O663" s="79"/>
      <c r="P663" s="80" t="str">
        <f>IF(ISBLANK(O663), "", VLOOKUP(O663, Z!$A$2:$C$4127, 3, FALSE))</f>
        <v/>
      </c>
      <c r="Q663" s="184"/>
      <c r="R663" s="156">
        <f t="shared" si="28"/>
        <v>0</v>
      </c>
      <c r="S663" s="13"/>
      <c r="T663" s="225" cm="1">
        <f t="array" ref="T663">IFERROR(V663 * INDEX($AC$28:$AC$33, U663), 0) / 1000</f>
        <v>0</v>
      </c>
      <c r="U663" s="224" t="str">
        <f t="shared" si="27"/>
        <v>-</v>
      </c>
      <c r="V663" s="225">
        <f t="shared" si="29"/>
        <v>0</v>
      </c>
      <c r="W663" s="13"/>
    </row>
    <row r="664" spans="1:23" ht="12.75" customHeight="1" x14ac:dyDescent="0.2">
      <c r="A664" s="142"/>
      <c r="B664" s="9">
        <v>637</v>
      </c>
      <c r="C664" s="180"/>
      <c r="D664" s="79"/>
      <c r="E664" s="80" t="str">
        <f>IF(ISBLANK(D664), "", VLOOKUP(D664, Z!$A$2:$C$4127, 3, FALSE))</f>
        <v/>
      </c>
      <c r="F664" s="206"/>
      <c r="G664" s="139"/>
      <c r="H664" s="139"/>
      <c r="I664" s="206"/>
      <c r="J664" s="181"/>
      <c r="K664" s="182"/>
      <c r="L664" s="207"/>
      <c r="M664" s="183"/>
      <c r="N664" s="180"/>
      <c r="O664" s="79"/>
      <c r="P664" s="80" t="str">
        <f>IF(ISBLANK(O664), "", VLOOKUP(O664, Z!$A$2:$C$4127, 3, FALSE))</f>
        <v/>
      </c>
      <c r="Q664" s="184"/>
      <c r="R664" s="156">
        <f t="shared" si="28"/>
        <v>0</v>
      </c>
      <c r="S664" s="13"/>
      <c r="T664" s="225" cm="1">
        <f t="array" ref="T664">IFERROR(V664 * INDEX($AC$28:$AC$33, U664), 0) / 1000</f>
        <v>0</v>
      </c>
      <c r="U664" s="224" t="str">
        <f t="shared" ref="U664:U727" si="30">IFERROR(MATCH($H664,INDEX(Units,,1),0),IFERROR(MATCH($H664,INDEX(Units,,2),0),IFERROR(MATCH($H664,INDEX(Units,,3),0),"-")))</f>
        <v>-</v>
      </c>
      <c r="V664" s="225">
        <f t="shared" si="29"/>
        <v>0</v>
      </c>
      <c r="W664" s="13"/>
    </row>
    <row r="665" spans="1:23" ht="12.75" customHeight="1" x14ac:dyDescent="0.2">
      <c r="A665" s="142"/>
      <c r="B665" s="9">
        <v>638</v>
      </c>
      <c r="C665" s="180"/>
      <c r="D665" s="79"/>
      <c r="E665" s="80" t="str">
        <f>IF(ISBLANK(D665), "", VLOOKUP(D665, Z!$A$2:$C$4127, 3, FALSE))</f>
        <v/>
      </c>
      <c r="F665" s="206"/>
      <c r="G665" s="139"/>
      <c r="H665" s="139"/>
      <c r="I665" s="206"/>
      <c r="J665" s="181"/>
      <c r="K665" s="182"/>
      <c r="L665" s="207"/>
      <c r="M665" s="183"/>
      <c r="N665" s="180"/>
      <c r="O665" s="79"/>
      <c r="P665" s="80" t="str">
        <f>IF(ISBLANK(O665), "", VLOOKUP(O665, Z!$A$2:$C$4127, 3, FALSE))</f>
        <v/>
      </c>
      <c r="Q665" s="184"/>
      <c r="R665" s="156">
        <f t="shared" ref="R665:R728" si="31">T665*1000</f>
        <v>0</v>
      </c>
      <c r="S665" s="13"/>
      <c r="T665" s="225" cm="1">
        <f t="array" ref="T665">IFERROR(V665 * INDEX($AC$28:$AC$33, U665), 0) / 1000</f>
        <v>0</v>
      </c>
      <c r="U665" s="224" t="str">
        <f t="shared" si="30"/>
        <v>-</v>
      </c>
      <c r="V665" s="225">
        <f t="shared" ref="V665:V728" si="32">I665</f>
        <v>0</v>
      </c>
      <c r="W665" s="13"/>
    </row>
    <row r="666" spans="1:23" ht="12.75" customHeight="1" x14ac:dyDescent="0.2">
      <c r="A666" s="142"/>
      <c r="B666" s="9">
        <v>639</v>
      </c>
      <c r="C666" s="180"/>
      <c r="D666" s="79"/>
      <c r="E666" s="80" t="str">
        <f>IF(ISBLANK(D666), "", VLOOKUP(D666, Z!$A$2:$C$4127, 3, FALSE))</f>
        <v/>
      </c>
      <c r="F666" s="206"/>
      <c r="G666" s="139"/>
      <c r="H666" s="139"/>
      <c r="I666" s="206"/>
      <c r="J666" s="181"/>
      <c r="K666" s="182"/>
      <c r="L666" s="207"/>
      <c r="M666" s="183"/>
      <c r="N666" s="180"/>
      <c r="O666" s="79"/>
      <c r="P666" s="80" t="str">
        <f>IF(ISBLANK(O666), "", VLOOKUP(O666, Z!$A$2:$C$4127, 3, FALSE))</f>
        <v/>
      </c>
      <c r="Q666" s="184"/>
      <c r="R666" s="156">
        <f t="shared" si="31"/>
        <v>0</v>
      </c>
      <c r="S666" s="13"/>
      <c r="T666" s="225" cm="1">
        <f t="array" ref="T666">IFERROR(V666 * INDEX($AC$28:$AC$33, U666), 0) / 1000</f>
        <v>0</v>
      </c>
      <c r="U666" s="224" t="str">
        <f t="shared" si="30"/>
        <v>-</v>
      </c>
      <c r="V666" s="225">
        <f t="shared" si="32"/>
        <v>0</v>
      </c>
      <c r="W666" s="13"/>
    </row>
    <row r="667" spans="1:23" ht="12.75" customHeight="1" x14ac:dyDescent="0.2">
      <c r="A667" s="142"/>
      <c r="B667" s="9">
        <v>640</v>
      </c>
      <c r="C667" s="180"/>
      <c r="D667" s="79"/>
      <c r="E667" s="80" t="str">
        <f>IF(ISBLANK(D667), "", VLOOKUP(D667, Z!$A$2:$C$4127, 3, FALSE))</f>
        <v/>
      </c>
      <c r="F667" s="206"/>
      <c r="G667" s="139"/>
      <c r="H667" s="139"/>
      <c r="I667" s="206"/>
      <c r="J667" s="181"/>
      <c r="K667" s="182"/>
      <c r="L667" s="207"/>
      <c r="M667" s="183"/>
      <c r="N667" s="180"/>
      <c r="O667" s="79"/>
      <c r="P667" s="80" t="str">
        <f>IF(ISBLANK(O667), "", VLOOKUP(O667, Z!$A$2:$C$4127, 3, FALSE))</f>
        <v/>
      </c>
      <c r="Q667" s="184"/>
      <c r="R667" s="156">
        <f t="shared" si="31"/>
        <v>0</v>
      </c>
      <c r="S667" s="13"/>
      <c r="T667" s="225" cm="1">
        <f t="array" ref="T667">IFERROR(V667 * INDEX($AC$28:$AC$33, U667), 0) / 1000</f>
        <v>0</v>
      </c>
      <c r="U667" s="224" t="str">
        <f t="shared" si="30"/>
        <v>-</v>
      </c>
      <c r="V667" s="225">
        <f t="shared" si="32"/>
        <v>0</v>
      </c>
      <c r="W667" s="13"/>
    </row>
    <row r="668" spans="1:23" ht="12.75" customHeight="1" x14ac:dyDescent="0.2">
      <c r="A668" s="142"/>
      <c r="B668" s="9">
        <v>641</v>
      </c>
      <c r="C668" s="180"/>
      <c r="D668" s="79"/>
      <c r="E668" s="80" t="str">
        <f>IF(ISBLANK(D668), "", VLOOKUP(D668, Z!$A$2:$C$4127, 3, FALSE))</f>
        <v/>
      </c>
      <c r="F668" s="206"/>
      <c r="G668" s="139"/>
      <c r="H668" s="139"/>
      <c r="I668" s="206"/>
      <c r="J668" s="181"/>
      <c r="K668" s="182"/>
      <c r="L668" s="207"/>
      <c r="M668" s="183"/>
      <c r="N668" s="180"/>
      <c r="O668" s="79"/>
      <c r="P668" s="80" t="str">
        <f>IF(ISBLANK(O668), "", VLOOKUP(O668, Z!$A$2:$C$4127, 3, FALSE))</f>
        <v/>
      </c>
      <c r="Q668" s="184"/>
      <c r="R668" s="156">
        <f t="shared" si="31"/>
        <v>0</v>
      </c>
      <c r="S668" s="13"/>
      <c r="T668" s="225" cm="1">
        <f t="array" ref="T668">IFERROR(V668 * INDEX($AC$28:$AC$33, U668), 0) / 1000</f>
        <v>0</v>
      </c>
      <c r="U668" s="224" t="str">
        <f t="shared" si="30"/>
        <v>-</v>
      </c>
      <c r="V668" s="225">
        <f t="shared" si="32"/>
        <v>0</v>
      </c>
      <c r="W668" s="13"/>
    </row>
    <row r="669" spans="1:23" ht="12.75" customHeight="1" x14ac:dyDescent="0.2">
      <c r="A669" s="142"/>
      <c r="B669" s="9">
        <v>642</v>
      </c>
      <c r="C669" s="180"/>
      <c r="D669" s="79"/>
      <c r="E669" s="80" t="str">
        <f>IF(ISBLANK(D669), "", VLOOKUP(D669, Z!$A$2:$C$4127, 3, FALSE))</f>
        <v/>
      </c>
      <c r="F669" s="206"/>
      <c r="G669" s="139"/>
      <c r="H669" s="139"/>
      <c r="I669" s="206"/>
      <c r="J669" s="181"/>
      <c r="K669" s="182"/>
      <c r="L669" s="207"/>
      <c r="M669" s="183"/>
      <c r="N669" s="180"/>
      <c r="O669" s="79"/>
      <c r="P669" s="80" t="str">
        <f>IF(ISBLANK(O669), "", VLOOKUP(O669, Z!$A$2:$C$4127, 3, FALSE))</f>
        <v/>
      </c>
      <c r="Q669" s="184"/>
      <c r="R669" s="156">
        <f t="shared" si="31"/>
        <v>0</v>
      </c>
      <c r="S669" s="13"/>
      <c r="T669" s="225" cm="1">
        <f t="array" ref="T669">IFERROR(V669 * INDEX($AC$28:$AC$33, U669), 0) / 1000</f>
        <v>0</v>
      </c>
      <c r="U669" s="224" t="str">
        <f t="shared" si="30"/>
        <v>-</v>
      </c>
      <c r="V669" s="225">
        <f t="shared" si="32"/>
        <v>0</v>
      </c>
      <c r="W669" s="13"/>
    </row>
    <row r="670" spans="1:23" ht="12.75" customHeight="1" x14ac:dyDescent="0.2">
      <c r="A670" s="142"/>
      <c r="B670" s="9">
        <v>643</v>
      </c>
      <c r="C670" s="180"/>
      <c r="D670" s="79"/>
      <c r="E670" s="80" t="str">
        <f>IF(ISBLANK(D670), "", VLOOKUP(D670, Z!$A$2:$C$4127, 3, FALSE))</f>
        <v/>
      </c>
      <c r="F670" s="206"/>
      <c r="G670" s="139"/>
      <c r="H670" s="139"/>
      <c r="I670" s="206"/>
      <c r="J670" s="181"/>
      <c r="K670" s="182"/>
      <c r="L670" s="207"/>
      <c r="M670" s="183"/>
      <c r="N670" s="180"/>
      <c r="O670" s="79"/>
      <c r="P670" s="80" t="str">
        <f>IF(ISBLANK(O670), "", VLOOKUP(O670, Z!$A$2:$C$4127, 3, FALSE))</f>
        <v/>
      </c>
      <c r="Q670" s="184"/>
      <c r="R670" s="156">
        <f t="shared" si="31"/>
        <v>0</v>
      </c>
      <c r="S670" s="13"/>
      <c r="T670" s="225" cm="1">
        <f t="array" ref="T670">IFERROR(V670 * INDEX($AC$28:$AC$33, U670), 0) / 1000</f>
        <v>0</v>
      </c>
      <c r="U670" s="224" t="str">
        <f t="shared" si="30"/>
        <v>-</v>
      </c>
      <c r="V670" s="225">
        <f t="shared" si="32"/>
        <v>0</v>
      </c>
      <c r="W670" s="13"/>
    </row>
    <row r="671" spans="1:23" ht="12.75" customHeight="1" x14ac:dyDescent="0.2">
      <c r="A671" s="142"/>
      <c r="B671" s="9">
        <v>644</v>
      </c>
      <c r="C671" s="180"/>
      <c r="D671" s="79"/>
      <c r="E671" s="80" t="str">
        <f>IF(ISBLANK(D671), "", VLOOKUP(D671, Z!$A$2:$C$4127, 3, FALSE))</f>
        <v/>
      </c>
      <c r="F671" s="206"/>
      <c r="G671" s="139"/>
      <c r="H671" s="139"/>
      <c r="I671" s="206"/>
      <c r="J671" s="181"/>
      <c r="K671" s="182"/>
      <c r="L671" s="207"/>
      <c r="M671" s="183"/>
      <c r="N671" s="180"/>
      <c r="O671" s="79"/>
      <c r="P671" s="80" t="str">
        <f>IF(ISBLANK(O671), "", VLOOKUP(O671, Z!$A$2:$C$4127, 3, FALSE))</f>
        <v/>
      </c>
      <c r="Q671" s="184"/>
      <c r="R671" s="156">
        <f t="shared" si="31"/>
        <v>0</v>
      </c>
      <c r="S671" s="13"/>
      <c r="T671" s="225" cm="1">
        <f t="array" ref="T671">IFERROR(V671 * INDEX($AC$28:$AC$33, U671), 0) / 1000</f>
        <v>0</v>
      </c>
      <c r="U671" s="224" t="str">
        <f t="shared" si="30"/>
        <v>-</v>
      </c>
      <c r="V671" s="225">
        <f t="shared" si="32"/>
        <v>0</v>
      </c>
      <c r="W671" s="13"/>
    </row>
    <row r="672" spans="1:23" ht="12.75" customHeight="1" x14ac:dyDescent="0.2">
      <c r="A672" s="142"/>
      <c r="B672" s="9">
        <v>645</v>
      </c>
      <c r="C672" s="180"/>
      <c r="D672" s="79"/>
      <c r="E672" s="80" t="str">
        <f>IF(ISBLANK(D672), "", VLOOKUP(D672, Z!$A$2:$C$4127, 3, FALSE))</f>
        <v/>
      </c>
      <c r="F672" s="206"/>
      <c r="G672" s="139"/>
      <c r="H672" s="139"/>
      <c r="I672" s="206"/>
      <c r="J672" s="181"/>
      <c r="K672" s="182"/>
      <c r="L672" s="207"/>
      <c r="M672" s="183"/>
      <c r="N672" s="180"/>
      <c r="O672" s="79"/>
      <c r="P672" s="80" t="str">
        <f>IF(ISBLANK(O672), "", VLOOKUP(O672, Z!$A$2:$C$4127, 3, FALSE))</f>
        <v/>
      </c>
      <c r="Q672" s="184"/>
      <c r="R672" s="156">
        <f t="shared" si="31"/>
        <v>0</v>
      </c>
      <c r="S672" s="13"/>
      <c r="T672" s="225" cm="1">
        <f t="array" ref="T672">IFERROR(V672 * INDEX($AC$28:$AC$33, U672), 0) / 1000</f>
        <v>0</v>
      </c>
      <c r="U672" s="224" t="str">
        <f t="shared" si="30"/>
        <v>-</v>
      </c>
      <c r="V672" s="225">
        <f t="shared" si="32"/>
        <v>0</v>
      </c>
      <c r="W672" s="13"/>
    </row>
    <row r="673" spans="1:23" ht="12.75" customHeight="1" x14ac:dyDescent="0.2">
      <c r="A673" s="142"/>
      <c r="B673" s="9">
        <v>646</v>
      </c>
      <c r="C673" s="180"/>
      <c r="D673" s="79"/>
      <c r="E673" s="80" t="str">
        <f>IF(ISBLANK(D673), "", VLOOKUP(D673, Z!$A$2:$C$4127, 3, FALSE))</f>
        <v/>
      </c>
      <c r="F673" s="206"/>
      <c r="G673" s="139"/>
      <c r="H673" s="139"/>
      <c r="I673" s="206"/>
      <c r="J673" s="181"/>
      <c r="K673" s="182"/>
      <c r="L673" s="207"/>
      <c r="M673" s="183"/>
      <c r="N673" s="180"/>
      <c r="O673" s="79"/>
      <c r="P673" s="80" t="str">
        <f>IF(ISBLANK(O673), "", VLOOKUP(O673, Z!$A$2:$C$4127, 3, FALSE))</f>
        <v/>
      </c>
      <c r="Q673" s="184"/>
      <c r="R673" s="156">
        <f t="shared" si="31"/>
        <v>0</v>
      </c>
      <c r="S673" s="13"/>
      <c r="T673" s="225" cm="1">
        <f t="array" ref="T673">IFERROR(V673 * INDEX($AC$28:$AC$33, U673), 0) / 1000</f>
        <v>0</v>
      </c>
      <c r="U673" s="224" t="str">
        <f t="shared" si="30"/>
        <v>-</v>
      </c>
      <c r="V673" s="225">
        <f t="shared" si="32"/>
        <v>0</v>
      </c>
      <c r="W673" s="13"/>
    </row>
    <row r="674" spans="1:23" ht="12.75" customHeight="1" x14ac:dyDescent="0.2">
      <c r="A674" s="142"/>
      <c r="B674" s="9">
        <v>647</v>
      </c>
      <c r="C674" s="180"/>
      <c r="D674" s="79"/>
      <c r="E674" s="80" t="str">
        <f>IF(ISBLANK(D674), "", VLOOKUP(D674, Z!$A$2:$C$4127, 3, FALSE))</f>
        <v/>
      </c>
      <c r="F674" s="206"/>
      <c r="G674" s="139"/>
      <c r="H674" s="139"/>
      <c r="I674" s="206"/>
      <c r="J674" s="181"/>
      <c r="K674" s="182"/>
      <c r="L674" s="207"/>
      <c r="M674" s="183"/>
      <c r="N674" s="180"/>
      <c r="O674" s="79"/>
      <c r="P674" s="80" t="str">
        <f>IF(ISBLANK(O674), "", VLOOKUP(O674, Z!$A$2:$C$4127, 3, FALSE))</f>
        <v/>
      </c>
      <c r="Q674" s="184"/>
      <c r="R674" s="156">
        <f t="shared" si="31"/>
        <v>0</v>
      </c>
      <c r="S674" s="13"/>
      <c r="T674" s="225" cm="1">
        <f t="array" ref="T674">IFERROR(V674 * INDEX($AC$28:$AC$33, U674), 0) / 1000</f>
        <v>0</v>
      </c>
      <c r="U674" s="224" t="str">
        <f t="shared" si="30"/>
        <v>-</v>
      </c>
      <c r="V674" s="225">
        <f t="shared" si="32"/>
        <v>0</v>
      </c>
      <c r="W674" s="13"/>
    </row>
    <row r="675" spans="1:23" ht="12.75" customHeight="1" x14ac:dyDescent="0.2">
      <c r="A675" s="142"/>
      <c r="B675" s="9">
        <v>648</v>
      </c>
      <c r="C675" s="180"/>
      <c r="D675" s="79"/>
      <c r="E675" s="80" t="str">
        <f>IF(ISBLANK(D675), "", VLOOKUP(D675, Z!$A$2:$C$4127, 3, FALSE))</f>
        <v/>
      </c>
      <c r="F675" s="206"/>
      <c r="G675" s="139"/>
      <c r="H675" s="139"/>
      <c r="I675" s="206"/>
      <c r="J675" s="181"/>
      <c r="K675" s="182"/>
      <c r="L675" s="207"/>
      <c r="M675" s="183"/>
      <c r="N675" s="180"/>
      <c r="O675" s="79"/>
      <c r="P675" s="80" t="str">
        <f>IF(ISBLANK(O675), "", VLOOKUP(O675, Z!$A$2:$C$4127, 3, FALSE))</f>
        <v/>
      </c>
      <c r="Q675" s="184"/>
      <c r="R675" s="156">
        <f t="shared" si="31"/>
        <v>0</v>
      </c>
      <c r="S675" s="13"/>
      <c r="T675" s="225" cm="1">
        <f t="array" ref="T675">IFERROR(V675 * INDEX($AC$28:$AC$33, U675), 0) / 1000</f>
        <v>0</v>
      </c>
      <c r="U675" s="224" t="str">
        <f t="shared" si="30"/>
        <v>-</v>
      </c>
      <c r="V675" s="225">
        <f t="shared" si="32"/>
        <v>0</v>
      </c>
      <c r="W675" s="13"/>
    </row>
    <row r="676" spans="1:23" ht="12.75" customHeight="1" x14ac:dyDescent="0.2">
      <c r="A676" s="142"/>
      <c r="B676" s="9">
        <v>649</v>
      </c>
      <c r="C676" s="180"/>
      <c r="D676" s="79"/>
      <c r="E676" s="80" t="str">
        <f>IF(ISBLANK(D676), "", VLOOKUP(D676, Z!$A$2:$C$4127, 3, FALSE))</f>
        <v/>
      </c>
      <c r="F676" s="206"/>
      <c r="G676" s="139"/>
      <c r="H676" s="139"/>
      <c r="I676" s="206"/>
      <c r="J676" s="181"/>
      <c r="K676" s="182"/>
      <c r="L676" s="207"/>
      <c r="M676" s="183"/>
      <c r="N676" s="180"/>
      <c r="O676" s="79"/>
      <c r="P676" s="80" t="str">
        <f>IF(ISBLANK(O676), "", VLOOKUP(O676, Z!$A$2:$C$4127, 3, FALSE))</f>
        <v/>
      </c>
      <c r="Q676" s="184"/>
      <c r="R676" s="156">
        <f t="shared" si="31"/>
        <v>0</v>
      </c>
      <c r="S676" s="13"/>
      <c r="T676" s="225" cm="1">
        <f t="array" ref="T676">IFERROR(V676 * INDEX($AC$28:$AC$33, U676), 0) / 1000</f>
        <v>0</v>
      </c>
      <c r="U676" s="224" t="str">
        <f t="shared" si="30"/>
        <v>-</v>
      </c>
      <c r="V676" s="225">
        <f t="shared" si="32"/>
        <v>0</v>
      </c>
      <c r="W676" s="13"/>
    </row>
    <row r="677" spans="1:23" ht="12.75" customHeight="1" x14ac:dyDescent="0.2">
      <c r="A677" s="142"/>
      <c r="B677" s="9">
        <v>650</v>
      </c>
      <c r="C677" s="180"/>
      <c r="D677" s="79"/>
      <c r="E677" s="80" t="str">
        <f>IF(ISBLANK(D677), "", VLOOKUP(D677, Z!$A$2:$C$4127, 3, FALSE))</f>
        <v/>
      </c>
      <c r="F677" s="206"/>
      <c r="G677" s="139"/>
      <c r="H677" s="139"/>
      <c r="I677" s="206"/>
      <c r="J677" s="181"/>
      <c r="K677" s="182"/>
      <c r="L677" s="207"/>
      <c r="M677" s="183"/>
      <c r="N677" s="180"/>
      <c r="O677" s="79"/>
      <c r="P677" s="80" t="str">
        <f>IF(ISBLANK(O677), "", VLOOKUP(O677, Z!$A$2:$C$4127, 3, FALSE))</f>
        <v/>
      </c>
      <c r="Q677" s="184"/>
      <c r="R677" s="156">
        <f t="shared" si="31"/>
        <v>0</v>
      </c>
      <c r="S677" s="13"/>
      <c r="T677" s="225" cm="1">
        <f t="array" ref="T677">IFERROR(V677 * INDEX($AC$28:$AC$33, U677), 0) / 1000</f>
        <v>0</v>
      </c>
      <c r="U677" s="224" t="str">
        <f t="shared" si="30"/>
        <v>-</v>
      </c>
      <c r="V677" s="225">
        <f t="shared" si="32"/>
        <v>0</v>
      </c>
      <c r="W677" s="13"/>
    </row>
    <row r="678" spans="1:23" ht="12.75" customHeight="1" x14ac:dyDescent="0.2">
      <c r="A678" s="142"/>
      <c r="B678" s="9">
        <v>651</v>
      </c>
      <c r="C678" s="180"/>
      <c r="D678" s="79"/>
      <c r="E678" s="80" t="str">
        <f>IF(ISBLANK(D678), "", VLOOKUP(D678, Z!$A$2:$C$4127, 3, FALSE))</f>
        <v/>
      </c>
      <c r="F678" s="206"/>
      <c r="G678" s="139"/>
      <c r="H678" s="139"/>
      <c r="I678" s="206"/>
      <c r="J678" s="181"/>
      <c r="K678" s="182"/>
      <c r="L678" s="207"/>
      <c r="M678" s="183"/>
      <c r="N678" s="180"/>
      <c r="O678" s="79"/>
      <c r="P678" s="80" t="str">
        <f>IF(ISBLANK(O678), "", VLOOKUP(O678, Z!$A$2:$C$4127, 3, FALSE))</f>
        <v/>
      </c>
      <c r="Q678" s="184"/>
      <c r="R678" s="156">
        <f t="shared" si="31"/>
        <v>0</v>
      </c>
      <c r="S678" s="13"/>
      <c r="T678" s="225" cm="1">
        <f t="array" ref="T678">IFERROR(V678 * INDEX($AC$28:$AC$33, U678), 0) / 1000</f>
        <v>0</v>
      </c>
      <c r="U678" s="224" t="str">
        <f t="shared" si="30"/>
        <v>-</v>
      </c>
      <c r="V678" s="225">
        <f t="shared" si="32"/>
        <v>0</v>
      </c>
      <c r="W678" s="13"/>
    </row>
    <row r="679" spans="1:23" ht="12.75" customHeight="1" x14ac:dyDescent="0.2">
      <c r="A679" s="142"/>
      <c r="B679" s="9">
        <v>652</v>
      </c>
      <c r="C679" s="180"/>
      <c r="D679" s="79"/>
      <c r="E679" s="80" t="str">
        <f>IF(ISBLANK(D679), "", VLOOKUP(D679, Z!$A$2:$C$4127, 3, FALSE))</f>
        <v/>
      </c>
      <c r="F679" s="206"/>
      <c r="G679" s="139"/>
      <c r="H679" s="139"/>
      <c r="I679" s="206"/>
      <c r="J679" s="181"/>
      <c r="K679" s="182"/>
      <c r="L679" s="207"/>
      <c r="M679" s="183"/>
      <c r="N679" s="180"/>
      <c r="O679" s="79"/>
      <c r="P679" s="80" t="str">
        <f>IF(ISBLANK(O679), "", VLOOKUP(O679, Z!$A$2:$C$4127, 3, FALSE))</f>
        <v/>
      </c>
      <c r="Q679" s="184"/>
      <c r="R679" s="156">
        <f t="shared" si="31"/>
        <v>0</v>
      </c>
      <c r="S679" s="13"/>
      <c r="T679" s="225" cm="1">
        <f t="array" ref="T679">IFERROR(V679 * INDEX($AC$28:$AC$33, U679), 0) / 1000</f>
        <v>0</v>
      </c>
      <c r="U679" s="224" t="str">
        <f t="shared" si="30"/>
        <v>-</v>
      </c>
      <c r="V679" s="225">
        <f t="shared" si="32"/>
        <v>0</v>
      </c>
      <c r="W679" s="13"/>
    </row>
    <row r="680" spans="1:23" ht="12.75" customHeight="1" x14ac:dyDescent="0.2">
      <c r="A680" s="142"/>
      <c r="B680" s="9">
        <v>653</v>
      </c>
      <c r="C680" s="180"/>
      <c r="D680" s="79"/>
      <c r="E680" s="80" t="str">
        <f>IF(ISBLANK(D680), "", VLOOKUP(D680, Z!$A$2:$C$4127, 3, FALSE))</f>
        <v/>
      </c>
      <c r="F680" s="206"/>
      <c r="G680" s="139"/>
      <c r="H680" s="139"/>
      <c r="I680" s="206"/>
      <c r="J680" s="181"/>
      <c r="K680" s="182"/>
      <c r="L680" s="207"/>
      <c r="M680" s="183"/>
      <c r="N680" s="180"/>
      <c r="O680" s="79"/>
      <c r="P680" s="80" t="str">
        <f>IF(ISBLANK(O680), "", VLOOKUP(O680, Z!$A$2:$C$4127, 3, FALSE))</f>
        <v/>
      </c>
      <c r="Q680" s="184"/>
      <c r="R680" s="156">
        <f t="shared" si="31"/>
        <v>0</v>
      </c>
      <c r="S680" s="13"/>
      <c r="T680" s="225" cm="1">
        <f t="array" ref="T680">IFERROR(V680 * INDEX($AC$28:$AC$33, U680), 0) / 1000</f>
        <v>0</v>
      </c>
      <c r="U680" s="224" t="str">
        <f t="shared" si="30"/>
        <v>-</v>
      </c>
      <c r="V680" s="225">
        <f t="shared" si="32"/>
        <v>0</v>
      </c>
      <c r="W680" s="13"/>
    </row>
    <row r="681" spans="1:23" ht="12.75" customHeight="1" x14ac:dyDescent="0.2">
      <c r="A681" s="142"/>
      <c r="B681" s="9">
        <v>654</v>
      </c>
      <c r="C681" s="180"/>
      <c r="D681" s="79"/>
      <c r="E681" s="80" t="str">
        <f>IF(ISBLANK(D681), "", VLOOKUP(D681, Z!$A$2:$C$4127, 3, FALSE))</f>
        <v/>
      </c>
      <c r="F681" s="206"/>
      <c r="G681" s="139"/>
      <c r="H681" s="139"/>
      <c r="I681" s="206"/>
      <c r="J681" s="181"/>
      <c r="K681" s="182"/>
      <c r="L681" s="207"/>
      <c r="M681" s="183"/>
      <c r="N681" s="180"/>
      <c r="O681" s="79"/>
      <c r="P681" s="80" t="str">
        <f>IF(ISBLANK(O681), "", VLOOKUP(O681, Z!$A$2:$C$4127, 3, FALSE))</f>
        <v/>
      </c>
      <c r="Q681" s="184"/>
      <c r="R681" s="156">
        <f t="shared" si="31"/>
        <v>0</v>
      </c>
      <c r="S681" s="13"/>
      <c r="T681" s="225" cm="1">
        <f t="array" ref="T681">IFERROR(V681 * INDEX($AC$28:$AC$33, U681), 0) / 1000</f>
        <v>0</v>
      </c>
      <c r="U681" s="224" t="str">
        <f t="shared" si="30"/>
        <v>-</v>
      </c>
      <c r="V681" s="225">
        <f t="shared" si="32"/>
        <v>0</v>
      </c>
      <c r="W681" s="13"/>
    </row>
    <row r="682" spans="1:23" ht="12.75" customHeight="1" x14ac:dyDescent="0.2">
      <c r="A682" s="142"/>
      <c r="B682" s="9">
        <v>655</v>
      </c>
      <c r="C682" s="180"/>
      <c r="D682" s="79"/>
      <c r="E682" s="80" t="str">
        <f>IF(ISBLANK(D682), "", VLOOKUP(D682, Z!$A$2:$C$4127, 3, FALSE))</f>
        <v/>
      </c>
      <c r="F682" s="206"/>
      <c r="G682" s="139"/>
      <c r="H682" s="139"/>
      <c r="I682" s="206"/>
      <c r="J682" s="181"/>
      <c r="K682" s="182"/>
      <c r="L682" s="207"/>
      <c r="M682" s="183"/>
      <c r="N682" s="180"/>
      <c r="O682" s="79"/>
      <c r="P682" s="80" t="str">
        <f>IF(ISBLANK(O682), "", VLOOKUP(O682, Z!$A$2:$C$4127, 3, FALSE))</f>
        <v/>
      </c>
      <c r="Q682" s="184"/>
      <c r="R682" s="156">
        <f t="shared" si="31"/>
        <v>0</v>
      </c>
      <c r="S682" s="13"/>
      <c r="T682" s="225" cm="1">
        <f t="array" ref="T682">IFERROR(V682 * INDEX($AC$28:$AC$33, U682), 0) / 1000</f>
        <v>0</v>
      </c>
      <c r="U682" s="224" t="str">
        <f t="shared" si="30"/>
        <v>-</v>
      </c>
      <c r="V682" s="225">
        <f t="shared" si="32"/>
        <v>0</v>
      </c>
      <c r="W682" s="13"/>
    </row>
    <row r="683" spans="1:23" ht="12.75" customHeight="1" x14ac:dyDescent="0.2">
      <c r="A683" s="142"/>
      <c r="B683" s="9">
        <v>656</v>
      </c>
      <c r="C683" s="180"/>
      <c r="D683" s="79"/>
      <c r="E683" s="80" t="str">
        <f>IF(ISBLANK(D683), "", VLOOKUP(D683, Z!$A$2:$C$4127, 3, FALSE))</f>
        <v/>
      </c>
      <c r="F683" s="206"/>
      <c r="G683" s="139"/>
      <c r="H683" s="139"/>
      <c r="I683" s="206"/>
      <c r="J683" s="181"/>
      <c r="K683" s="182"/>
      <c r="L683" s="207"/>
      <c r="M683" s="183"/>
      <c r="N683" s="180"/>
      <c r="O683" s="79"/>
      <c r="P683" s="80" t="str">
        <f>IF(ISBLANK(O683), "", VLOOKUP(O683, Z!$A$2:$C$4127, 3, FALSE))</f>
        <v/>
      </c>
      <c r="Q683" s="184"/>
      <c r="R683" s="156">
        <f t="shared" si="31"/>
        <v>0</v>
      </c>
      <c r="S683" s="13"/>
      <c r="T683" s="225" cm="1">
        <f t="array" ref="T683">IFERROR(V683 * INDEX($AC$28:$AC$33, U683), 0) / 1000</f>
        <v>0</v>
      </c>
      <c r="U683" s="224" t="str">
        <f t="shared" si="30"/>
        <v>-</v>
      </c>
      <c r="V683" s="225">
        <f t="shared" si="32"/>
        <v>0</v>
      </c>
      <c r="W683" s="13"/>
    </row>
    <row r="684" spans="1:23" ht="12.75" customHeight="1" x14ac:dyDescent="0.2">
      <c r="A684" s="142"/>
      <c r="B684" s="9">
        <v>657</v>
      </c>
      <c r="C684" s="180"/>
      <c r="D684" s="79"/>
      <c r="E684" s="80" t="str">
        <f>IF(ISBLANK(D684), "", VLOOKUP(D684, Z!$A$2:$C$4127, 3, FALSE))</f>
        <v/>
      </c>
      <c r="F684" s="206"/>
      <c r="G684" s="139"/>
      <c r="H684" s="139"/>
      <c r="I684" s="206"/>
      <c r="J684" s="181"/>
      <c r="K684" s="182"/>
      <c r="L684" s="207"/>
      <c r="M684" s="183"/>
      <c r="N684" s="180"/>
      <c r="O684" s="79"/>
      <c r="P684" s="80" t="str">
        <f>IF(ISBLANK(O684), "", VLOOKUP(O684, Z!$A$2:$C$4127, 3, FALSE))</f>
        <v/>
      </c>
      <c r="Q684" s="184"/>
      <c r="R684" s="156">
        <f t="shared" si="31"/>
        <v>0</v>
      </c>
      <c r="S684" s="13"/>
      <c r="T684" s="225" cm="1">
        <f t="array" ref="T684">IFERROR(V684 * INDEX($AC$28:$AC$33, U684), 0) / 1000</f>
        <v>0</v>
      </c>
      <c r="U684" s="224" t="str">
        <f t="shared" si="30"/>
        <v>-</v>
      </c>
      <c r="V684" s="225">
        <f t="shared" si="32"/>
        <v>0</v>
      </c>
      <c r="W684" s="13"/>
    </row>
    <row r="685" spans="1:23" ht="12.75" customHeight="1" x14ac:dyDescent="0.2">
      <c r="A685" s="142"/>
      <c r="B685" s="9">
        <v>658</v>
      </c>
      <c r="C685" s="180"/>
      <c r="D685" s="79"/>
      <c r="E685" s="80" t="str">
        <f>IF(ISBLANK(D685), "", VLOOKUP(D685, Z!$A$2:$C$4127, 3, FALSE))</f>
        <v/>
      </c>
      <c r="F685" s="206"/>
      <c r="G685" s="139"/>
      <c r="H685" s="139"/>
      <c r="I685" s="206"/>
      <c r="J685" s="181"/>
      <c r="K685" s="182"/>
      <c r="L685" s="207"/>
      <c r="M685" s="183"/>
      <c r="N685" s="180"/>
      <c r="O685" s="79"/>
      <c r="P685" s="80" t="str">
        <f>IF(ISBLANK(O685), "", VLOOKUP(O685, Z!$A$2:$C$4127, 3, FALSE))</f>
        <v/>
      </c>
      <c r="Q685" s="184"/>
      <c r="R685" s="156">
        <f t="shared" si="31"/>
        <v>0</v>
      </c>
      <c r="S685" s="13"/>
      <c r="T685" s="225" cm="1">
        <f t="array" ref="T685">IFERROR(V685 * INDEX($AC$28:$AC$33, U685), 0) / 1000</f>
        <v>0</v>
      </c>
      <c r="U685" s="224" t="str">
        <f t="shared" si="30"/>
        <v>-</v>
      </c>
      <c r="V685" s="225">
        <f t="shared" si="32"/>
        <v>0</v>
      </c>
      <c r="W685" s="13"/>
    </row>
    <row r="686" spans="1:23" ht="12.75" customHeight="1" x14ac:dyDescent="0.2">
      <c r="A686" s="142"/>
      <c r="B686" s="9">
        <v>659</v>
      </c>
      <c r="C686" s="180"/>
      <c r="D686" s="79"/>
      <c r="E686" s="80" t="str">
        <f>IF(ISBLANK(D686), "", VLOOKUP(D686, Z!$A$2:$C$4127, 3, FALSE))</f>
        <v/>
      </c>
      <c r="F686" s="206"/>
      <c r="G686" s="139"/>
      <c r="H686" s="139"/>
      <c r="I686" s="206"/>
      <c r="J686" s="181"/>
      <c r="K686" s="182"/>
      <c r="L686" s="207"/>
      <c r="M686" s="183"/>
      <c r="N686" s="180"/>
      <c r="O686" s="79"/>
      <c r="P686" s="80" t="str">
        <f>IF(ISBLANK(O686), "", VLOOKUP(O686, Z!$A$2:$C$4127, 3, FALSE))</f>
        <v/>
      </c>
      <c r="Q686" s="184"/>
      <c r="R686" s="156">
        <f t="shared" si="31"/>
        <v>0</v>
      </c>
      <c r="S686" s="13"/>
      <c r="T686" s="225" cm="1">
        <f t="array" ref="T686">IFERROR(V686 * INDEX($AC$28:$AC$33, U686), 0) / 1000</f>
        <v>0</v>
      </c>
      <c r="U686" s="224" t="str">
        <f t="shared" si="30"/>
        <v>-</v>
      </c>
      <c r="V686" s="225">
        <f t="shared" si="32"/>
        <v>0</v>
      </c>
      <c r="W686" s="13"/>
    </row>
    <row r="687" spans="1:23" ht="12.75" customHeight="1" x14ac:dyDescent="0.2">
      <c r="A687" s="142"/>
      <c r="B687" s="9">
        <v>660</v>
      </c>
      <c r="C687" s="180"/>
      <c r="D687" s="79"/>
      <c r="E687" s="80" t="str">
        <f>IF(ISBLANK(D687), "", VLOOKUP(D687, Z!$A$2:$C$4127, 3, FALSE))</f>
        <v/>
      </c>
      <c r="F687" s="206"/>
      <c r="G687" s="139"/>
      <c r="H687" s="139"/>
      <c r="I687" s="206"/>
      <c r="J687" s="181"/>
      <c r="K687" s="182"/>
      <c r="L687" s="207"/>
      <c r="M687" s="183"/>
      <c r="N687" s="180"/>
      <c r="O687" s="79"/>
      <c r="P687" s="80" t="str">
        <f>IF(ISBLANK(O687), "", VLOOKUP(O687, Z!$A$2:$C$4127, 3, FALSE))</f>
        <v/>
      </c>
      <c r="Q687" s="184"/>
      <c r="R687" s="156">
        <f t="shared" si="31"/>
        <v>0</v>
      </c>
      <c r="S687" s="13"/>
      <c r="T687" s="225" cm="1">
        <f t="array" ref="T687">IFERROR(V687 * INDEX($AC$28:$AC$33, U687), 0) / 1000</f>
        <v>0</v>
      </c>
      <c r="U687" s="224" t="str">
        <f t="shared" si="30"/>
        <v>-</v>
      </c>
      <c r="V687" s="225">
        <f t="shared" si="32"/>
        <v>0</v>
      </c>
      <c r="W687" s="13"/>
    </row>
    <row r="688" spans="1:23" ht="12.75" customHeight="1" x14ac:dyDescent="0.2">
      <c r="A688" s="142"/>
      <c r="B688" s="9">
        <v>661</v>
      </c>
      <c r="C688" s="180"/>
      <c r="D688" s="79"/>
      <c r="E688" s="80" t="str">
        <f>IF(ISBLANK(D688), "", VLOOKUP(D688, Z!$A$2:$C$4127, 3, FALSE))</f>
        <v/>
      </c>
      <c r="F688" s="206"/>
      <c r="G688" s="139"/>
      <c r="H688" s="139"/>
      <c r="I688" s="206"/>
      <c r="J688" s="181"/>
      <c r="K688" s="182"/>
      <c r="L688" s="207"/>
      <c r="M688" s="183"/>
      <c r="N688" s="180"/>
      <c r="O688" s="79"/>
      <c r="P688" s="80" t="str">
        <f>IF(ISBLANK(O688), "", VLOOKUP(O688, Z!$A$2:$C$4127, 3, FALSE))</f>
        <v/>
      </c>
      <c r="Q688" s="184"/>
      <c r="R688" s="156">
        <f t="shared" si="31"/>
        <v>0</v>
      </c>
      <c r="S688" s="13"/>
      <c r="T688" s="225" cm="1">
        <f t="array" ref="T688">IFERROR(V688 * INDEX($AC$28:$AC$33, U688), 0) / 1000</f>
        <v>0</v>
      </c>
      <c r="U688" s="224" t="str">
        <f t="shared" si="30"/>
        <v>-</v>
      </c>
      <c r="V688" s="225">
        <f t="shared" si="32"/>
        <v>0</v>
      </c>
      <c r="W688" s="13"/>
    </row>
    <row r="689" spans="1:23" ht="12.75" customHeight="1" x14ac:dyDescent="0.2">
      <c r="A689" s="142"/>
      <c r="B689" s="9">
        <v>662</v>
      </c>
      <c r="C689" s="180"/>
      <c r="D689" s="79"/>
      <c r="E689" s="80" t="str">
        <f>IF(ISBLANK(D689), "", VLOOKUP(D689, Z!$A$2:$C$4127, 3, FALSE))</f>
        <v/>
      </c>
      <c r="F689" s="206"/>
      <c r="G689" s="139"/>
      <c r="H689" s="139"/>
      <c r="I689" s="206"/>
      <c r="J689" s="181"/>
      <c r="K689" s="182"/>
      <c r="L689" s="207"/>
      <c r="M689" s="183"/>
      <c r="N689" s="180"/>
      <c r="O689" s="79"/>
      <c r="P689" s="80" t="str">
        <f>IF(ISBLANK(O689), "", VLOOKUP(O689, Z!$A$2:$C$4127, 3, FALSE))</f>
        <v/>
      </c>
      <c r="Q689" s="184"/>
      <c r="R689" s="156">
        <f t="shared" si="31"/>
        <v>0</v>
      </c>
      <c r="S689" s="13"/>
      <c r="T689" s="225" cm="1">
        <f t="array" ref="T689">IFERROR(V689 * INDEX($AC$28:$AC$33, U689), 0) / 1000</f>
        <v>0</v>
      </c>
      <c r="U689" s="224" t="str">
        <f t="shared" si="30"/>
        <v>-</v>
      </c>
      <c r="V689" s="225">
        <f t="shared" si="32"/>
        <v>0</v>
      </c>
      <c r="W689" s="13"/>
    </row>
    <row r="690" spans="1:23" ht="12.75" customHeight="1" x14ac:dyDescent="0.2">
      <c r="A690" s="142"/>
      <c r="B690" s="9">
        <v>663</v>
      </c>
      <c r="C690" s="180"/>
      <c r="D690" s="79"/>
      <c r="E690" s="80" t="str">
        <f>IF(ISBLANK(D690), "", VLOOKUP(D690, Z!$A$2:$C$4127, 3, FALSE))</f>
        <v/>
      </c>
      <c r="F690" s="206"/>
      <c r="G690" s="139"/>
      <c r="H690" s="139"/>
      <c r="I690" s="206"/>
      <c r="J690" s="181"/>
      <c r="K690" s="182"/>
      <c r="L690" s="207"/>
      <c r="M690" s="183"/>
      <c r="N690" s="180"/>
      <c r="O690" s="79"/>
      <c r="P690" s="80" t="str">
        <f>IF(ISBLANK(O690), "", VLOOKUP(O690, Z!$A$2:$C$4127, 3, FALSE))</f>
        <v/>
      </c>
      <c r="Q690" s="184"/>
      <c r="R690" s="156">
        <f t="shared" si="31"/>
        <v>0</v>
      </c>
      <c r="S690" s="13"/>
      <c r="T690" s="225" cm="1">
        <f t="array" ref="T690">IFERROR(V690 * INDEX($AC$28:$AC$33, U690), 0) / 1000</f>
        <v>0</v>
      </c>
      <c r="U690" s="224" t="str">
        <f t="shared" si="30"/>
        <v>-</v>
      </c>
      <c r="V690" s="225">
        <f t="shared" si="32"/>
        <v>0</v>
      </c>
      <c r="W690" s="13"/>
    </row>
    <row r="691" spans="1:23" ht="12.75" customHeight="1" x14ac:dyDescent="0.2">
      <c r="A691" s="142"/>
      <c r="B691" s="9">
        <v>664</v>
      </c>
      <c r="C691" s="180"/>
      <c r="D691" s="79"/>
      <c r="E691" s="80" t="str">
        <f>IF(ISBLANK(D691), "", VLOOKUP(D691, Z!$A$2:$C$4127, 3, FALSE))</f>
        <v/>
      </c>
      <c r="F691" s="206"/>
      <c r="G691" s="139"/>
      <c r="H691" s="139"/>
      <c r="I691" s="206"/>
      <c r="J691" s="181"/>
      <c r="K691" s="182"/>
      <c r="L691" s="207"/>
      <c r="M691" s="183"/>
      <c r="N691" s="180"/>
      <c r="O691" s="79"/>
      <c r="P691" s="80" t="str">
        <f>IF(ISBLANK(O691), "", VLOOKUP(O691, Z!$A$2:$C$4127, 3, FALSE))</f>
        <v/>
      </c>
      <c r="Q691" s="184"/>
      <c r="R691" s="156">
        <f t="shared" si="31"/>
        <v>0</v>
      </c>
      <c r="S691" s="13"/>
      <c r="T691" s="225" cm="1">
        <f t="array" ref="T691">IFERROR(V691 * INDEX($AC$28:$AC$33, U691), 0) / 1000</f>
        <v>0</v>
      </c>
      <c r="U691" s="224" t="str">
        <f t="shared" si="30"/>
        <v>-</v>
      </c>
      <c r="V691" s="225">
        <f t="shared" si="32"/>
        <v>0</v>
      </c>
      <c r="W691" s="13"/>
    </row>
    <row r="692" spans="1:23" ht="12.75" customHeight="1" x14ac:dyDescent="0.2">
      <c r="A692" s="142"/>
      <c r="B692" s="9">
        <v>665</v>
      </c>
      <c r="C692" s="180"/>
      <c r="D692" s="79"/>
      <c r="E692" s="80" t="str">
        <f>IF(ISBLANK(D692), "", VLOOKUP(D692, Z!$A$2:$C$4127, 3, FALSE))</f>
        <v/>
      </c>
      <c r="F692" s="206"/>
      <c r="G692" s="139"/>
      <c r="H692" s="139"/>
      <c r="I692" s="206"/>
      <c r="J692" s="181"/>
      <c r="K692" s="182"/>
      <c r="L692" s="207"/>
      <c r="M692" s="183"/>
      <c r="N692" s="180"/>
      <c r="O692" s="79"/>
      <c r="P692" s="80" t="str">
        <f>IF(ISBLANK(O692), "", VLOOKUP(O692, Z!$A$2:$C$4127, 3, FALSE))</f>
        <v/>
      </c>
      <c r="Q692" s="184"/>
      <c r="R692" s="156">
        <f t="shared" si="31"/>
        <v>0</v>
      </c>
      <c r="S692" s="13"/>
      <c r="T692" s="225" cm="1">
        <f t="array" ref="T692">IFERROR(V692 * INDEX($AC$28:$AC$33, U692), 0) / 1000</f>
        <v>0</v>
      </c>
      <c r="U692" s="224" t="str">
        <f t="shared" si="30"/>
        <v>-</v>
      </c>
      <c r="V692" s="225">
        <f t="shared" si="32"/>
        <v>0</v>
      </c>
      <c r="W692" s="13"/>
    </row>
    <row r="693" spans="1:23" ht="12.75" customHeight="1" x14ac:dyDescent="0.2">
      <c r="A693" s="142"/>
      <c r="B693" s="9">
        <v>666</v>
      </c>
      <c r="C693" s="180"/>
      <c r="D693" s="79"/>
      <c r="E693" s="80" t="str">
        <f>IF(ISBLANK(D693), "", VLOOKUP(D693, Z!$A$2:$C$4127, 3, FALSE))</f>
        <v/>
      </c>
      <c r="F693" s="206"/>
      <c r="G693" s="139"/>
      <c r="H693" s="139"/>
      <c r="I693" s="206"/>
      <c r="J693" s="181"/>
      <c r="K693" s="182"/>
      <c r="L693" s="207"/>
      <c r="M693" s="183"/>
      <c r="N693" s="180"/>
      <c r="O693" s="79"/>
      <c r="P693" s="80" t="str">
        <f>IF(ISBLANK(O693), "", VLOOKUP(O693, Z!$A$2:$C$4127, 3, FALSE))</f>
        <v/>
      </c>
      <c r="Q693" s="184"/>
      <c r="R693" s="156">
        <f t="shared" si="31"/>
        <v>0</v>
      </c>
      <c r="S693" s="13"/>
      <c r="T693" s="225" cm="1">
        <f t="array" ref="T693">IFERROR(V693 * INDEX($AC$28:$AC$33, U693), 0) / 1000</f>
        <v>0</v>
      </c>
      <c r="U693" s="224" t="str">
        <f t="shared" si="30"/>
        <v>-</v>
      </c>
      <c r="V693" s="225">
        <f t="shared" si="32"/>
        <v>0</v>
      </c>
      <c r="W693" s="13"/>
    </row>
    <row r="694" spans="1:23" ht="12.75" customHeight="1" x14ac:dyDescent="0.2">
      <c r="A694" s="142"/>
      <c r="B694" s="9">
        <v>667</v>
      </c>
      <c r="C694" s="180"/>
      <c r="D694" s="79"/>
      <c r="E694" s="80" t="str">
        <f>IF(ISBLANK(D694), "", VLOOKUP(D694, Z!$A$2:$C$4127, 3, FALSE))</f>
        <v/>
      </c>
      <c r="F694" s="206"/>
      <c r="G694" s="139"/>
      <c r="H694" s="139"/>
      <c r="I694" s="206"/>
      <c r="J694" s="181"/>
      <c r="K694" s="182"/>
      <c r="L694" s="207"/>
      <c r="M694" s="183"/>
      <c r="N694" s="180"/>
      <c r="O694" s="79"/>
      <c r="P694" s="80" t="str">
        <f>IF(ISBLANK(O694), "", VLOOKUP(O694, Z!$A$2:$C$4127, 3, FALSE))</f>
        <v/>
      </c>
      <c r="Q694" s="184"/>
      <c r="R694" s="156">
        <f t="shared" si="31"/>
        <v>0</v>
      </c>
      <c r="S694" s="13"/>
      <c r="T694" s="225" cm="1">
        <f t="array" ref="T694">IFERROR(V694 * INDEX($AC$28:$AC$33, U694), 0) / 1000</f>
        <v>0</v>
      </c>
      <c r="U694" s="224" t="str">
        <f t="shared" si="30"/>
        <v>-</v>
      </c>
      <c r="V694" s="225">
        <f t="shared" si="32"/>
        <v>0</v>
      </c>
      <c r="W694" s="13"/>
    </row>
    <row r="695" spans="1:23" ht="12.75" customHeight="1" x14ac:dyDescent="0.2">
      <c r="A695" s="142"/>
      <c r="B695" s="9">
        <v>668</v>
      </c>
      <c r="C695" s="180"/>
      <c r="D695" s="79"/>
      <c r="E695" s="80" t="str">
        <f>IF(ISBLANK(D695), "", VLOOKUP(D695, Z!$A$2:$C$4127, 3, FALSE))</f>
        <v/>
      </c>
      <c r="F695" s="206"/>
      <c r="G695" s="139"/>
      <c r="H695" s="139"/>
      <c r="I695" s="206"/>
      <c r="J695" s="181"/>
      <c r="K695" s="182"/>
      <c r="L695" s="207"/>
      <c r="M695" s="183"/>
      <c r="N695" s="180"/>
      <c r="O695" s="79"/>
      <c r="P695" s="80" t="str">
        <f>IF(ISBLANK(O695), "", VLOOKUP(O695, Z!$A$2:$C$4127, 3, FALSE))</f>
        <v/>
      </c>
      <c r="Q695" s="184"/>
      <c r="R695" s="156">
        <f t="shared" si="31"/>
        <v>0</v>
      </c>
      <c r="S695" s="13"/>
      <c r="T695" s="225" cm="1">
        <f t="array" ref="T695">IFERROR(V695 * INDEX($AC$28:$AC$33, U695), 0) / 1000</f>
        <v>0</v>
      </c>
      <c r="U695" s="224" t="str">
        <f t="shared" si="30"/>
        <v>-</v>
      </c>
      <c r="V695" s="225">
        <f t="shared" si="32"/>
        <v>0</v>
      </c>
      <c r="W695" s="13"/>
    </row>
    <row r="696" spans="1:23" ht="12.75" customHeight="1" x14ac:dyDescent="0.2">
      <c r="A696" s="142"/>
      <c r="B696" s="9">
        <v>669</v>
      </c>
      <c r="C696" s="180"/>
      <c r="D696" s="79"/>
      <c r="E696" s="80" t="str">
        <f>IF(ISBLANK(D696), "", VLOOKUP(D696, Z!$A$2:$C$4127, 3, FALSE))</f>
        <v/>
      </c>
      <c r="F696" s="206"/>
      <c r="G696" s="139"/>
      <c r="H696" s="139"/>
      <c r="I696" s="206"/>
      <c r="J696" s="181"/>
      <c r="K696" s="182"/>
      <c r="L696" s="207"/>
      <c r="M696" s="183"/>
      <c r="N696" s="180"/>
      <c r="O696" s="79"/>
      <c r="P696" s="80" t="str">
        <f>IF(ISBLANK(O696), "", VLOOKUP(O696, Z!$A$2:$C$4127, 3, FALSE))</f>
        <v/>
      </c>
      <c r="Q696" s="184"/>
      <c r="R696" s="156">
        <f t="shared" si="31"/>
        <v>0</v>
      </c>
      <c r="S696" s="13"/>
      <c r="T696" s="225" cm="1">
        <f t="array" ref="T696">IFERROR(V696 * INDEX($AC$28:$AC$33, U696), 0) / 1000</f>
        <v>0</v>
      </c>
      <c r="U696" s="224" t="str">
        <f t="shared" si="30"/>
        <v>-</v>
      </c>
      <c r="V696" s="225">
        <f t="shared" si="32"/>
        <v>0</v>
      </c>
      <c r="W696" s="13"/>
    </row>
    <row r="697" spans="1:23" ht="12.75" customHeight="1" x14ac:dyDescent="0.2">
      <c r="A697" s="142"/>
      <c r="B697" s="9">
        <v>670</v>
      </c>
      <c r="C697" s="180"/>
      <c r="D697" s="79"/>
      <c r="E697" s="80" t="str">
        <f>IF(ISBLANK(D697), "", VLOOKUP(D697, Z!$A$2:$C$4127, 3, FALSE))</f>
        <v/>
      </c>
      <c r="F697" s="206"/>
      <c r="G697" s="139"/>
      <c r="H697" s="139"/>
      <c r="I697" s="206"/>
      <c r="J697" s="181"/>
      <c r="K697" s="182"/>
      <c r="L697" s="207"/>
      <c r="M697" s="183"/>
      <c r="N697" s="180"/>
      <c r="O697" s="79"/>
      <c r="P697" s="80" t="str">
        <f>IF(ISBLANK(O697), "", VLOOKUP(O697, Z!$A$2:$C$4127, 3, FALSE))</f>
        <v/>
      </c>
      <c r="Q697" s="184"/>
      <c r="R697" s="156">
        <f t="shared" si="31"/>
        <v>0</v>
      </c>
      <c r="S697" s="13"/>
      <c r="T697" s="225" cm="1">
        <f t="array" ref="T697">IFERROR(V697 * INDEX($AC$28:$AC$33, U697), 0) / 1000</f>
        <v>0</v>
      </c>
      <c r="U697" s="224" t="str">
        <f t="shared" si="30"/>
        <v>-</v>
      </c>
      <c r="V697" s="225">
        <f t="shared" si="32"/>
        <v>0</v>
      </c>
      <c r="W697" s="13"/>
    </row>
    <row r="698" spans="1:23" ht="12.75" customHeight="1" x14ac:dyDescent="0.2">
      <c r="A698" s="142"/>
      <c r="B698" s="9">
        <v>671</v>
      </c>
      <c r="C698" s="180"/>
      <c r="D698" s="79"/>
      <c r="E698" s="80" t="str">
        <f>IF(ISBLANK(D698), "", VLOOKUP(D698, Z!$A$2:$C$4127, 3, FALSE))</f>
        <v/>
      </c>
      <c r="F698" s="206"/>
      <c r="G698" s="139"/>
      <c r="H698" s="139"/>
      <c r="I698" s="206"/>
      <c r="J698" s="181"/>
      <c r="K698" s="182"/>
      <c r="L698" s="207"/>
      <c r="M698" s="183"/>
      <c r="N698" s="180"/>
      <c r="O698" s="79"/>
      <c r="P698" s="80" t="str">
        <f>IF(ISBLANK(O698), "", VLOOKUP(O698, Z!$A$2:$C$4127, 3, FALSE))</f>
        <v/>
      </c>
      <c r="Q698" s="184"/>
      <c r="R698" s="156">
        <f t="shared" si="31"/>
        <v>0</v>
      </c>
      <c r="S698" s="13"/>
      <c r="T698" s="225" cm="1">
        <f t="array" ref="T698">IFERROR(V698 * INDEX($AC$28:$AC$33, U698), 0) / 1000</f>
        <v>0</v>
      </c>
      <c r="U698" s="224" t="str">
        <f t="shared" si="30"/>
        <v>-</v>
      </c>
      <c r="V698" s="225">
        <f t="shared" si="32"/>
        <v>0</v>
      </c>
      <c r="W698" s="13"/>
    </row>
    <row r="699" spans="1:23" ht="12.75" customHeight="1" x14ac:dyDescent="0.2">
      <c r="A699" s="142"/>
      <c r="B699" s="9">
        <v>672</v>
      </c>
      <c r="C699" s="180"/>
      <c r="D699" s="79"/>
      <c r="E699" s="80" t="str">
        <f>IF(ISBLANK(D699), "", VLOOKUP(D699, Z!$A$2:$C$4127, 3, FALSE))</f>
        <v/>
      </c>
      <c r="F699" s="206"/>
      <c r="G699" s="139"/>
      <c r="H699" s="139"/>
      <c r="I699" s="206"/>
      <c r="J699" s="181"/>
      <c r="K699" s="182"/>
      <c r="L699" s="207"/>
      <c r="M699" s="183"/>
      <c r="N699" s="180"/>
      <c r="O699" s="79"/>
      <c r="P699" s="80" t="str">
        <f>IF(ISBLANK(O699), "", VLOOKUP(O699, Z!$A$2:$C$4127, 3, FALSE))</f>
        <v/>
      </c>
      <c r="Q699" s="184"/>
      <c r="R699" s="156">
        <f t="shared" si="31"/>
        <v>0</v>
      </c>
      <c r="S699" s="13"/>
      <c r="T699" s="225" cm="1">
        <f t="array" ref="T699">IFERROR(V699 * INDEX($AC$28:$AC$33, U699), 0) / 1000</f>
        <v>0</v>
      </c>
      <c r="U699" s="224" t="str">
        <f t="shared" si="30"/>
        <v>-</v>
      </c>
      <c r="V699" s="225">
        <f t="shared" si="32"/>
        <v>0</v>
      </c>
      <c r="W699" s="13"/>
    </row>
    <row r="700" spans="1:23" ht="12.75" customHeight="1" x14ac:dyDescent="0.2">
      <c r="A700" s="142"/>
      <c r="B700" s="9">
        <v>673</v>
      </c>
      <c r="C700" s="180"/>
      <c r="D700" s="79"/>
      <c r="E700" s="80" t="str">
        <f>IF(ISBLANK(D700), "", VLOOKUP(D700, Z!$A$2:$C$4127, 3, FALSE))</f>
        <v/>
      </c>
      <c r="F700" s="206"/>
      <c r="G700" s="139"/>
      <c r="H700" s="139"/>
      <c r="I700" s="206"/>
      <c r="J700" s="181"/>
      <c r="K700" s="182"/>
      <c r="L700" s="207"/>
      <c r="M700" s="183"/>
      <c r="N700" s="180"/>
      <c r="O700" s="79"/>
      <c r="P700" s="80" t="str">
        <f>IF(ISBLANK(O700), "", VLOOKUP(O700, Z!$A$2:$C$4127, 3, FALSE))</f>
        <v/>
      </c>
      <c r="Q700" s="184"/>
      <c r="R700" s="156">
        <f t="shared" si="31"/>
        <v>0</v>
      </c>
      <c r="S700" s="13"/>
      <c r="T700" s="225" cm="1">
        <f t="array" ref="T700">IFERROR(V700 * INDEX($AC$28:$AC$33, U700), 0) / 1000</f>
        <v>0</v>
      </c>
      <c r="U700" s="224" t="str">
        <f t="shared" si="30"/>
        <v>-</v>
      </c>
      <c r="V700" s="225">
        <f t="shared" si="32"/>
        <v>0</v>
      </c>
      <c r="W700" s="13"/>
    </row>
    <row r="701" spans="1:23" ht="12.75" customHeight="1" x14ac:dyDescent="0.2">
      <c r="A701" s="142"/>
      <c r="B701" s="9">
        <v>674</v>
      </c>
      <c r="C701" s="180"/>
      <c r="D701" s="79"/>
      <c r="E701" s="80" t="str">
        <f>IF(ISBLANK(D701), "", VLOOKUP(D701, Z!$A$2:$C$4127, 3, FALSE))</f>
        <v/>
      </c>
      <c r="F701" s="206"/>
      <c r="G701" s="139"/>
      <c r="H701" s="139"/>
      <c r="I701" s="206"/>
      <c r="J701" s="181"/>
      <c r="K701" s="182"/>
      <c r="L701" s="207"/>
      <c r="M701" s="183"/>
      <c r="N701" s="180"/>
      <c r="O701" s="79"/>
      <c r="P701" s="80" t="str">
        <f>IF(ISBLANK(O701), "", VLOOKUP(O701, Z!$A$2:$C$4127, 3, FALSE))</f>
        <v/>
      </c>
      <c r="Q701" s="184"/>
      <c r="R701" s="156">
        <f t="shared" si="31"/>
        <v>0</v>
      </c>
      <c r="S701" s="13"/>
      <c r="T701" s="225" cm="1">
        <f t="array" ref="T701">IFERROR(V701 * INDEX($AC$28:$AC$33, U701), 0) / 1000</f>
        <v>0</v>
      </c>
      <c r="U701" s="224" t="str">
        <f t="shared" si="30"/>
        <v>-</v>
      </c>
      <c r="V701" s="225">
        <f t="shared" si="32"/>
        <v>0</v>
      </c>
      <c r="W701" s="13"/>
    </row>
    <row r="702" spans="1:23" ht="12.75" customHeight="1" x14ac:dyDescent="0.2">
      <c r="A702" s="142"/>
      <c r="B702" s="9">
        <v>675</v>
      </c>
      <c r="C702" s="180"/>
      <c r="D702" s="79"/>
      <c r="E702" s="80" t="str">
        <f>IF(ISBLANK(D702), "", VLOOKUP(D702, Z!$A$2:$C$4127, 3, FALSE))</f>
        <v/>
      </c>
      <c r="F702" s="206"/>
      <c r="G702" s="139"/>
      <c r="H702" s="139"/>
      <c r="I702" s="206"/>
      <c r="J702" s="181"/>
      <c r="K702" s="182"/>
      <c r="L702" s="207"/>
      <c r="M702" s="183"/>
      <c r="N702" s="180"/>
      <c r="O702" s="79"/>
      <c r="P702" s="80" t="str">
        <f>IF(ISBLANK(O702), "", VLOOKUP(O702, Z!$A$2:$C$4127, 3, FALSE))</f>
        <v/>
      </c>
      <c r="Q702" s="184"/>
      <c r="R702" s="156">
        <f t="shared" si="31"/>
        <v>0</v>
      </c>
      <c r="S702" s="13"/>
      <c r="T702" s="225" cm="1">
        <f t="array" ref="T702">IFERROR(V702 * INDEX($AC$28:$AC$33, U702), 0) / 1000</f>
        <v>0</v>
      </c>
      <c r="U702" s="224" t="str">
        <f t="shared" si="30"/>
        <v>-</v>
      </c>
      <c r="V702" s="225">
        <f t="shared" si="32"/>
        <v>0</v>
      </c>
      <c r="W702" s="13"/>
    </row>
    <row r="703" spans="1:23" ht="12.75" customHeight="1" x14ac:dyDescent="0.2">
      <c r="A703" s="142"/>
      <c r="B703" s="9">
        <v>676</v>
      </c>
      <c r="C703" s="180"/>
      <c r="D703" s="79"/>
      <c r="E703" s="80" t="str">
        <f>IF(ISBLANK(D703), "", VLOOKUP(D703, Z!$A$2:$C$4127, 3, FALSE))</f>
        <v/>
      </c>
      <c r="F703" s="206"/>
      <c r="G703" s="139"/>
      <c r="H703" s="139"/>
      <c r="I703" s="206"/>
      <c r="J703" s="181"/>
      <c r="K703" s="182"/>
      <c r="L703" s="207"/>
      <c r="M703" s="183"/>
      <c r="N703" s="180"/>
      <c r="O703" s="79"/>
      <c r="P703" s="80" t="str">
        <f>IF(ISBLANK(O703), "", VLOOKUP(O703, Z!$A$2:$C$4127, 3, FALSE))</f>
        <v/>
      </c>
      <c r="Q703" s="184"/>
      <c r="R703" s="156">
        <f t="shared" si="31"/>
        <v>0</v>
      </c>
      <c r="S703" s="13"/>
      <c r="T703" s="225" cm="1">
        <f t="array" ref="T703">IFERROR(V703 * INDEX($AC$28:$AC$33, U703), 0) / 1000</f>
        <v>0</v>
      </c>
      <c r="U703" s="224" t="str">
        <f t="shared" si="30"/>
        <v>-</v>
      </c>
      <c r="V703" s="225">
        <f t="shared" si="32"/>
        <v>0</v>
      </c>
      <c r="W703" s="13"/>
    </row>
    <row r="704" spans="1:23" ht="12.75" customHeight="1" x14ac:dyDescent="0.2">
      <c r="A704" s="142"/>
      <c r="B704" s="9">
        <v>677</v>
      </c>
      <c r="C704" s="180"/>
      <c r="D704" s="79"/>
      <c r="E704" s="80" t="str">
        <f>IF(ISBLANK(D704), "", VLOOKUP(D704, Z!$A$2:$C$4127, 3, FALSE))</f>
        <v/>
      </c>
      <c r="F704" s="206"/>
      <c r="G704" s="139"/>
      <c r="H704" s="139"/>
      <c r="I704" s="206"/>
      <c r="J704" s="181"/>
      <c r="K704" s="182"/>
      <c r="L704" s="207"/>
      <c r="M704" s="183"/>
      <c r="N704" s="180"/>
      <c r="O704" s="79"/>
      <c r="P704" s="80" t="str">
        <f>IF(ISBLANK(O704), "", VLOOKUP(O704, Z!$A$2:$C$4127, 3, FALSE))</f>
        <v/>
      </c>
      <c r="Q704" s="184"/>
      <c r="R704" s="156">
        <f t="shared" si="31"/>
        <v>0</v>
      </c>
      <c r="S704" s="13"/>
      <c r="T704" s="225" cm="1">
        <f t="array" ref="T704">IFERROR(V704 * INDEX($AC$28:$AC$33, U704), 0) / 1000</f>
        <v>0</v>
      </c>
      <c r="U704" s="224" t="str">
        <f t="shared" si="30"/>
        <v>-</v>
      </c>
      <c r="V704" s="225">
        <f t="shared" si="32"/>
        <v>0</v>
      </c>
      <c r="W704" s="13"/>
    </row>
    <row r="705" spans="1:23" ht="12.75" customHeight="1" x14ac:dyDescent="0.2">
      <c r="A705" s="142"/>
      <c r="B705" s="9">
        <v>678</v>
      </c>
      <c r="C705" s="180"/>
      <c r="D705" s="79"/>
      <c r="E705" s="80" t="str">
        <f>IF(ISBLANK(D705), "", VLOOKUP(D705, Z!$A$2:$C$4127, 3, FALSE))</f>
        <v/>
      </c>
      <c r="F705" s="206"/>
      <c r="G705" s="139"/>
      <c r="H705" s="139"/>
      <c r="I705" s="206"/>
      <c r="J705" s="181"/>
      <c r="K705" s="182"/>
      <c r="L705" s="207"/>
      <c r="M705" s="183"/>
      <c r="N705" s="180"/>
      <c r="O705" s="79"/>
      <c r="P705" s="80" t="str">
        <f>IF(ISBLANK(O705), "", VLOOKUP(O705, Z!$A$2:$C$4127, 3, FALSE))</f>
        <v/>
      </c>
      <c r="Q705" s="184"/>
      <c r="R705" s="156">
        <f t="shared" si="31"/>
        <v>0</v>
      </c>
      <c r="S705" s="13"/>
      <c r="T705" s="225" cm="1">
        <f t="array" ref="T705">IFERROR(V705 * INDEX($AC$28:$AC$33, U705), 0) / 1000</f>
        <v>0</v>
      </c>
      <c r="U705" s="224" t="str">
        <f t="shared" si="30"/>
        <v>-</v>
      </c>
      <c r="V705" s="225">
        <f t="shared" si="32"/>
        <v>0</v>
      </c>
      <c r="W705" s="13"/>
    </row>
    <row r="706" spans="1:23" ht="12.75" customHeight="1" x14ac:dyDescent="0.2">
      <c r="A706" s="142"/>
      <c r="B706" s="9">
        <v>679</v>
      </c>
      <c r="C706" s="180"/>
      <c r="D706" s="79"/>
      <c r="E706" s="80" t="str">
        <f>IF(ISBLANK(D706), "", VLOOKUP(D706, Z!$A$2:$C$4127, 3, FALSE))</f>
        <v/>
      </c>
      <c r="F706" s="206"/>
      <c r="G706" s="139"/>
      <c r="H706" s="139"/>
      <c r="I706" s="206"/>
      <c r="J706" s="181"/>
      <c r="K706" s="182"/>
      <c r="L706" s="207"/>
      <c r="M706" s="183"/>
      <c r="N706" s="180"/>
      <c r="O706" s="79"/>
      <c r="P706" s="80" t="str">
        <f>IF(ISBLANK(O706), "", VLOOKUP(O706, Z!$A$2:$C$4127, 3, FALSE))</f>
        <v/>
      </c>
      <c r="Q706" s="184"/>
      <c r="R706" s="156">
        <f t="shared" si="31"/>
        <v>0</v>
      </c>
      <c r="S706" s="13"/>
      <c r="T706" s="225" cm="1">
        <f t="array" ref="T706">IFERROR(V706 * INDEX($AC$28:$AC$33, U706), 0) / 1000</f>
        <v>0</v>
      </c>
      <c r="U706" s="224" t="str">
        <f t="shared" si="30"/>
        <v>-</v>
      </c>
      <c r="V706" s="225">
        <f t="shared" si="32"/>
        <v>0</v>
      </c>
      <c r="W706" s="13"/>
    </row>
    <row r="707" spans="1:23" ht="12.75" customHeight="1" x14ac:dyDescent="0.2">
      <c r="A707" s="142"/>
      <c r="B707" s="9">
        <v>680</v>
      </c>
      <c r="C707" s="180"/>
      <c r="D707" s="79"/>
      <c r="E707" s="80" t="str">
        <f>IF(ISBLANK(D707), "", VLOOKUP(D707, Z!$A$2:$C$4127, 3, FALSE))</f>
        <v/>
      </c>
      <c r="F707" s="206"/>
      <c r="G707" s="139"/>
      <c r="H707" s="139"/>
      <c r="I707" s="206"/>
      <c r="J707" s="181"/>
      <c r="K707" s="182"/>
      <c r="L707" s="207"/>
      <c r="M707" s="183"/>
      <c r="N707" s="180"/>
      <c r="O707" s="79"/>
      <c r="P707" s="80" t="str">
        <f>IF(ISBLANK(O707), "", VLOOKUP(O707, Z!$A$2:$C$4127, 3, FALSE))</f>
        <v/>
      </c>
      <c r="Q707" s="184"/>
      <c r="R707" s="156">
        <f t="shared" si="31"/>
        <v>0</v>
      </c>
      <c r="S707" s="13"/>
      <c r="T707" s="225" cm="1">
        <f t="array" ref="T707">IFERROR(V707 * INDEX($AC$28:$AC$33, U707), 0) / 1000</f>
        <v>0</v>
      </c>
      <c r="U707" s="224" t="str">
        <f t="shared" si="30"/>
        <v>-</v>
      </c>
      <c r="V707" s="225">
        <f t="shared" si="32"/>
        <v>0</v>
      </c>
      <c r="W707" s="13"/>
    </row>
    <row r="708" spans="1:23" ht="12.75" customHeight="1" x14ac:dyDescent="0.2">
      <c r="A708" s="142"/>
      <c r="B708" s="9">
        <v>681</v>
      </c>
      <c r="C708" s="180"/>
      <c r="D708" s="79"/>
      <c r="E708" s="80" t="str">
        <f>IF(ISBLANK(D708), "", VLOOKUP(D708, Z!$A$2:$C$4127, 3, FALSE))</f>
        <v/>
      </c>
      <c r="F708" s="206"/>
      <c r="G708" s="139"/>
      <c r="H708" s="139"/>
      <c r="I708" s="206"/>
      <c r="J708" s="181"/>
      <c r="K708" s="182"/>
      <c r="L708" s="207"/>
      <c r="M708" s="183"/>
      <c r="N708" s="180"/>
      <c r="O708" s="79"/>
      <c r="P708" s="80" t="str">
        <f>IF(ISBLANK(O708), "", VLOOKUP(O708, Z!$A$2:$C$4127, 3, FALSE))</f>
        <v/>
      </c>
      <c r="Q708" s="184"/>
      <c r="R708" s="156">
        <f t="shared" si="31"/>
        <v>0</v>
      </c>
      <c r="S708" s="13"/>
      <c r="T708" s="225" cm="1">
        <f t="array" ref="T708">IFERROR(V708 * INDEX($AC$28:$AC$33, U708), 0) / 1000</f>
        <v>0</v>
      </c>
      <c r="U708" s="224" t="str">
        <f t="shared" si="30"/>
        <v>-</v>
      </c>
      <c r="V708" s="225">
        <f t="shared" si="32"/>
        <v>0</v>
      </c>
      <c r="W708" s="13"/>
    </row>
    <row r="709" spans="1:23" ht="12.75" customHeight="1" x14ac:dyDescent="0.2">
      <c r="A709" s="142"/>
      <c r="B709" s="9">
        <v>682</v>
      </c>
      <c r="C709" s="180"/>
      <c r="D709" s="79"/>
      <c r="E709" s="80" t="str">
        <f>IF(ISBLANK(D709), "", VLOOKUP(D709, Z!$A$2:$C$4127, 3, FALSE))</f>
        <v/>
      </c>
      <c r="F709" s="206"/>
      <c r="G709" s="139"/>
      <c r="H709" s="139"/>
      <c r="I709" s="206"/>
      <c r="J709" s="181"/>
      <c r="K709" s="182"/>
      <c r="L709" s="207"/>
      <c r="M709" s="183"/>
      <c r="N709" s="180"/>
      <c r="O709" s="79"/>
      <c r="P709" s="80" t="str">
        <f>IF(ISBLANK(O709), "", VLOOKUP(O709, Z!$A$2:$C$4127, 3, FALSE))</f>
        <v/>
      </c>
      <c r="Q709" s="184"/>
      <c r="R709" s="156">
        <f t="shared" si="31"/>
        <v>0</v>
      </c>
      <c r="S709" s="13"/>
      <c r="T709" s="225" cm="1">
        <f t="array" ref="T709">IFERROR(V709 * INDEX($AC$28:$AC$33, U709), 0) / 1000</f>
        <v>0</v>
      </c>
      <c r="U709" s="224" t="str">
        <f t="shared" si="30"/>
        <v>-</v>
      </c>
      <c r="V709" s="225">
        <f t="shared" si="32"/>
        <v>0</v>
      </c>
      <c r="W709" s="13"/>
    </row>
    <row r="710" spans="1:23" ht="12.75" customHeight="1" x14ac:dyDescent="0.2">
      <c r="A710" s="142"/>
      <c r="B710" s="9">
        <v>683</v>
      </c>
      <c r="C710" s="180"/>
      <c r="D710" s="79"/>
      <c r="E710" s="80" t="str">
        <f>IF(ISBLANK(D710), "", VLOOKUP(D710, Z!$A$2:$C$4127, 3, FALSE))</f>
        <v/>
      </c>
      <c r="F710" s="206"/>
      <c r="G710" s="139"/>
      <c r="H710" s="139"/>
      <c r="I710" s="206"/>
      <c r="J710" s="181"/>
      <c r="K710" s="182"/>
      <c r="L710" s="207"/>
      <c r="M710" s="183"/>
      <c r="N710" s="180"/>
      <c r="O710" s="79"/>
      <c r="P710" s="80" t="str">
        <f>IF(ISBLANK(O710), "", VLOOKUP(O710, Z!$A$2:$C$4127, 3, FALSE))</f>
        <v/>
      </c>
      <c r="Q710" s="184"/>
      <c r="R710" s="156">
        <f t="shared" si="31"/>
        <v>0</v>
      </c>
      <c r="S710" s="13"/>
      <c r="T710" s="225" cm="1">
        <f t="array" ref="T710">IFERROR(V710 * INDEX($AC$28:$AC$33, U710), 0) / 1000</f>
        <v>0</v>
      </c>
      <c r="U710" s="224" t="str">
        <f t="shared" si="30"/>
        <v>-</v>
      </c>
      <c r="V710" s="225">
        <f t="shared" si="32"/>
        <v>0</v>
      </c>
      <c r="W710" s="13"/>
    </row>
    <row r="711" spans="1:23" ht="12.75" customHeight="1" x14ac:dyDescent="0.2">
      <c r="A711" s="142"/>
      <c r="B711" s="9">
        <v>684</v>
      </c>
      <c r="C711" s="180"/>
      <c r="D711" s="79"/>
      <c r="E711" s="80" t="str">
        <f>IF(ISBLANK(D711), "", VLOOKUP(D711, Z!$A$2:$C$4127, 3, FALSE))</f>
        <v/>
      </c>
      <c r="F711" s="206"/>
      <c r="G711" s="139"/>
      <c r="H711" s="139"/>
      <c r="I711" s="206"/>
      <c r="J711" s="181"/>
      <c r="K711" s="182"/>
      <c r="L711" s="207"/>
      <c r="M711" s="183"/>
      <c r="N711" s="180"/>
      <c r="O711" s="79"/>
      <c r="P711" s="80" t="str">
        <f>IF(ISBLANK(O711), "", VLOOKUP(O711, Z!$A$2:$C$4127, 3, FALSE))</f>
        <v/>
      </c>
      <c r="Q711" s="184"/>
      <c r="R711" s="156">
        <f t="shared" si="31"/>
        <v>0</v>
      </c>
      <c r="S711" s="13"/>
      <c r="T711" s="225" cm="1">
        <f t="array" ref="T711">IFERROR(V711 * INDEX($AC$28:$AC$33, U711), 0) / 1000</f>
        <v>0</v>
      </c>
      <c r="U711" s="224" t="str">
        <f t="shared" si="30"/>
        <v>-</v>
      </c>
      <c r="V711" s="225">
        <f t="shared" si="32"/>
        <v>0</v>
      </c>
      <c r="W711" s="13"/>
    </row>
    <row r="712" spans="1:23" ht="12.75" customHeight="1" x14ac:dyDescent="0.2">
      <c r="A712" s="142"/>
      <c r="B712" s="9">
        <v>685</v>
      </c>
      <c r="C712" s="180"/>
      <c r="D712" s="79"/>
      <c r="E712" s="80" t="str">
        <f>IF(ISBLANK(D712), "", VLOOKUP(D712, Z!$A$2:$C$4127, 3, FALSE))</f>
        <v/>
      </c>
      <c r="F712" s="206"/>
      <c r="G712" s="139"/>
      <c r="H712" s="139"/>
      <c r="I712" s="206"/>
      <c r="J712" s="181"/>
      <c r="K712" s="182"/>
      <c r="L712" s="207"/>
      <c r="M712" s="183"/>
      <c r="N712" s="180"/>
      <c r="O712" s="79"/>
      <c r="P712" s="80" t="str">
        <f>IF(ISBLANK(O712), "", VLOOKUP(O712, Z!$A$2:$C$4127, 3, FALSE))</f>
        <v/>
      </c>
      <c r="Q712" s="184"/>
      <c r="R712" s="156">
        <f t="shared" si="31"/>
        <v>0</v>
      </c>
      <c r="S712" s="13"/>
      <c r="T712" s="225" cm="1">
        <f t="array" ref="T712">IFERROR(V712 * INDEX($AC$28:$AC$33, U712), 0) / 1000</f>
        <v>0</v>
      </c>
      <c r="U712" s="224" t="str">
        <f t="shared" si="30"/>
        <v>-</v>
      </c>
      <c r="V712" s="225">
        <f t="shared" si="32"/>
        <v>0</v>
      </c>
      <c r="W712" s="13"/>
    </row>
    <row r="713" spans="1:23" ht="12.75" customHeight="1" x14ac:dyDescent="0.2">
      <c r="A713" s="142"/>
      <c r="B713" s="9">
        <v>686</v>
      </c>
      <c r="C713" s="180"/>
      <c r="D713" s="79"/>
      <c r="E713" s="80" t="str">
        <f>IF(ISBLANK(D713), "", VLOOKUP(D713, Z!$A$2:$C$4127, 3, FALSE))</f>
        <v/>
      </c>
      <c r="F713" s="206"/>
      <c r="G713" s="139"/>
      <c r="H713" s="139"/>
      <c r="I713" s="206"/>
      <c r="J713" s="181"/>
      <c r="K713" s="182"/>
      <c r="L713" s="207"/>
      <c r="M713" s="183"/>
      <c r="N713" s="180"/>
      <c r="O713" s="79"/>
      <c r="P713" s="80" t="str">
        <f>IF(ISBLANK(O713), "", VLOOKUP(O713, Z!$A$2:$C$4127, 3, FALSE))</f>
        <v/>
      </c>
      <c r="Q713" s="184"/>
      <c r="R713" s="156">
        <f t="shared" si="31"/>
        <v>0</v>
      </c>
      <c r="S713" s="13"/>
      <c r="T713" s="225" cm="1">
        <f t="array" ref="T713">IFERROR(V713 * INDEX($AC$28:$AC$33, U713), 0) / 1000</f>
        <v>0</v>
      </c>
      <c r="U713" s="224" t="str">
        <f t="shared" si="30"/>
        <v>-</v>
      </c>
      <c r="V713" s="225">
        <f t="shared" si="32"/>
        <v>0</v>
      </c>
      <c r="W713" s="13"/>
    </row>
    <row r="714" spans="1:23" ht="12.75" customHeight="1" x14ac:dyDescent="0.2">
      <c r="A714" s="142"/>
      <c r="B714" s="9">
        <v>687</v>
      </c>
      <c r="C714" s="180"/>
      <c r="D714" s="79"/>
      <c r="E714" s="80" t="str">
        <f>IF(ISBLANK(D714), "", VLOOKUP(D714, Z!$A$2:$C$4127, 3, FALSE))</f>
        <v/>
      </c>
      <c r="F714" s="206"/>
      <c r="G714" s="139"/>
      <c r="H714" s="139"/>
      <c r="I714" s="206"/>
      <c r="J714" s="181"/>
      <c r="K714" s="182"/>
      <c r="L714" s="207"/>
      <c r="M714" s="183"/>
      <c r="N714" s="180"/>
      <c r="O714" s="79"/>
      <c r="P714" s="80" t="str">
        <f>IF(ISBLANK(O714), "", VLOOKUP(O714, Z!$A$2:$C$4127, 3, FALSE))</f>
        <v/>
      </c>
      <c r="Q714" s="184"/>
      <c r="R714" s="156">
        <f t="shared" si="31"/>
        <v>0</v>
      </c>
      <c r="S714" s="13"/>
      <c r="T714" s="225" cm="1">
        <f t="array" ref="T714">IFERROR(V714 * INDEX($AC$28:$AC$33, U714), 0) / 1000</f>
        <v>0</v>
      </c>
      <c r="U714" s="224" t="str">
        <f t="shared" si="30"/>
        <v>-</v>
      </c>
      <c r="V714" s="225">
        <f t="shared" si="32"/>
        <v>0</v>
      </c>
      <c r="W714" s="13"/>
    </row>
    <row r="715" spans="1:23" ht="12.75" customHeight="1" x14ac:dyDescent="0.2">
      <c r="A715" s="142"/>
      <c r="B715" s="9">
        <v>688</v>
      </c>
      <c r="C715" s="180"/>
      <c r="D715" s="79"/>
      <c r="E715" s="80" t="str">
        <f>IF(ISBLANK(D715), "", VLOOKUP(D715, Z!$A$2:$C$4127, 3, FALSE))</f>
        <v/>
      </c>
      <c r="F715" s="206"/>
      <c r="G715" s="139"/>
      <c r="H715" s="139"/>
      <c r="I715" s="206"/>
      <c r="J715" s="181"/>
      <c r="K715" s="182"/>
      <c r="L715" s="207"/>
      <c r="M715" s="183"/>
      <c r="N715" s="180"/>
      <c r="O715" s="79"/>
      <c r="P715" s="80" t="str">
        <f>IF(ISBLANK(O715), "", VLOOKUP(O715, Z!$A$2:$C$4127, 3, FALSE))</f>
        <v/>
      </c>
      <c r="Q715" s="184"/>
      <c r="R715" s="156">
        <f t="shared" si="31"/>
        <v>0</v>
      </c>
      <c r="S715" s="13"/>
      <c r="T715" s="225" cm="1">
        <f t="array" ref="T715">IFERROR(V715 * INDEX($AC$28:$AC$33, U715), 0) / 1000</f>
        <v>0</v>
      </c>
      <c r="U715" s="224" t="str">
        <f t="shared" si="30"/>
        <v>-</v>
      </c>
      <c r="V715" s="225">
        <f t="shared" si="32"/>
        <v>0</v>
      </c>
      <c r="W715" s="13"/>
    </row>
    <row r="716" spans="1:23" ht="12.75" customHeight="1" x14ac:dyDescent="0.2">
      <c r="A716" s="142"/>
      <c r="B716" s="9">
        <v>689</v>
      </c>
      <c r="C716" s="180"/>
      <c r="D716" s="79"/>
      <c r="E716" s="80" t="str">
        <f>IF(ISBLANK(D716), "", VLOOKUP(D716, Z!$A$2:$C$4127, 3, FALSE))</f>
        <v/>
      </c>
      <c r="F716" s="206"/>
      <c r="G716" s="139"/>
      <c r="H716" s="139"/>
      <c r="I716" s="206"/>
      <c r="J716" s="181"/>
      <c r="K716" s="182"/>
      <c r="L716" s="207"/>
      <c r="M716" s="183"/>
      <c r="N716" s="180"/>
      <c r="O716" s="79"/>
      <c r="P716" s="80" t="str">
        <f>IF(ISBLANK(O716), "", VLOOKUP(O716, Z!$A$2:$C$4127, 3, FALSE))</f>
        <v/>
      </c>
      <c r="Q716" s="184"/>
      <c r="R716" s="156">
        <f t="shared" si="31"/>
        <v>0</v>
      </c>
      <c r="S716" s="13"/>
      <c r="T716" s="225" cm="1">
        <f t="array" ref="T716">IFERROR(V716 * INDEX($AC$28:$AC$33, U716), 0) / 1000</f>
        <v>0</v>
      </c>
      <c r="U716" s="224" t="str">
        <f t="shared" si="30"/>
        <v>-</v>
      </c>
      <c r="V716" s="225">
        <f t="shared" si="32"/>
        <v>0</v>
      </c>
      <c r="W716" s="13"/>
    </row>
    <row r="717" spans="1:23" ht="12.75" customHeight="1" x14ac:dyDescent="0.2">
      <c r="A717" s="142"/>
      <c r="B717" s="9">
        <v>690</v>
      </c>
      <c r="C717" s="180"/>
      <c r="D717" s="79"/>
      <c r="E717" s="80" t="str">
        <f>IF(ISBLANK(D717), "", VLOOKUP(D717, Z!$A$2:$C$4127, 3, FALSE))</f>
        <v/>
      </c>
      <c r="F717" s="206"/>
      <c r="G717" s="139"/>
      <c r="H717" s="139"/>
      <c r="I717" s="206"/>
      <c r="J717" s="181"/>
      <c r="K717" s="182"/>
      <c r="L717" s="207"/>
      <c r="M717" s="183"/>
      <c r="N717" s="180"/>
      <c r="O717" s="79"/>
      <c r="P717" s="80" t="str">
        <f>IF(ISBLANK(O717), "", VLOOKUP(O717, Z!$A$2:$C$4127, 3, FALSE))</f>
        <v/>
      </c>
      <c r="Q717" s="184"/>
      <c r="R717" s="156">
        <f t="shared" si="31"/>
        <v>0</v>
      </c>
      <c r="S717" s="13"/>
      <c r="T717" s="225" cm="1">
        <f t="array" ref="T717">IFERROR(V717 * INDEX($AC$28:$AC$33, U717), 0) / 1000</f>
        <v>0</v>
      </c>
      <c r="U717" s="224" t="str">
        <f t="shared" si="30"/>
        <v>-</v>
      </c>
      <c r="V717" s="225">
        <f t="shared" si="32"/>
        <v>0</v>
      </c>
      <c r="W717" s="13"/>
    </row>
    <row r="718" spans="1:23" ht="12.75" customHeight="1" x14ac:dyDescent="0.2">
      <c r="A718" s="142"/>
      <c r="B718" s="9">
        <v>691</v>
      </c>
      <c r="C718" s="180"/>
      <c r="D718" s="79"/>
      <c r="E718" s="80" t="str">
        <f>IF(ISBLANK(D718), "", VLOOKUP(D718, Z!$A$2:$C$4127, 3, FALSE))</f>
        <v/>
      </c>
      <c r="F718" s="206"/>
      <c r="G718" s="139"/>
      <c r="H718" s="139"/>
      <c r="I718" s="206"/>
      <c r="J718" s="181"/>
      <c r="K718" s="182"/>
      <c r="L718" s="207"/>
      <c r="M718" s="183"/>
      <c r="N718" s="180"/>
      <c r="O718" s="79"/>
      <c r="P718" s="80" t="str">
        <f>IF(ISBLANK(O718), "", VLOOKUP(O718, Z!$A$2:$C$4127, 3, FALSE))</f>
        <v/>
      </c>
      <c r="Q718" s="184"/>
      <c r="R718" s="156">
        <f t="shared" si="31"/>
        <v>0</v>
      </c>
      <c r="S718" s="13"/>
      <c r="T718" s="225" cm="1">
        <f t="array" ref="T718">IFERROR(V718 * INDEX($AC$28:$AC$33, U718), 0) / 1000</f>
        <v>0</v>
      </c>
      <c r="U718" s="224" t="str">
        <f t="shared" si="30"/>
        <v>-</v>
      </c>
      <c r="V718" s="225">
        <f t="shared" si="32"/>
        <v>0</v>
      </c>
      <c r="W718" s="13"/>
    </row>
    <row r="719" spans="1:23" ht="12.75" customHeight="1" x14ac:dyDescent="0.2">
      <c r="A719" s="142"/>
      <c r="B719" s="9">
        <v>692</v>
      </c>
      <c r="C719" s="180"/>
      <c r="D719" s="79"/>
      <c r="E719" s="80" t="str">
        <f>IF(ISBLANK(D719), "", VLOOKUP(D719, Z!$A$2:$C$4127, 3, FALSE))</f>
        <v/>
      </c>
      <c r="F719" s="206"/>
      <c r="G719" s="139"/>
      <c r="H719" s="139"/>
      <c r="I719" s="206"/>
      <c r="J719" s="181"/>
      <c r="K719" s="182"/>
      <c r="L719" s="207"/>
      <c r="M719" s="183"/>
      <c r="N719" s="180"/>
      <c r="O719" s="79"/>
      <c r="P719" s="80" t="str">
        <f>IF(ISBLANK(O719), "", VLOOKUP(O719, Z!$A$2:$C$4127, 3, FALSE))</f>
        <v/>
      </c>
      <c r="Q719" s="184"/>
      <c r="R719" s="156">
        <f t="shared" si="31"/>
        <v>0</v>
      </c>
      <c r="S719" s="13"/>
      <c r="T719" s="225" cm="1">
        <f t="array" ref="T719">IFERROR(V719 * INDEX($AC$28:$AC$33, U719), 0) / 1000</f>
        <v>0</v>
      </c>
      <c r="U719" s="224" t="str">
        <f t="shared" si="30"/>
        <v>-</v>
      </c>
      <c r="V719" s="225">
        <f t="shared" si="32"/>
        <v>0</v>
      </c>
      <c r="W719" s="13"/>
    </row>
    <row r="720" spans="1:23" ht="12.75" customHeight="1" x14ac:dyDescent="0.2">
      <c r="A720" s="142"/>
      <c r="B720" s="9">
        <v>693</v>
      </c>
      <c r="C720" s="180"/>
      <c r="D720" s="79"/>
      <c r="E720" s="80" t="str">
        <f>IF(ISBLANK(D720), "", VLOOKUP(D720, Z!$A$2:$C$4127, 3, FALSE))</f>
        <v/>
      </c>
      <c r="F720" s="206"/>
      <c r="G720" s="139"/>
      <c r="H720" s="139"/>
      <c r="I720" s="206"/>
      <c r="J720" s="181"/>
      <c r="K720" s="182"/>
      <c r="L720" s="207"/>
      <c r="M720" s="183"/>
      <c r="N720" s="180"/>
      <c r="O720" s="79"/>
      <c r="P720" s="80" t="str">
        <f>IF(ISBLANK(O720), "", VLOOKUP(O720, Z!$A$2:$C$4127, 3, FALSE))</f>
        <v/>
      </c>
      <c r="Q720" s="184"/>
      <c r="R720" s="156">
        <f t="shared" si="31"/>
        <v>0</v>
      </c>
      <c r="S720" s="13"/>
      <c r="T720" s="225" cm="1">
        <f t="array" ref="T720">IFERROR(V720 * INDEX($AC$28:$AC$33, U720), 0) / 1000</f>
        <v>0</v>
      </c>
      <c r="U720" s="224" t="str">
        <f t="shared" si="30"/>
        <v>-</v>
      </c>
      <c r="V720" s="225">
        <f t="shared" si="32"/>
        <v>0</v>
      </c>
      <c r="W720" s="13"/>
    </row>
    <row r="721" spans="1:23" ht="12.75" customHeight="1" x14ac:dyDescent="0.2">
      <c r="A721" s="142"/>
      <c r="B721" s="9">
        <v>694</v>
      </c>
      <c r="C721" s="180"/>
      <c r="D721" s="79"/>
      <c r="E721" s="80" t="str">
        <f>IF(ISBLANK(D721), "", VLOOKUP(D721, Z!$A$2:$C$4127, 3, FALSE))</f>
        <v/>
      </c>
      <c r="F721" s="206"/>
      <c r="G721" s="139"/>
      <c r="H721" s="139"/>
      <c r="I721" s="206"/>
      <c r="J721" s="181"/>
      <c r="K721" s="182"/>
      <c r="L721" s="207"/>
      <c r="M721" s="183"/>
      <c r="N721" s="180"/>
      <c r="O721" s="79"/>
      <c r="P721" s="80" t="str">
        <f>IF(ISBLANK(O721), "", VLOOKUP(O721, Z!$A$2:$C$4127, 3, FALSE))</f>
        <v/>
      </c>
      <c r="Q721" s="184"/>
      <c r="R721" s="156">
        <f t="shared" si="31"/>
        <v>0</v>
      </c>
      <c r="S721" s="13"/>
      <c r="T721" s="225" cm="1">
        <f t="array" ref="T721">IFERROR(V721 * INDEX($AC$28:$AC$33, U721), 0) / 1000</f>
        <v>0</v>
      </c>
      <c r="U721" s="224" t="str">
        <f t="shared" si="30"/>
        <v>-</v>
      </c>
      <c r="V721" s="225">
        <f t="shared" si="32"/>
        <v>0</v>
      </c>
      <c r="W721" s="13"/>
    </row>
    <row r="722" spans="1:23" ht="12.75" customHeight="1" x14ac:dyDescent="0.2">
      <c r="A722" s="142"/>
      <c r="B722" s="9">
        <v>695</v>
      </c>
      <c r="C722" s="180"/>
      <c r="D722" s="79"/>
      <c r="E722" s="80" t="str">
        <f>IF(ISBLANK(D722), "", VLOOKUP(D722, Z!$A$2:$C$4127, 3, FALSE))</f>
        <v/>
      </c>
      <c r="F722" s="206"/>
      <c r="G722" s="139"/>
      <c r="H722" s="139"/>
      <c r="I722" s="206"/>
      <c r="J722" s="181"/>
      <c r="K722" s="182"/>
      <c r="L722" s="207"/>
      <c r="M722" s="183"/>
      <c r="N722" s="180"/>
      <c r="O722" s="79"/>
      <c r="P722" s="80" t="str">
        <f>IF(ISBLANK(O722), "", VLOOKUP(O722, Z!$A$2:$C$4127, 3, FALSE))</f>
        <v/>
      </c>
      <c r="Q722" s="184"/>
      <c r="R722" s="156">
        <f t="shared" si="31"/>
        <v>0</v>
      </c>
      <c r="S722" s="13"/>
      <c r="T722" s="225" cm="1">
        <f t="array" ref="T722">IFERROR(V722 * INDEX($AC$28:$AC$33, U722), 0) / 1000</f>
        <v>0</v>
      </c>
      <c r="U722" s="224" t="str">
        <f t="shared" si="30"/>
        <v>-</v>
      </c>
      <c r="V722" s="225">
        <f t="shared" si="32"/>
        <v>0</v>
      </c>
      <c r="W722" s="13"/>
    </row>
    <row r="723" spans="1:23" ht="12.75" customHeight="1" x14ac:dyDescent="0.2">
      <c r="A723" s="142"/>
      <c r="B723" s="9">
        <v>696</v>
      </c>
      <c r="C723" s="180"/>
      <c r="D723" s="79"/>
      <c r="E723" s="80" t="str">
        <f>IF(ISBLANK(D723), "", VLOOKUP(D723, Z!$A$2:$C$4127, 3, FALSE))</f>
        <v/>
      </c>
      <c r="F723" s="206"/>
      <c r="G723" s="139"/>
      <c r="H723" s="139"/>
      <c r="I723" s="206"/>
      <c r="J723" s="181"/>
      <c r="K723" s="182"/>
      <c r="L723" s="207"/>
      <c r="M723" s="183"/>
      <c r="N723" s="180"/>
      <c r="O723" s="79"/>
      <c r="P723" s="80" t="str">
        <f>IF(ISBLANK(O723), "", VLOOKUP(O723, Z!$A$2:$C$4127, 3, FALSE))</f>
        <v/>
      </c>
      <c r="Q723" s="184"/>
      <c r="R723" s="156">
        <f t="shared" si="31"/>
        <v>0</v>
      </c>
      <c r="S723" s="13"/>
      <c r="T723" s="225" cm="1">
        <f t="array" ref="T723">IFERROR(V723 * INDEX($AC$28:$AC$33, U723), 0) / 1000</f>
        <v>0</v>
      </c>
      <c r="U723" s="224" t="str">
        <f t="shared" si="30"/>
        <v>-</v>
      </c>
      <c r="V723" s="225">
        <f t="shared" si="32"/>
        <v>0</v>
      </c>
      <c r="W723" s="13"/>
    </row>
    <row r="724" spans="1:23" ht="12.75" customHeight="1" x14ac:dyDescent="0.2">
      <c r="A724" s="142"/>
      <c r="B724" s="9">
        <v>697</v>
      </c>
      <c r="C724" s="180"/>
      <c r="D724" s="79"/>
      <c r="E724" s="80" t="str">
        <f>IF(ISBLANK(D724), "", VLOOKUP(D724, Z!$A$2:$C$4127, 3, FALSE))</f>
        <v/>
      </c>
      <c r="F724" s="206"/>
      <c r="G724" s="139"/>
      <c r="H724" s="139"/>
      <c r="I724" s="206"/>
      <c r="J724" s="181"/>
      <c r="K724" s="182"/>
      <c r="L724" s="207"/>
      <c r="M724" s="183"/>
      <c r="N724" s="180"/>
      <c r="O724" s="79"/>
      <c r="P724" s="80" t="str">
        <f>IF(ISBLANK(O724), "", VLOOKUP(O724, Z!$A$2:$C$4127, 3, FALSE))</f>
        <v/>
      </c>
      <c r="Q724" s="184"/>
      <c r="R724" s="156">
        <f t="shared" si="31"/>
        <v>0</v>
      </c>
      <c r="S724" s="13"/>
      <c r="T724" s="225" cm="1">
        <f t="array" ref="T724">IFERROR(V724 * INDEX($AC$28:$AC$33, U724), 0) / 1000</f>
        <v>0</v>
      </c>
      <c r="U724" s="224" t="str">
        <f t="shared" si="30"/>
        <v>-</v>
      </c>
      <c r="V724" s="225">
        <f t="shared" si="32"/>
        <v>0</v>
      </c>
      <c r="W724" s="13"/>
    </row>
    <row r="725" spans="1:23" ht="12.75" customHeight="1" x14ac:dyDescent="0.2">
      <c r="A725" s="142"/>
      <c r="B725" s="9">
        <v>698</v>
      </c>
      <c r="C725" s="180"/>
      <c r="D725" s="79"/>
      <c r="E725" s="80" t="str">
        <f>IF(ISBLANK(D725), "", VLOOKUP(D725, Z!$A$2:$C$4127, 3, FALSE))</f>
        <v/>
      </c>
      <c r="F725" s="206"/>
      <c r="G725" s="139"/>
      <c r="H725" s="139"/>
      <c r="I725" s="206"/>
      <c r="J725" s="181"/>
      <c r="K725" s="182"/>
      <c r="L725" s="207"/>
      <c r="M725" s="183"/>
      <c r="N725" s="180"/>
      <c r="O725" s="79"/>
      <c r="P725" s="80" t="str">
        <f>IF(ISBLANK(O725), "", VLOOKUP(O725, Z!$A$2:$C$4127, 3, FALSE))</f>
        <v/>
      </c>
      <c r="Q725" s="184"/>
      <c r="R725" s="156">
        <f t="shared" si="31"/>
        <v>0</v>
      </c>
      <c r="S725" s="13"/>
      <c r="T725" s="225" cm="1">
        <f t="array" ref="T725">IFERROR(V725 * INDEX($AC$28:$AC$33, U725), 0) / 1000</f>
        <v>0</v>
      </c>
      <c r="U725" s="224" t="str">
        <f t="shared" si="30"/>
        <v>-</v>
      </c>
      <c r="V725" s="225">
        <f t="shared" si="32"/>
        <v>0</v>
      </c>
      <c r="W725" s="13"/>
    </row>
    <row r="726" spans="1:23" ht="12.75" customHeight="1" x14ac:dyDescent="0.2">
      <c r="A726" s="142"/>
      <c r="B726" s="9">
        <v>699</v>
      </c>
      <c r="C726" s="180"/>
      <c r="D726" s="79"/>
      <c r="E726" s="80" t="str">
        <f>IF(ISBLANK(D726), "", VLOOKUP(D726, Z!$A$2:$C$4127, 3, FALSE))</f>
        <v/>
      </c>
      <c r="F726" s="206"/>
      <c r="G726" s="139"/>
      <c r="H726" s="139"/>
      <c r="I726" s="206"/>
      <c r="J726" s="181"/>
      <c r="K726" s="182"/>
      <c r="L726" s="207"/>
      <c r="M726" s="183"/>
      <c r="N726" s="180"/>
      <c r="O726" s="79"/>
      <c r="P726" s="80" t="str">
        <f>IF(ISBLANK(O726), "", VLOOKUP(O726, Z!$A$2:$C$4127, 3, FALSE))</f>
        <v/>
      </c>
      <c r="Q726" s="184"/>
      <c r="R726" s="156">
        <f t="shared" si="31"/>
        <v>0</v>
      </c>
      <c r="S726" s="13"/>
      <c r="T726" s="225" cm="1">
        <f t="array" ref="T726">IFERROR(V726 * INDEX($AC$28:$AC$33, U726), 0) / 1000</f>
        <v>0</v>
      </c>
      <c r="U726" s="224" t="str">
        <f t="shared" si="30"/>
        <v>-</v>
      </c>
      <c r="V726" s="225">
        <f t="shared" si="32"/>
        <v>0</v>
      </c>
      <c r="W726" s="13"/>
    </row>
    <row r="727" spans="1:23" ht="12.75" customHeight="1" x14ac:dyDescent="0.2">
      <c r="A727" s="142"/>
      <c r="B727" s="9">
        <v>700</v>
      </c>
      <c r="C727" s="180"/>
      <c r="D727" s="79"/>
      <c r="E727" s="80" t="str">
        <f>IF(ISBLANK(D727), "", VLOOKUP(D727, Z!$A$2:$C$4127, 3, FALSE))</f>
        <v/>
      </c>
      <c r="F727" s="206"/>
      <c r="G727" s="139"/>
      <c r="H727" s="139"/>
      <c r="I727" s="206"/>
      <c r="J727" s="181"/>
      <c r="K727" s="182"/>
      <c r="L727" s="207"/>
      <c r="M727" s="183"/>
      <c r="N727" s="180"/>
      <c r="O727" s="79"/>
      <c r="P727" s="80" t="str">
        <f>IF(ISBLANK(O727), "", VLOOKUP(O727, Z!$A$2:$C$4127, 3, FALSE))</f>
        <v/>
      </c>
      <c r="Q727" s="184"/>
      <c r="R727" s="156">
        <f t="shared" si="31"/>
        <v>0</v>
      </c>
      <c r="S727" s="13"/>
      <c r="T727" s="225" cm="1">
        <f t="array" ref="T727">IFERROR(V727 * INDEX($AC$28:$AC$33, U727), 0) / 1000</f>
        <v>0</v>
      </c>
      <c r="U727" s="224" t="str">
        <f t="shared" si="30"/>
        <v>-</v>
      </c>
      <c r="V727" s="225">
        <f t="shared" si="32"/>
        <v>0</v>
      </c>
      <c r="W727" s="13"/>
    </row>
    <row r="728" spans="1:23" ht="12.75" customHeight="1" x14ac:dyDescent="0.2">
      <c r="A728" s="142"/>
      <c r="B728" s="9">
        <v>701</v>
      </c>
      <c r="C728" s="180"/>
      <c r="D728" s="79"/>
      <c r="E728" s="80" t="str">
        <f>IF(ISBLANK(D728), "", VLOOKUP(D728, Z!$A$2:$C$4127, 3, FALSE))</f>
        <v/>
      </c>
      <c r="F728" s="206"/>
      <c r="G728" s="139"/>
      <c r="H728" s="139"/>
      <c r="I728" s="206"/>
      <c r="J728" s="181"/>
      <c r="K728" s="182"/>
      <c r="L728" s="207"/>
      <c r="M728" s="183"/>
      <c r="N728" s="180"/>
      <c r="O728" s="79"/>
      <c r="P728" s="80" t="str">
        <f>IF(ISBLANK(O728), "", VLOOKUP(O728, Z!$A$2:$C$4127, 3, FALSE))</f>
        <v/>
      </c>
      <c r="Q728" s="184"/>
      <c r="R728" s="156">
        <f t="shared" si="31"/>
        <v>0</v>
      </c>
      <c r="S728" s="13"/>
      <c r="T728" s="225" cm="1">
        <f t="array" ref="T728">IFERROR(V728 * INDEX($AC$28:$AC$33, U728), 0) / 1000</f>
        <v>0</v>
      </c>
      <c r="U728" s="224" t="str">
        <f t="shared" ref="U728:U791" si="33">IFERROR(MATCH($H728,INDEX(Units,,1),0),IFERROR(MATCH($H728,INDEX(Units,,2),0),IFERROR(MATCH($H728,INDEX(Units,,3),0),"-")))</f>
        <v>-</v>
      </c>
      <c r="V728" s="225">
        <f t="shared" si="32"/>
        <v>0</v>
      </c>
      <c r="W728" s="13"/>
    </row>
    <row r="729" spans="1:23" ht="12.75" customHeight="1" x14ac:dyDescent="0.2">
      <c r="A729" s="142"/>
      <c r="B729" s="9">
        <v>702</v>
      </c>
      <c r="C729" s="180"/>
      <c r="D729" s="79"/>
      <c r="E729" s="80" t="str">
        <f>IF(ISBLANK(D729), "", VLOOKUP(D729, Z!$A$2:$C$4127, 3, FALSE))</f>
        <v/>
      </c>
      <c r="F729" s="206"/>
      <c r="G729" s="139"/>
      <c r="H729" s="139"/>
      <c r="I729" s="206"/>
      <c r="J729" s="181"/>
      <c r="K729" s="182"/>
      <c r="L729" s="207"/>
      <c r="M729" s="183"/>
      <c r="N729" s="180"/>
      <c r="O729" s="79"/>
      <c r="P729" s="80" t="str">
        <f>IF(ISBLANK(O729), "", VLOOKUP(O729, Z!$A$2:$C$4127, 3, FALSE))</f>
        <v/>
      </c>
      <c r="Q729" s="184"/>
      <c r="R729" s="156">
        <f t="shared" ref="R729:R792" si="34">T729*1000</f>
        <v>0</v>
      </c>
      <c r="S729" s="13"/>
      <c r="T729" s="225" cm="1">
        <f t="array" ref="T729">IFERROR(V729 * INDEX($AC$28:$AC$33, U729), 0) / 1000</f>
        <v>0</v>
      </c>
      <c r="U729" s="224" t="str">
        <f t="shared" si="33"/>
        <v>-</v>
      </c>
      <c r="V729" s="225">
        <f t="shared" ref="V729:V792" si="35">I729</f>
        <v>0</v>
      </c>
      <c r="W729" s="13"/>
    </row>
    <row r="730" spans="1:23" ht="12.75" customHeight="1" x14ac:dyDescent="0.2">
      <c r="A730" s="142"/>
      <c r="B730" s="9">
        <v>703</v>
      </c>
      <c r="C730" s="180"/>
      <c r="D730" s="79"/>
      <c r="E730" s="80" t="str">
        <f>IF(ISBLANK(D730), "", VLOOKUP(D730, Z!$A$2:$C$4127, 3, FALSE))</f>
        <v/>
      </c>
      <c r="F730" s="206"/>
      <c r="G730" s="139"/>
      <c r="H730" s="139"/>
      <c r="I730" s="206"/>
      <c r="J730" s="181"/>
      <c r="K730" s="182"/>
      <c r="L730" s="207"/>
      <c r="M730" s="183"/>
      <c r="N730" s="180"/>
      <c r="O730" s="79"/>
      <c r="P730" s="80" t="str">
        <f>IF(ISBLANK(O730), "", VLOOKUP(O730, Z!$A$2:$C$4127, 3, FALSE))</f>
        <v/>
      </c>
      <c r="Q730" s="184"/>
      <c r="R730" s="156">
        <f t="shared" si="34"/>
        <v>0</v>
      </c>
      <c r="S730" s="13"/>
      <c r="T730" s="225" cm="1">
        <f t="array" ref="T730">IFERROR(V730 * INDEX($AC$28:$AC$33, U730), 0) / 1000</f>
        <v>0</v>
      </c>
      <c r="U730" s="224" t="str">
        <f t="shared" si="33"/>
        <v>-</v>
      </c>
      <c r="V730" s="225">
        <f t="shared" si="35"/>
        <v>0</v>
      </c>
      <c r="W730" s="13"/>
    </row>
    <row r="731" spans="1:23" ht="12.75" customHeight="1" x14ac:dyDescent="0.2">
      <c r="A731" s="142"/>
      <c r="B731" s="9">
        <v>704</v>
      </c>
      <c r="C731" s="180"/>
      <c r="D731" s="79"/>
      <c r="E731" s="80" t="str">
        <f>IF(ISBLANK(D731), "", VLOOKUP(D731, Z!$A$2:$C$4127, 3, FALSE))</f>
        <v/>
      </c>
      <c r="F731" s="206"/>
      <c r="G731" s="139"/>
      <c r="H731" s="139"/>
      <c r="I731" s="206"/>
      <c r="J731" s="181"/>
      <c r="K731" s="182"/>
      <c r="L731" s="207"/>
      <c r="M731" s="183"/>
      <c r="N731" s="180"/>
      <c r="O731" s="79"/>
      <c r="P731" s="80" t="str">
        <f>IF(ISBLANK(O731), "", VLOOKUP(O731, Z!$A$2:$C$4127, 3, FALSE))</f>
        <v/>
      </c>
      <c r="Q731" s="184"/>
      <c r="R731" s="156">
        <f t="shared" si="34"/>
        <v>0</v>
      </c>
      <c r="S731" s="13"/>
      <c r="T731" s="225" cm="1">
        <f t="array" ref="T731">IFERROR(V731 * INDEX($AC$28:$AC$33, U731), 0) / 1000</f>
        <v>0</v>
      </c>
      <c r="U731" s="224" t="str">
        <f t="shared" si="33"/>
        <v>-</v>
      </c>
      <c r="V731" s="225">
        <f t="shared" si="35"/>
        <v>0</v>
      </c>
      <c r="W731" s="13"/>
    </row>
    <row r="732" spans="1:23" ht="12.75" customHeight="1" x14ac:dyDescent="0.2">
      <c r="A732" s="142"/>
      <c r="B732" s="9">
        <v>705</v>
      </c>
      <c r="C732" s="180"/>
      <c r="D732" s="79"/>
      <c r="E732" s="80" t="str">
        <f>IF(ISBLANK(D732), "", VLOOKUP(D732, Z!$A$2:$C$4127, 3, FALSE))</f>
        <v/>
      </c>
      <c r="F732" s="206"/>
      <c r="G732" s="139"/>
      <c r="H732" s="139"/>
      <c r="I732" s="206"/>
      <c r="J732" s="181"/>
      <c r="K732" s="182"/>
      <c r="L732" s="207"/>
      <c r="M732" s="183"/>
      <c r="N732" s="180"/>
      <c r="O732" s="79"/>
      <c r="P732" s="80" t="str">
        <f>IF(ISBLANK(O732), "", VLOOKUP(O732, Z!$A$2:$C$4127, 3, FALSE))</f>
        <v/>
      </c>
      <c r="Q732" s="184"/>
      <c r="R732" s="156">
        <f t="shared" si="34"/>
        <v>0</v>
      </c>
      <c r="S732" s="13"/>
      <c r="T732" s="225" cm="1">
        <f t="array" ref="T732">IFERROR(V732 * INDEX($AC$28:$AC$33, U732), 0) / 1000</f>
        <v>0</v>
      </c>
      <c r="U732" s="224" t="str">
        <f t="shared" si="33"/>
        <v>-</v>
      </c>
      <c r="V732" s="225">
        <f t="shared" si="35"/>
        <v>0</v>
      </c>
      <c r="W732" s="13"/>
    </row>
    <row r="733" spans="1:23" ht="12.75" customHeight="1" x14ac:dyDescent="0.2">
      <c r="A733" s="142"/>
      <c r="B733" s="9">
        <v>706</v>
      </c>
      <c r="C733" s="180"/>
      <c r="D733" s="79"/>
      <c r="E733" s="80" t="str">
        <f>IF(ISBLANK(D733), "", VLOOKUP(D733, Z!$A$2:$C$4127, 3, FALSE))</f>
        <v/>
      </c>
      <c r="F733" s="206"/>
      <c r="G733" s="139"/>
      <c r="H733" s="139"/>
      <c r="I733" s="206"/>
      <c r="J733" s="181"/>
      <c r="K733" s="182"/>
      <c r="L733" s="207"/>
      <c r="M733" s="183"/>
      <c r="N733" s="180"/>
      <c r="O733" s="79"/>
      <c r="P733" s="80" t="str">
        <f>IF(ISBLANK(O733), "", VLOOKUP(O733, Z!$A$2:$C$4127, 3, FALSE))</f>
        <v/>
      </c>
      <c r="Q733" s="184"/>
      <c r="R733" s="156">
        <f t="shared" si="34"/>
        <v>0</v>
      </c>
      <c r="S733" s="13"/>
      <c r="T733" s="225" cm="1">
        <f t="array" ref="T733">IFERROR(V733 * INDEX($AC$28:$AC$33, U733), 0) / 1000</f>
        <v>0</v>
      </c>
      <c r="U733" s="224" t="str">
        <f t="shared" si="33"/>
        <v>-</v>
      </c>
      <c r="V733" s="225">
        <f t="shared" si="35"/>
        <v>0</v>
      </c>
      <c r="W733" s="13"/>
    </row>
    <row r="734" spans="1:23" ht="12.75" customHeight="1" x14ac:dyDescent="0.2">
      <c r="A734" s="142"/>
      <c r="B734" s="9">
        <v>707</v>
      </c>
      <c r="C734" s="180"/>
      <c r="D734" s="79"/>
      <c r="E734" s="80" t="str">
        <f>IF(ISBLANK(D734), "", VLOOKUP(D734, Z!$A$2:$C$4127, 3, FALSE))</f>
        <v/>
      </c>
      <c r="F734" s="206"/>
      <c r="G734" s="139"/>
      <c r="H734" s="139"/>
      <c r="I734" s="206"/>
      <c r="J734" s="181"/>
      <c r="K734" s="182"/>
      <c r="L734" s="207"/>
      <c r="M734" s="183"/>
      <c r="N734" s="180"/>
      <c r="O734" s="79"/>
      <c r="P734" s="80" t="str">
        <f>IF(ISBLANK(O734), "", VLOOKUP(O734, Z!$A$2:$C$4127, 3, FALSE))</f>
        <v/>
      </c>
      <c r="Q734" s="184"/>
      <c r="R734" s="156">
        <f t="shared" si="34"/>
        <v>0</v>
      </c>
      <c r="S734" s="13"/>
      <c r="T734" s="225" cm="1">
        <f t="array" ref="T734">IFERROR(V734 * INDEX($AC$28:$AC$33, U734), 0) / 1000</f>
        <v>0</v>
      </c>
      <c r="U734" s="224" t="str">
        <f t="shared" si="33"/>
        <v>-</v>
      </c>
      <c r="V734" s="225">
        <f t="shared" si="35"/>
        <v>0</v>
      </c>
      <c r="W734" s="13"/>
    </row>
    <row r="735" spans="1:23" ht="12.75" customHeight="1" x14ac:dyDescent="0.2">
      <c r="A735" s="142"/>
      <c r="B735" s="9">
        <v>708</v>
      </c>
      <c r="C735" s="180"/>
      <c r="D735" s="79"/>
      <c r="E735" s="80" t="str">
        <f>IF(ISBLANK(D735), "", VLOOKUP(D735, Z!$A$2:$C$4127, 3, FALSE))</f>
        <v/>
      </c>
      <c r="F735" s="206"/>
      <c r="G735" s="139"/>
      <c r="H735" s="139"/>
      <c r="I735" s="206"/>
      <c r="J735" s="181"/>
      <c r="K735" s="182"/>
      <c r="L735" s="207"/>
      <c r="M735" s="183"/>
      <c r="N735" s="180"/>
      <c r="O735" s="79"/>
      <c r="P735" s="80" t="str">
        <f>IF(ISBLANK(O735), "", VLOOKUP(O735, Z!$A$2:$C$4127, 3, FALSE))</f>
        <v/>
      </c>
      <c r="Q735" s="184"/>
      <c r="R735" s="156">
        <f t="shared" si="34"/>
        <v>0</v>
      </c>
      <c r="S735" s="13"/>
      <c r="T735" s="225" cm="1">
        <f t="array" ref="T735">IFERROR(V735 * INDEX($AC$28:$AC$33, U735), 0) / 1000</f>
        <v>0</v>
      </c>
      <c r="U735" s="224" t="str">
        <f t="shared" si="33"/>
        <v>-</v>
      </c>
      <c r="V735" s="225">
        <f t="shared" si="35"/>
        <v>0</v>
      </c>
      <c r="W735" s="13"/>
    </row>
    <row r="736" spans="1:23" ht="12.75" customHeight="1" x14ac:dyDescent="0.2">
      <c r="A736" s="142"/>
      <c r="B736" s="9">
        <v>709</v>
      </c>
      <c r="C736" s="180"/>
      <c r="D736" s="79"/>
      <c r="E736" s="80" t="str">
        <f>IF(ISBLANK(D736), "", VLOOKUP(D736, Z!$A$2:$C$4127, 3, FALSE))</f>
        <v/>
      </c>
      <c r="F736" s="206"/>
      <c r="G736" s="139"/>
      <c r="H736" s="139"/>
      <c r="I736" s="206"/>
      <c r="J736" s="181"/>
      <c r="K736" s="182"/>
      <c r="L736" s="207"/>
      <c r="M736" s="183"/>
      <c r="N736" s="180"/>
      <c r="O736" s="79"/>
      <c r="P736" s="80" t="str">
        <f>IF(ISBLANK(O736), "", VLOOKUP(O736, Z!$A$2:$C$4127, 3, FALSE))</f>
        <v/>
      </c>
      <c r="Q736" s="184"/>
      <c r="R736" s="156">
        <f t="shared" si="34"/>
        <v>0</v>
      </c>
      <c r="S736" s="13"/>
      <c r="T736" s="225" cm="1">
        <f t="array" ref="T736">IFERROR(V736 * INDEX($AC$28:$AC$33, U736), 0) / 1000</f>
        <v>0</v>
      </c>
      <c r="U736" s="224" t="str">
        <f t="shared" si="33"/>
        <v>-</v>
      </c>
      <c r="V736" s="225">
        <f t="shared" si="35"/>
        <v>0</v>
      </c>
      <c r="W736" s="13"/>
    </row>
    <row r="737" spans="1:23" ht="12.75" customHeight="1" x14ac:dyDescent="0.2">
      <c r="A737" s="142"/>
      <c r="B737" s="9">
        <v>710</v>
      </c>
      <c r="C737" s="180"/>
      <c r="D737" s="79"/>
      <c r="E737" s="80" t="str">
        <f>IF(ISBLANK(D737), "", VLOOKUP(D737, Z!$A$2:$C$4127, 3, FALSE))</f>
        <v/>
      </c>
      <c r="F737" s="206"/>
      <c r="G737" s="139"/>
      <c r="H737" s="139"/>
      <c r="I737" s="206"/>
      <c r="J737" s="181"/>
      <c r="K737" s="182"/>
      <c r="L737" s="207"/>
      <c r="M737" s="183"/>
      <c r="N737" s="180"/>
      <c r="O737" s="79"/>
      <c r="P737" s="80" t="str">
        <f>IF(ISBLANK(O737), "", VLOOKUP(O737, Z!$A$2:$C$4127, 3, FALSE))</f>
        <v/>
      </c>
      <c r="Q737" s="184"/>
      <c r="R737" s="156">
        <f t="shared" si="34"/>
        <v>0</v>
      </c>
      <c r="S737" s="13"/>
      <c r="T737" s="225" cm="1">
        <f t="array" ref="T737">IFERROR(V737 * INDEX($AC$28:$AC$33, U737), 0) / 1000</f>
        <v>0</v>
      </c>
      <c r="U737" s="224" t="str">
        <f t="shared" si="33"/>
        <v>-</v>
      </c>
      <c r="V737" s="225">
        <f t="shared" si="35"/>
        <v>0</v>
      </c>
      <c r="W737" s="13"/>
    </row>
    <row r="738" spans="1:23" ht="12.75" customHeight="1" x14ac:dyDescent="0.2">
      <c r="A738" s="142"/>
      <c r="B738" s="9">
        <v>711</v>
      </c>
      <c r="C738" s="180"/>
      <c r="D738" s="79"/>
      <c r="E738" s="80" t="str">
        <f>IF(ISBLANK(D738), "", VLOOKUP(D738, Z!$A$2:$C$4127, 3, FALSE))</f>
        <v/>
      </c>
      <c r="F738" s="206"/>
      <c r="G738" s="139"/>
      <c r="H738" s="139"/>
      <c r="I738" s="206"/>
      <c r="J738" s="181"/>
      <c r="K738" s="182"/>
      <c r="L738" s="207"/>
      <c r="M738" s="183"/>
      <c r="N738" s="180"/>
      <c r="O738" s="79"/>
      <c r="P738" s="80" t="str">
        <f>IF(ISBLANK(O738), "", VLOOKUP(O738, Z!$A$2:$C$4127, 3, FALSE))</f>
        <v/>
      </c>
      <c r="Q738" s="184"/>
      <c r="R738" s="156">
        <f t="shared" si="34"/>
        <v>0</v>
      </c>
      <c r="S738" s="13"/>
      <c r="T738" s="225" cm="1">
        <f t="array" ref="T738">IFERROR(V738 * INDEX($AC$28:$AC$33, U738), 0) / 1000</f>
        <v>0</v>
      </c>
      <c r="U738" s="224" t="str">
        <f t="shared" si="33"/>
        <v>-</v>
      </c>
      <c r="V738" s="225">
        <f t="shared" si="35"/>
        <v>0</v>
      </c>
      <c r="W738" s="13"/>
    </row>
    <row r="739" spans="1:23" ht="12.75" customHeight="1" x14ac:dyDescent="0.2">
      <c r="A739" s="142"/>
      <c r="B739" s="9">
        <v>712</v>
      </c>
      <c r="C739" s="180"/>
      <c r="D739" s="79"/>
      <c r="E739" s="80" t="str">
        <f>IF(ISBLANK(D739), "", VLOOKUP(D739, Z!$A$2:$C$4127, 3, FALSE))</f>
        <v/>
      </c>
      <c r="F739" s="206"/>
      <c r="G739" s="139"/>
      <c r="H739" s="139"/>
      <c r="I739" s="206"/>
      <c r="J739" s="181"/>
      <c r="K739" s="182"/>
      <c r="L739" s="207"/>
      <c r="M739" s="183"/>
      <c r="N739" s="180"/>
      <c r="O739" s="79"/>
      <c r="P739" s="80" t="str">
        <f>IF(ISBLANK(O739), "", VLOOKUP(O739, Z!$A$2:$C$4127, 3, FALSE))</f>
        <v/>
      </c>
      <c r="Q739" s="184"/>
      <c r="R739" s="156">
        <f t="shared" si="34"/>
        <v>0</v>
      </c>
      <c r="S739" s="13"/>
      <c r="T739" s="225" cm="1">
        <f t="array" ref="T739">IFERROR(V739 * INDEX($AC$28:$AC$33, U739), 0) / 1000</f>
        <v>0</v>
      </c>
      <c r="U739" s="224" t="str">
        <f t="shared" si="33"/>
        <v>-</v>
      </c>
      <c r="V739" s="225">
        <f t="shared" si="35"/>
        <v>0</v>
      </c>
      <c r="W739" s="13"/>
    </row>
    <row r="740" spans="1:23" ht="12.75" customHeight="1" x14ac:dyDescent="0.2">
      <c r="A740" s="142"/>
      <c r="B740" s="9">
        <v>713</v>
      </c>
      <c r="C740" s="180"/>
      <c r="D740" s="79"/>
      <c r="E740" s="80" t="str">
        <f>IF(ISBLANK(D740), "", VLOOKUP(D740, Z!$A$2:$C$4127, 3, FALSE))</f>
        <v/>
      </c>
      <c r="F740" s="206"/>
      <c r="G740" s="139"/>
      <c r="H740" s="139"/>
      <c r="I740" s="206"/>
      <c r="J740" s="181"/>
      <c r="K740" s="182"/>
      <c r="L740" s="207"/>
      <c r="M740" s="183"/>
      <c r="N740" s="180"/>
      <c r="O740" s="79"/>
      <c r="P740" s="80" t="str">
        <f>IF(ISBLANK(O740), "", VLOOKUP(O740, Z!$A$2:$C$4127, 3, FALSE))</f>
        <v/>
      </c>
      <c r="Q740" s="184"/>
      <c r="R740" s="156">
        <f t="shared" si="34"/>
        <v>0</v>
      </c>
      <c r="S740" s="13"/>
      <c r="T740" s="225" cm="1">
        <f t="array" ref="T740">IFERROR(V740 * INDEX($AC$28:$AC$33, U740), 0) / 1000</f>
        <v>0</v>
      </c>
      <c r="U740" s="224" t="str">
        <f t="shared" si="33"/>
        <v>-</v>
      </c>
      <c r="V740" s="225">
        <f t="shared" si="35"/>
        <v>0</v>
      </c>
      <c r="W740" s="13"/>
    </row>
    <row r="741" spans="1:23" ht="12.75" customHeight="1" x14ac:dyDescent="0.2">
      <c r="A741" s="142"/>
      <c r="B741" s="9">
        <v>714</v>
      </c>
      <c r="C741" s="180"/>
      <c r="D741" s="79"/>
      <c r="E741" s="80" t="str">
        <f>IF(ISBLANK(D741), "", VLOOKUP(D741, Z!$A$2:$C$4127, 3, FALSE))</f>
        <v/>
      </c>
      <c r="F741" s="206"/>
      <c r="G741" s="139"/>
      <c r="H741" s="139"/>
      <c r="I741" s="206"/>
      <c r="J741" s="181"/>
      <c r="K741" s="182"/>
      <c r="L741" s="207"/>
      <c r="M741" s="183"/>
      <c r="N741" s="180"/>
      <c r="O741" s="79"/>
      <c r="P741" s="80" t="str">
        <f>IF(ISBLANK(O741), "", VLOOKUP(O741, Z!$A$2:$C$4127, 3, FALSE))</f>
        <v/>
      </c>
      <c r="Q741" s="184"/>
      <c r="R741" s="156">
        <f t="shared" si="34"/>
        <v>0</v>
      </c>
      <c r="S741" s="13"/>
      <c r="T741" s="225" cm="1">
        <f t="array" ref="T741">IFERROR(V741 * INDEX($AC$28:$AC$33, U741), 0) / 1000</f>
        <v>0</v>
      </c>
      <c r="U741" s="224" t="str">
        <f t="shared" si="33"/>
        <v>-</v>
      </c>
      <c r="V741" s="225">
        <f t="shared" si="35"/>
        <v>0</v>
      </c>
      <c r="W741" s="13"/>
    </row>
    <row r="742" spans="1:23" ht="12.75" customHeight="1" x14ac:dyDescent="0.2">
      <c r="A742" s="142"/>
      <c r="B742" s="9">
        <v>715</v>
      </c>
      <c r="C742" s="180"/>
      <c r="D742" s="79"/>
      <c r="E742" s="80" t="str">
        <f>IF(ISBLANK(D742), "", VLOOKUP(D742, Z!$A$2:$C$4127, 3, FALSE))</f>
        <v/>
      </c>
      <c r="F742" s="206"/>
      <c r="G742" s="139"/>
      <c r="H742" s="139"/>
      <c r="I742" s="206"/>
      <c r="J742" s="181"/>
      <c r="K742" s="182"/>
      <c r="L742" s="207"/>
      <c r="M742" s="183"/>
      <c r="N742" s="180"/>
      <c r="O742" s="79"/>
      <c r="P742" s="80" t="str">
        <f>IF(ISBLANK(O742), "", VLOOKUP(O742, Z!$A$2:$C$4127, 3, FALSE))</f>
        <v/>
      </c>
      <c r="Q742" s="184"/>
      <c r="R742" s="156">
        <f t="shared" si="34"/>
        <v>0</v>
      </c>
      <c r="S742" s="13"/>
      <c r="T742" s="225" cm="1">
        <f t="array" ref="T742">IFERROR(V742 * INDEX($AC$28:$AC$33, U742), 0) / 1000</f>
        <v>0</v>
      </c>
      <c r="U742" s="224" t="str">
        <f t="shared" si="33"/>
        <v>-</v>
      </c>
      <c r="V742" s="225">
        <f t="shared" si="35"/>
        <v>0</v>
      </c>
      <c r="W742" s="13"/>
    </row>
    <row r="743" spans="1:23" ht="12.75" customHeight="1" x14ac:dyDescent="0.2">
      <c r="A743" s="142"/>
      <c r="B743" s="9">
        <v>716</v>
      </c>
      <c r="C743" s="180"/>
      <c r="D743" s="79"/>
      <c r="E743" s="80" t="str">
        <f>IF(ISBLANK(D743), "", VLOOKUP(D743, Z!$A$2:$C$4127, 3, FALSE))</f>
        <v/>
      </c>
      <c r="F743" s="206"/>
      <c r="G743" s="139"/>
      <c r="H743" s="139"/>
      <c r="I743" s="206"/>
      <c r="J743" s="181"/>
      <c r="K743" s="182"/>
      <c r="L743" s="207"/>
      <c r="M743" s="183"/>
      <c r="N743" s="180"/>
      <c r="O743" s="79"/>
      <c r="P743" s="80" t="str">
        <f>IF(ISBLANK(O743), "", VLOOKUP(O743, Z!$A$2:$C$4127, 3, FALSE))</f>
        <v/>
      </c>
      <c r="Q743" s="184"/>
      <c r="R743" s="156">
        <f t="shared" si="34"/>
        <v>0</v>
      </c>
      <c r="S743" s="13"/>
      <c r="T743" s="225" cm="1">
        <f t="array" ref="T743">IFERROR(V743 * INDEX($AC$28:$AC$33, U743), 0) / 1000</f>
        <v>0</v>
      </c>
      <c r="U743" s="224" t="str">
        <f t="shared" si="33"/>
        <v>-</v>
      </c>
      <c r="V743" s="225">
        <f t="shared" si="35"/>
        <v>0</v>
      </c>
      <c r="W743" s="13"/>
    </row>
    <row r="744" spans="1:23" ht="12.75" customHeight="1" x14ac:dyDescent="0.2">
      <c r="A744" s="142"/>
      <c r="B744" s="9">
        <v>717</v>
      </c>
      <c r="C744" s="180"/>
      <c r="D744" s="79"/>
      <c r="E744" s="80" t="str">
        <f>IF(ISBLANK(D744), "", VLOOKUP(D744, Z!$A$2:$C$4127, 3, FALSE))</f>
        <v/>
      </c>
      <c r="F744" s="206"/>
      <c r="G744" s="139"/>
      <c r="H744" s="139"/>
      <c r="I744" s="206"/>
      <c r="J744" s="181"/>
      <c r="K744" s="182"/>
      <c r="L744" s="207"/>
      <c r="M744" s="183"/>
      <c r="N744" s="180"/>
      <c r="O744" s="79"/>
      <c r="P744" s="80" t="str">
        <f>IF(ISBLANK(O744), "", VLOOKUP(O744, Z!$A$2:$C$4127, 3, FALSE))</f>
        <v/>
      </c>
      <c r="Q744" s="184"/>
      <c r="R744" s="156">
        <f t="shared" si="34"/>
        <v>0</v>
      </c>
      <c r="S744" s="13"/>
      <c r="T744" s="225" cm="1">
        <f t="array" ref="T744">IFERROR(V744 * INDEX($AC$28:$AC$33, U744), 0) / 1000</f>
        <v>0</v>
      </c>
      <c r="U744" s="224" t="str">
        <f t="shared" si="33"/>
        <v>-</v>
      </c>
      <c r="V744" s="225">
        <f t="shared" si="35"/>
        <v>0</v>
      </c>
      <c r="W744" s="13"/>
    </row>
    <row r="745" spans="1:23" ht="12.75" customHeight="1" x14ac:dyDescent="0.2">
      <c r="A745" s="142"/>
      <c r="B745" s="9">
        <v>718</v>
      </c>
      <c r="C745" s="180"/>
      <c r="D745" s="79"/>
      <c r="E745" s="80" t="str">
        <f>IF(ISBLANK(D745), "", VLOOKUP(D745, Z!$A$2:$C$4127, 3, FALSE))</f>
        <v/>
      </c>
      <c r="F745" s="206"/>
      <c r="G745" s="139"/>
      <c r="H745" s="139"/>
      <c r="I745" s="206"/>
      <c r="J745" s="181"/>
      <c r="K745" s="182"/>
      <c r="L745" s="207"/>
      <c r="M745" s="183"/>
      <c r="N745" s="180"/>
      <c r="O745" s="79"/>
      <c r="P745" s="80" t="str">
        <f>IF(ISBLANK(O745), "", VLOOKUP(O745, Z!$A$2:$C$4127, 3, FALSE))</f>
        <v/>
      </c>
      <c r="Q745" s="184"/>
      <c r="R745" s="156">
        <f t="shared" si="34"/>
        <v>0</v>
      </c>
      <c r="S745" s="13"/>
      <c r="T745" s="225" cm="1">
        <f t="array" ref="T745">IFERROR(V745 * INDEX($AC$28:$AC$33, U745), 0) / 1000</f>
        <v>0</v>
      </c>
      <c r="U745" s="224" t="str">
        <f t="shared" si="33"/>
        <v>-</v>
      </c>
      <c r="V745" s="225">
        <f t="shared" si="35"/>
        <v>0</v>
      </c>
      <c r="W745" s="13"/>
    </row>
    <row r="746" spans="1:23" ht="12.75" customHeight="1" x14ac:dyDescent="0.2">
      <c r="A746" s="142"/>
      <c r="B746" s="9">
        <v>719</v>
      </c>
      <c r="C746" s="180"/>
      <c r="D746" s="79"/>
      <c r="E746" s="80" t="str">
        <f>IF(ISBLANK(D746), "", VLOOKUP(D746, Z!$A$2:$C$4127, 3, FALSE))</f>
        <v/>
      </c>
      <c r="F746" s="206"/>
      <c r="G746" s="139"/>
      <c r="H746" s="139"/>
      <c r="I746" s="206"/>
      <c r="J746" s="181"/>
      <c r="K746" s="182"/>
      <c r="L746" s="207"/>
      <c r="M746" s="183"/>
      <c r="N746" s="180"/>
      <c r="O746" s="79"/>
      <c r="P746" s="80" t="str">
        <f>IF(ISBLANK(O746), "", VLOOKUP(O746, Z!$A$2:$C$4127, 3, FALSE))</f>
        <v/>
      </c>
      <c r="Q746" s="184"/>
      <c r="R746" s="156">
        <f t="shared" si="34"/>
        <v>0</v>
      </c>
      <c r="S746" s="13"/>
      <c r="T746" s="225" cm="1">
        <f t="array" ref="T746">IFERROR(V746 * INDEX($AC$28:$AC$33, U746), 0) / 1000</f>
        <v>0</v>
      </c>
      <c r="U746" s="224" t="str">
        <f t="shared" si="33"/>
        <v>-</v>
      </c>
      <c r="V746" s="225">
        <f t="shared" si="35"/>
        <v>0</v>
      </c>
      <c r="W746" s="13"/>
    </row>
    <row r="747" spans="1:23" ht="12.75" customHeight="1" x14ac:dyDescent="0.2">
      <c r="A747" s="142"/>
      <c r="B747" s="9">
        <v>720</v>
      </c>
      <c r="C747" s="180"/>
      <c r="D747" s="79"/>
      <c r="E747" s="80" t="str">
        <f>IF(ISBLANK(D747), "", VLOOKUP(D747, Z!$A$2:$C$4127, 3, FALSE))</f>
        <v/>
      </c>
      <c r="F747" s="206"/>
      <c r="G747" s="139"/>
      <c r="H747" s="139"/>
      <c r="I747" s="206"/>
      <c r="J747" s="181"/>
      <c r="K747" s="182"/>
      <c r="L747" s="207"/>
      <c r="M747" s="183"/>
      <c r="N747" s="180"/>
      <c r="O747" s="79"/>
      <c r="P747" s="80" t="str">
        <f>IF(ISBLANK(O747), "", VLOOKUP(O747, Z!$A$2:$C$4127, 3, FALSE))</f>
        <v/>
      </c>
      <c r="Q747" s="184"/>
      <c r="R747" s="156">
        <f t="shared" si="34"/>
        <v>0</v>
      </c>
      <c r="S747" s="13"/>
      <c r="T747" s="225" cm="1">
        <f t="array" ref="T747">IFERROR(V747 * INDEX($AC$28:$AC$33, U747), 0) / 1000</f>
        <v>0</v>
      </c>
      <c r="U747" s="224" t="str">
        <f t="shared" si="33"/>
        <v>-</v>
      </c>
      <c r="V747" s="225">
        <f t="shared" si="35"/>
        <v>0</v>
      </c>
      <c r="W747" s="13"/>
    </row>
    <row r="748" spans="1:23" ht="12.75" customHeight="1" x14ac:dyDescent="0.2">
      <c r="A748" s="142"/>
      <c r="B748" s="9">
        <v>721</v>
      </c>
      <c r="C748" s="180"/>
      <c r="D748" s="79"/>
      <c r="E748" s="80" t="str">
        <f>IF(ISBLANK(D748), "", VLOOKUP(D748, Z!$A$2:$C$4127, 3, FALSE))</f>
        <v/>
      </c>
      <c r="F748" s="206"/>
      <c r="G748" s="139"/>
      <c r="H748" s="139"/>
      <c r="I748" s="206"/>
      <c r="J748" s="181"/>
      <c r="K748" s="182"/>
      <c r="L748" s="207"/>
      <c r="M748" s="183"/>
      <c r="N748" s="180"/>
      <c r="O748" s="79"/>
      <c r="P748" s="80" t="str">
        <f>IF(ISBLANK(O748), "", VLOOKUP(O748, Z!$A$2:$C$4127, 3, FALSE))</f>
        <v/>
      </c>
      <c r="Q748" s="184"/>
      <c r="R748" s="156">
        <f t="shared" si="34"/>
        <v>0</v>
      </c>
      <c r="S748" s="13"/>
      <c r="T748" s="225" cm="1">
        <f t="array" ref="T748">IFERROR(V748 * INDEX($AC$28:$AC$33, U748), 0) / 1000</f>
        <v>0</v>
      </c>
      <c r="U748" s="224" t="str">
        <f t="shared" si="33"/>
        <v>-</v>
      </c>
      <c r="V748" s="225">
        <f t="shared" si="35"/>
        <v>0</v>
      </c>
      <c r="W748" s="13"/>
    </row>
    <row r="749" spans="1:23" ht="12.75" customHeight="1" x14ac:dyDescent="0.2">
      <c r="A749" s="142"/>
      <c r="B749" s="9">
        <v>722</v>
      </c>
      <c r="C749" s="180"/>
      <c r="D749" s="79"/>
      <c r="E749" s="80" t="str">
        <f>IF(ISBLANK(D749), "", VLOOKUP(D749, Z!$A$2:$C$4127, 3, FALSE))</f>
        <v/>
      </c>
      <c r="F749" s="206"/>
      <c r="G749" s="139"/>
      <c r="H749" s="139"/>
      <c r="I749" s="206"/>
      <c r="J749" s="181"/>
      <c r="K749" s="182"/>
      <c r="L749" s="207"/>
      <c r="M749" s="183"/>
      <c r="N749" s="180"/>
      <c r="O749" s="79"/>
      <c r="P749" s="80" t="str">
        <f>IF(ISBLANK(O749), "", VLOOKUP(O749, Z!$A$2:$C$4127, 3, FALSE))</f>
        <v/>
      </c>
      <c r="Q749" s="184"/>
      <c r="R749" s="156">
        <f t="shared" si="34"/>
        <v>0</v>
      </c>
      <c r="S749" s="13"/>
      <c r="T749" s="225" cm="1">
        <f t="array" ref="T749">IFERROR(V749 * INDEX($AC$28:$AC$33, U749), 0) / 1000</f>
        <v>0</v>
      </c>
      <c r="U749" s="224" t="str">
        <f t="shared" si="33"/>
        <v>-</v>
      </c>
      <c r="V749" s="225">
        <f t="shared" si="35"/>
        <v>0</v>
      </c>
      <c r="W749" s="13"/>
    </row>
    <row r="750" spans="1:23" ht="12.75" customHeight="1" x14ac:dyDescent="0.2">
      <c r="A750" s="142"/>
      <c r="B750" s="9">
        <v>723</v>
      </c>
      <c r="C750" s="180"/>
      <c r="D750" s="79"/>
      <c r="E750" s="80" t="str">
        <f>IF(ISBLANK(D750), "", VLOOKUP(D750, Z!$A$2:$C$4127, 3, FALSE))</f>
        <v/>
      </c>
      <c r="F750" s="206"/>
      <c r="G750" s="139"/>
      <c r="H750" s="139"/>
      <c r="I750" s="206"/>
      <c r="J750" s="181"/>
      <c r="K750" s="182"/>
      <c r="L750" s="207"/>
      <c r="M750" s="183"/>
      <c r="N750" s="180"/>
      <c r="O750" s="79"/>
      <c r="P750" s="80" t="str">
        <f>IF(ISBLANK(O750), "", VLOOKUP(O750, Z!$A$2:$C$4127, 3, FALSE))</f>
        <v/>
      </c>
      <c r="Q750" s="184"/>
      <c r="R750" s="156">
        <f t="shared" si="34"/>
        <v>0</v>
      </c>
      <c r="S750" s="13"/>
      <c r="T750" s="225" cm="1">
        <f t="array" ref="T750">IFERROR(V750 * INDEX($AC$28:$AC$33, U750), 0) / 1000</f>
        <v>0</v>
      </c>
      <c r="U750" s="224" t="str">
        <f t="shared" si="33"/>
        <v>-</v>
      </c>
      <c r="V750" s="225">
        <f t="shared" si="35"/>
        <v>0</v>
      </c>
      <c r="W750" s="13"/>
    </row>
    <row r="751" spans="1:23" ht="12.75" customHeight="1" x14ac:dyDescent="0.2">
      <c r="A751" s="142"/>
      <c r="B751" s="9">
        <v>724</v>
      </c>
      <c r="C751" s="180"/>
      <c r="D751" s="79"/>
      <c r="E751" s="80" t="str">
        <f>IF(ISBLANK(D751), "", VLOOKUP(D751, Z!$A$2:$C$4127, 3, FALSE))</f>
        <v/>
      </c>
      <c r="F751" s="206"/>
      <c r="G751" s="139"/>
      <c r="H751" s="139"/>
      <c r="I751" s="206"/>
      <c r="J751" s="181"/>
      <c r="K751" s="182"/>
      <c r="L751" s="207"/>
      <c r="M751" s="183"/>
      <c r="N751" s="180"/>
      <c r="O751" s="79"/>
      <c r="P751" s="80" t="str">
        <f>IF(ISBLANK(O751), "", VLOOKUP(O751, Z!$A$2:$C$4127, 3, FALSE))</f>
        <v/>
      </c>
      <c r="Q751" s="184"/>
      <c r="R751" s="156">
        <f t="shared" si="34"/>
        <v>0</v>
      </c>
      <c r="S751" s="13"/>
      <c r="T751" s="225" cm="1">
        <f t="array" ref="T751">IFERROR(V751 * INDEX($AC$28:$AC$33, U751), 0) / 1000</f>
        <v>0</v>
      </c>
      <c r="U751" s="224" t="str">
        <f t="shared" si="33"/>
        <v>-</v>
      </c>
      <c r="V751" s="225">
        <f t="shared" si="35"/>
        <v>0</v>
      </c>
      <c r="W751" s="13"/>
    </row>
    <row r="752" spans="1:23" ht="12.75" customHeight="1" x14ac:dyDescent="0.2">
      <c r="A752" s="142"/>
      <c r="B752" s="9">
        <v>725</v>
      </c>
      <c r="C752" s="180"/>
      <c r="D752" s="79"/>
      <c r="E752" s="80" t="str">
        <f>IF(ISBLANK(D752), "", VLOOKUP(D752, Z!$A$2:$C$4127, 3, FALSE))</f>
        <v/>
      </c>
      <c r="F752" s="206"/>
      <c r="G752" s="139"/>
      <c r="H752" s="139"/>
      <c r="I752" s="206"/>
      <c r="J752" s="181"/>
      <c r="K752" s="182"/>
      <c r="L752" s="207"/>
      <c r="M752" s="183"/>
      <c r="N752" s="180"/>
      <c r="O752" s="79"/>
      <c r="P752" s="80" t="str">
        <f>IF(ISBLANK(O752), "", VLOOKUP(O752, Z!$A$2:$C$4127, 3, FALSE))</f>
        <v/>
      </c>
      <c r="Q752" s="184"/>
      <c r="R752" s="156">
        <f t="shared" si="34"/>
        <v>0</v>
      </c>
      <c r="S752" s="13"/>
      <c r="T752" s="225" cm="1">
        <f t="array" ref="T752">IFERROR(V752 * INDEX($AC$28:$AC$33, U752), 0) / 1000</f>
        <v>0</v>
      </c>
      <c r="U752" s="224" t="str">
        <f t="shared" si="33"/>
        <v>-</v>
      </c>
      <c r="V752" s="225">
        <f t="shared" si="35"/>
        <v>0</v>
      </c>
      <c r="W752" s="13"/>
    </row>
    <row r="753" spans="1:23" ht="12.75" customHeight="1" x14ac:dyDescent="0.2">
      <c r="A753" s="142"/>
      <c r="B753" s="9">
        <v>726</v>
      </c>
      <c r="C753" s="180"/>
      <c r="D753" s="79"/>
      <c r="E753" s="80" t="str">
        <f>IF(ISBLANK(D753), "", VLOOKUP(D753, Z!$A$2:$C$4127, 3, FALSE))</f>
        <v/>
      </c>
      <c r="F753" s="206"/>
      <c r="G753" s="139"/>
      <c r="H753" s="139"/>
      <c r="I753" s="206"/>
      <c r="J753" s="181"/>
      <c r="K753" s="182"/>
      <c r="L753" s="207"/>
      <c r="M753" s="183"/>
      <c r="N753" s="180"/>
      <c r="O753" s="79"/>
      <c r="P753" s="80" t="str">
        <f>IF(ISBLANK(O753), "", VLOOKUP(O753, Z!$A$2:$C$4127, 3, FALSE))</f>
        <v/>
      </c>
      <c r="Q753" s="184"/>
      <c r="R753" s="156">
        <f t="shared" si="34"/>
        <v>0</v>
      </c>
      <c r="S753" s="13"/>
      <c r="T753" s="225" cm="1">
        <f t="array" ref="T753">IFERROR(V753 * INDEX($AC$28:$AC$33, U753), 0) / 1000</f>
        <v>0</v>
      </c>
      <c r="U753" s="224" t="str">
        <f t="shared" si="33"/>
        <v>-</v>
      </c>
      <c r="V753" s="225">
        <f t="shared" si="35"/>
        <v>0</v>
      </c>
      <c r="W753" s="13"/>
    </row>
    <row r="754" spans="1:23" ht="12.75" customHeight="1" x14ac:dyDescent="0.2">
      <c r="A754" s="142"/>
      <c r="B754" s="9">
        <v>727</v>
      </c>
      <c r="C754" s="180"/>
      <c r="D754" s="79"/>
      <c r="E754" s="80" t="str">
        <f>IF(ISBLANK(D754), "", VLOOKUP(D754, Z!$A$2:$C$4127, 3, FALSE))</f>
        <v/>
      </c>
      <c r="F754" s="206"/>
      <c r="G754" s="139"/>
      <c r="H754" s="139"/>
      <c r="I754" s="206"/>
      <c r="J754" s="181"/>
      <c r="K754" s="182"/>
      <c r="L754" s="207"/>
      <c r="M754" s="183"/>
      <c r="N754" s="180"/>
      <c r="O754" s="79"/>
      <c r="P754" s="80" t="str">
        <f>IF(ISBLANK(O754), "", VLOOKUP(O754, Z!$A$2:$C$4127, 3, FALSE))</f>
        <v/>
      </c>
      <c r="Q754" s="184"/>
      <c r="R754" s="156">
        <f t="shared" si="34"/>
        <v>0</v>
      </c>
      <c r="S754" s="13"/>
      <c r="T754" s="225" cm="1">
        <f t="array" ref="T754">IFERROR(V754 * INDEX($AC$28:$AC$33, U754), 0) / 1000</f>
        <v>0</v>
      </c>
      <c r="U754" s="224" t="str">
        <f t="shared" si="33"/>
        <v>-</v>
      </c>
      <c r="V754" s="225">
        <f t="shared" si="35"/>
        <v>0</v>
      </c>
      <c r="W754" s="13"/>
    </row>
    <row r="755" spans="1:23" ht="12.75" customHeight="1" x14ac:dyDescent="0.2">
      <c r="A755" s="142"/>
      <c r="B755" s="9">
        <v>728</v>
      </c>
      <c r="C755" s="180"/>
      <c r="D755" s="79"/>
      <c r="E755" s="80" t="str">
        <f>IF(ISBLANK(D755), "", VLOOKUP(D755, Z!$A$2:$C$4127, 3, FALSE))</f>
        <v/>
      </c>
      <c r="F755" s="206"/>
      <c r="G755" s="139"/>
      <c r="H755" s="139"/>
      <c r="I755" s="206"/>
      <c r="J755" s="181"/>
      <c r="K755" s="182"/>
      <c r="L755" s="207"/>
      <c r="M755" s="183"/>
      <c r="N755" s="180"/>
      <c r="O755" s="79"/>
      <c r="P755" s="80" t="str">
        <f>IF(ISBLANK(O755), "", VLOOKUP(O755, Z!$A$2:$C$4127, 3, FALSE))</f>
        <v/>
      </c>
      <c r="Q755" s="184"/>
      <c r="R755" s="156">
        <f t="shared" si="34"/>
        <v>0</v>
      </c>
      <c r="S755" s="13"/>
      <c r="T755" s="225" cm="1">
        <f t="array" ref="T755">IFERROR(V755 * INDEX($AC$28:$AC$33, U755), 0) / 1000</f>
        <v>0</v>
      </c>
      <c r="U755" s="224" t="str">
        <f t="shared" si="33"/>
        <v>-</v>
      </c>
      <c r="V755" s="225">
        <f t="shared" si="35"/>
        <v>0</v>
      </c>
      <c r="W755" s="13"/>
    </row>
    <row r="756" spans="1:23" ht="12.75" customHeight="1" x14ac:dyDescent="0.2">
      <c r="A756" s="142"/>
      <c r="B756" s="9">
        <v>729</v>
      </c>
      <c r="C756" s="180"/>
      <c r="D756" s="79"/>
      <c r="E756" s="80" t="str">
        <f>IF(ISBLANK(D756), "", VLOOKUP(D756, Z!$A$2:$C$4127, 3, FALSE))</f>
        <v/>
      </c>
      <c r="F756" s="206"/>
      <c r="G756" s="139"/>
      <c r="H756" s="139"/>
      <c r="I756" s="206"/>
      <c r="J756" s="181"/>
      <c r="K756" s="182"/>
      <c r="L756" s="207"/>
      <c r="M756" s="183"/>
      <c r="N756" s="180"/>
      <c r="O756" s="79"/>
      <c r="P756" s="80" t="str">
        <f>IF(ISBLANK(O756), "", VLOOKUP(O756, Z!$A$2:$C$4127, 3, FALSE))</f>
        <v/>
      </c>
      <c r="Q756" s="184"/>
      <c r="R756" s="156">
        <f t="shared" si="34"/>
        <v>0</v>
      </c>
      <c r="S756" s="13"/>
      <c r="T756" s="225" cm="1">
        <f t="array" ref="T756">IFERROR(V756 * INDEX($AC$28:$AC$33, U756), 0) / 1000</f>
        <v>0</v>
      </c>
      <c r="U756" s="224" t="str">
        <f t="shared" si="33"/>
        <v>-</v>
      </c>
      <c r="V756" s="225">
        <f t="shared" si="35"/>
        <v>0</v>
      </c>
      <c r="W756" s="13"/>
    </row>
    <row r="757" spans="1:23" ht="12.75" customHeight="1" x14ac:dyDescent="0.2">
      <c r="A757" s="142"/>
      <c r="B757" s="9">
        <v>730</v>
      </c>
      <c r="C757" s="180"/>
      <c r="D757" s="79"/>
      <c r="E757" s="80" t="str">
        <f>IF(ISBLANK(D757), "", VLOOKUP(D757, Z!$A$2:$C$4127, 3, FALSE))</f>
        <v/>
      </c>
      <c r="F757" s="206"/>
      <c r="G757" s="139"/>
      <c r="H757" s="139"/>
      <c r="I757" s="206"/>
      <c r="J757" s="181"/>
      <c r="K757" s="182"/>
      <c r="L757" s="207"/>
      <c r="M757" s="183"/>
      <c r="N757" s="180"/>
      <c r="O757" s="79"/>
      <c r="P757" s="80" t="str">
        <f>IF(ISBLANK(O757), "", VLOOKUP(O757, Z!$A$2:$C$4127, 3, FALSE))</f>
        <v/>
      </c>
      <c r="Q757" s="184"/>
      <c r="R757" s="156">
        <f t="shared" si="34"/>
        <v>0</v>
      </c>
      <c r="S757" s="13"/>
      <c r="T757" s="225" cm="1">
        <f t="array" ref="T757">IFERROR(V757 * INDEX($AC$28:$AC$33, U757), 0) / 1000</f>
        <v>0</v>
      </c>
      <c r="U757" s="224" t="str">
        <f t="shared" si="33"/>
        <v>-</v>
      </c>
      <c r="V757" s="225">
        <f t="shared" si="35"/>
        <v>0</v>
      </c>
      <c r="W757" s="13"/>
    </row>
    <row r="758" spans="1:23" ht="12.75" customHeight="1" x14ac:dyDescent="0.2">
      <c r="A758" s="142"/>
      <c r="B758" s="9">
        <v>731</v>
      </c>
      <c r="C758" s="180"/>
      <c r="D758" s="79"/>
      <c r="E758" s="80" t="str">
        <f>IF(ISBLANK(D758), "", VLOOKUP(D758, Z!$A$2:$C$4127, 3, FALSE))</f>
        <v/>
      </c>
      <c r="F758" s="206"/>
      <c r="G758" s="139"/>
      <c r="H758" s="139"/>
      <c r="I758" s="206"/>
      <c r="J758" s="181"/>
      <c r="K758" s="182"/>
      <c r="L758" s="207"/>
      <c r="M758" s="183"/>
      <c r="N758" s="180"/>
      <c r="O758" s="79"/>
      <c r="P758" s="80" t="str">
        <f>IF(ISBLANK(O758), "", VLOOKUP(O758, Z!$A$2:$C$4127, 3, FALSE))</f>
        <v/>
      </c>
      <c r="Q758" s="184"/>
      <c r="R758" s="156">
        <f t="shared" si="34"/>
        <v>0</v>
      </c>
      <c r="S758" s="13"/>
      <c r="T758" s="225" cm="1">
        <f t="array" ref="T758">IFERROR(V758 * INDEX($AC$28:$AC$33, U758), 0) / 1000</f>
        <v>0</v>
      </c>
      <c r="U758" s="224" t="str">
        <f t="shared" si="33"/>
        <v>-</v>
      </c>
      <c r="V758" s="225">
        <f t="shared" si="35"/>
        <v>0</v>
      </c>
      <c r="W758" s="13"/>
    </row>
    <row r="759" spans="1:23" ht="12.75" customHeight="1" x14ac:dyDescent="0.2">
      <c r="A759" s="142"/>
      <c r="B759" s="9">
        <v>732</v>
      </c>
      <c r="C759" s="180"/>
      <c r="D759" s="79"/>
      <c r="E759" s="80" t="str">
        <f>IF(ISBLANK(D759), "", VLOOKUP(D759, Z!$A$2:$C$4127, 3, FALSE))</f>
        <v/>
      </c>
      <c r="F759" s="206"/>
      <c r="G759" s="139"/>
      <c r="H759" s="139"/>
      <c r="I759" s="206"/>
      <c r="J759" s="181"/>
      <c r="K759" s="182"/>
      <c r="L759" s="207"/>
      <c r="M759" s="183"/>
      <c r="N759" s="180"/>
      <c r="O759" s="79"/>
      <c r="P759" s="80" t="str">
        <f>IF(ISBLANK(O759), "", VLOOKUP(O759, Z!$A$2:$C$4127, 3, FALSE))</f>
        <v/>
      </c>
      <c r="Q759" s="184"/>
      <c r="R759" s="156">
        <f t="shared" si="34"/>
        <v>0</v>
      </c>
      <c r="S759" s="13"/>
      <c r="T759" s="225" cm="1">
        <f t="array" ref="T759">IFERROR(V759 * INDEX($AC$28:$AC$33, U759), 0) / 1000</f>
        <v>0</v>
      </c>
      <c r="U759" s="224" t="str">
        <f t="shared" si="33"/>
        <v>-</v>
      </c>
      <c r="V759" s="225">
        <f t="shared" si="35"/>
        <v>0</v>
      </c>
      <c r="W759" s="13"/>
    </row>
    <row r="760" spans="1:23" ht="12.75" customHeight="1" x14ac:dyDescent="0.2">
      <c r="A760" s="142"/>
      <c r="B760" s="9">
        <v>733</v>
      </c>
      <c r="C760" s="180"/>
      <c r="D760" s="79"/>
      <c r="E760" s="80" t="str">
        <f>IF(ISBLANK(D760), "", VLOOKUP(D760, Z!$A$2:$C$4127, 3, FALSE))</f>
        <v/>
      </c>
      <c r="F760" s="206"/>
      <c r="G760" s="139"/>
      <c r="H760" s="139"/>
      <c r="I760" s="206"/>
      <c r="J760" s="181"/>
      <c r="K760" s="182"/>
      <c r="L760" s="207"/>
      <c r="M760" s="183"/>
      <c r="N760" s="180"/>
      <c r="O760" s="79"/>
      <c r="P760" s="80" t="str">
        <f>IF(ISBLANK(O760), "", VLOOKUP(O760, Z!$A$2:$C$4127, 3, FALSE))</f>
        <v/>
      </c>
      <c r="Q760" s="184"/>
      <c r="R760" s="156">
        <f t="shared" si="34"/>
        <v>0</v>
      </c>
      <c r="S760" s="13"/>
      <c r="T760" s="225" cm="1">
        <f t="array" ref="T760">IFERROR(V760 * INDEX($AC$28:$AC$33, U760), 0) / 1000</f>
        <v>0</v>
      </c>
      <c r="U760" s="224" t="str">
        <f t="shared" si="33"/>
        <v>-</v>
      </c>
      <c r="V760" s="225">
        <f t="shared" si="35"/>
        <v>0</v>
      </c>
      <c r="W760" s="13"/>
    </row>
    <row r="761" spans="1:23" ht="12.75" customHeight="1" x14ac:dyDescent="0.2">
      <c r="A761" s="142"/>
      <c r="B761" s="9">
        <v>734</v>
      </c>
      <c r="C761" s="180"/>
      <c r="D761" s="79"/>
      <c r="E761" s="80" t="str">
        <f>IF(ISBLANK(D761), "", VLOOKUP(D761, Z!$A$2:$C$4127, 3, FALSE))</f>
        <v/>
      </c>
      <c r="F761" s="206"/>
      <c r="G761" s="139"/>
      <c r="H761" s="139"/>
      <c r="I761" s="206"/>
      <c r="J761" s="181"/>
      <c r="K761" s="182"/>
      <c r="L761" s="207"/>
      <c r="M761" s="183"/>
      <c r="N761" s="180"/>
      <c r="O761" s="79"/>
      <c r="P761" s="80" t="str">
        <f>IF(ISBLANK(O761), "", VLOOKUP(O761, Z!$A$2:$C$4127, 3, FALSE))</f>
        <v/>
      </c>
      <c r="Q761" s="184"/>
      <c r="R761" s="156">
        <f t="shared" si="34"/>
        <v>0</v>
      </c>
      <c r="S761" s="13"/>
      <c r="T761" s="225" cm="1">
        <f t="array" ref="T761">IFERROR(V761 * INDEX($AC$28:$AC$33, U761), 0) / 1000</f>
        <v>0</v>
      </c>
      <c r="U761" s="224" t="str">
        <f t="shared" si="33"/>
        <v>-</v>
      </c>
      <c r="V761" s="225">
        <f t="shared" si="35"/>
        <v>0</v>
      </c>
      <c r="W761" s="13"/>
    </row>
    <row r="762" spans="1:23" ht="12.75" customHeight="1" x14ac:dyDescent="0.2">
      <c r="A762" s="142"/>
      <c r="B762" s="9">
        <v>735</v>
      </c>
      <c r="C762" s="180"/>
      <c r="D762" s="79"/>
      <c r="E762" s="80" t="str">
        <f>IF(ISBLANK(D762), "", VLOOKUP(D762, Z!$A$2:$C$4127, 3, FALSE))</f>
        <v/>
      </c>
      <c r="F762" s="206"/>
      <c r="G762" s="139"/>
      <c r="H762" s="139"/>
      <c r="I762" s="206"/>
      <c r="J762" s="181"/>
      <c r="K762" s="182"/>
      <c r="L762" s="207"/>
      <c r="M762" s="183"/>
      <c r="N762" s="180"/>
      <c r="O762" s="79"/>
      <c r="P762" s="80" t="str">
        <f>IF(ISBLANK(O762), "", VLOOKUP(O762, Z!$A$2:$C$4127, 3, FALSE))</f>
        <v/>
      </c>
      <c r="Q762" s="184"/>
      <c r="R762" s="156">
        <f t="shared" si="34"/>
        <v>0</v>
      </c>
      <c r="S762" s="13"/>
      <c r="T762" s="225" cm="1">
        <f t="array" ref="T762">IFERROR(V762 * INDEX($AC$28:$AC$33, U762), 0) / 1000</f>
        <v>0</v>
      </c>
      <c r="U762" s="224" t="str">
        <f t="shared" si="33"/>
        <v>-</v>
      </c>
      <c r="V762" s="225">
        <f t="shared" si="35"/>
        <v>0</v>
      </c>
      <c r="W762" s="13"/>
    </row>
    <row r="763" spans="1:23" ht="12.75" customHeight="1" x14ac:dyDescent="0.2">
      <c r="A763" s="142"/>
      <c r="B763" s="9">
        <v>736</v>
      </c>
      <c r="C763" s="180"/>
      <c r="D763" s="79"/>
      <c r="E763" s="80" t="str">
        <f>IF(ISBLANK(D763), "", VLOOKUP(D763, Z!$A$2:$C$4127, 3, FALSE))</f>
        <v/>
      </c>
      <c r="F763" s="206"/>
      <c r="G763" s="139"/>
      <c r="H763" s="139"/>
      <c r="I763" s="206"/>
      <c r="J763" s="181"/>
      <c r="K763" s="182"/>
      <c r="L763" s="207"/>
      <c r="M763" s="183"/>
      <c r="N763" s="180"/>
      <c r="O763" s="79"/>
      <c r="P763" s="80" t="str">
        <f>IF(ISBLANK(O763), "", VLOOKUP(O763, Z!$A$2:$C$4127, 3, FALSE))</f>
        <v/>
      </c>
      <c r="Q763" s="184"/>
      <c r="R763" s="156">
        <f t="shared" si="34"/>
        <v>0</v>
      </c>
      <c r="S763" s="13"/>
      <c r="T763" s="225" cm="1">
        <f t="array" ref="T763">IFERROR(V763 * INDEX($AC$28:$AC$33, U763), 0) / 1000</f>
        <v>0</v>
      </c>
      <c r="U763" s="224" t="str">
        <f t="shared" si="33"/>
        <v>-</v>
      </c>
      <c r="V763" s="225">
        <f t="shared" si="35"/>
        <v>0</v>
      </c>
      <c r="W763" s="13"/>
    </row>
    <row r="764" spans="1:23" ht="12.75" customHeight="1" x14ac:dyDescent="0.2">
      <c r="A764" s="142"/>
      <c r="B764" s="9">
        <v>737</v>
      </c>
      <c r="C764" s="180"/>
      <c r="D764" s="79"/>
      <c r="E764" s="80" t="str">
        <f>IF(ISBLANK(D764), "", VLOOKUP(D764, Z!$A$2:$C$4127, 3, FALSE))</f>
        <v/>
      </c>
      <c r="F764" s="206"/>
      <c r="G764" s="139"/>
      <c r="H764" s="139"/>
      <c r="I764" s="206"/>
      <c r="J764" s="181"/>
      <c r="K764" s="182"/>
      <c r="L764" s="207"/>
      <c r="M764" s="183"/>
      <c r="N764" s="180"/>
      <c r="O764" s="79"/>
      <c r="P764" s="80" t="str">
        <f>IF(ISBLANK(O764), "", VLOOKUP(O764, Z!$A$2:$C$4127, 3, FALSE))</f>
        <v/>
      </c>
      <c r="Q764" s="184"/>
      <c r="R764" s="156">
        <f t="shared" si="34"/>
        <v>0</v>
      </c>
      <c r="S764" s="13"/>
      <c r="T764" s="225" cm="1">
        <f t="array" ref="T764">IFERROR(V764 * INDEX($AC$28:$AC$33, U764), 0) / 1000</f>
        <v>0</v>
      </c>
      <c r="U764" s="224" t="str">
        <f t="shared" si="33"/>
        <v>-</v>
      </c>
      <c r="V764" s="225">
        <f t="shared" si="35"/>
        <v>0</v>
      </c>
      <c r="W764" s="13"/>
    </row>
    <row r="765" spans="1:23" ht="12.75" customHeight="1" x14ac:dyDescent="0.2">
      <c r="A765" s="142"/>
      <c r="B765" s="9">
        <v>738</v>
      </c>
      <c r="C765" s="180"/>
      <c r="D765" s="79"/>
      <c r="E765" s="80" t="str">
        <f>IF(ISBLANK(D765), "", VLOOKUP(D765, Z!$A$2:$C$4127, 3, FALSE))</f>
        <v/>
      </c>
      <c r="F765" s="206"/>
      <c r="G765" s="139"/>
      <c r="H765" s="139"/>
      <c r="I765" s="206"/>
      <c r="J765" s="181"/>
      <c r="K765" s="182"/>
      <c r="L765" s="207"/>
      <c r="M765" s="183"/>
      <c r="N765" s="180"/>
      <c r="O765" s="79"/>
      <c r="P765" s="80" t="str">
        <f>IF(ISBLANK(O765), "", VLOOKUP(O765, Z!$A$2:$C$4127, 3, FALSE))</f>
        <v/>
      </c>
      <c r="Q765" s="184"/>
      <c r="R765" s="156">
        <f t="shared" si="34"/>
        <v>0</v>
      </c>
      <c r="S765" s="13"/>
      <c r="T765" s="225" cm="1">
        <f t="array" ref="T765">IFERROR(V765 * INDEX($AC$28:$AC$33, U765), 0) / 1000</f>
        <v>0</v>
      </c>
      <c r="U765" s="224" t="str">
        <f t="shared" si="33"/>
        <v>-</v>
      </c>
      <c r="V765" s="225">
        <f t="shared" si="35"/>
        <v>0</v>
      </c>
      <c r="W765" s="13"/>
    </row>
    <row r="766" spans="1:23" ht="12.75" customHeight="1" x14ac:dyDescent="0.2">
      <c r="A766" s="142"/>
      <c r="B766" s="9">
        <v>739</v>
      </c>
      <c r="C766" s="180"/>
      <c r="D766" s="79"/>
      <c r="E766" s="80" t="str">
        <f>IF(ISBLANK(D766), "", VLOOKUP(D766, Z!$A$2:$C$4127, 3, FALSE))</f>
        <v/>
      </c>
      <c r="F766" s="206"/>
      <c r="G766" s="139"/>
      <c r="H766" s="139"/>
      <c r="I766" s="206"/>
      <c r="J766" s="181"/>
      <c r="K766" s="182"/>
      <c r="L766" s="207"/>
      <c r="M766" s="183"/>
      <c r="N766" s="180"/>
      <c r="O766" s="79"/>
      <c r="P766" s="80" t="str">
        <f>IF(ISBLANK(O766), "", VLOOKUP(O766, Z!$A$2:$C$4127, 3, FALSE))</f>
        <v/>
      </c>
      <c r="Q766" s="184"/>
      <c r="R766" s="156">
        <f t="shared" si="34"/>
        <v>0</v>
      </c>
      <c r="S766" s="13"/>
      <c r="T766" s="225" cm="1">
        <f t="array" ref="T766">IFERROR(V766 * INDEX($AC$28:$AC$33, U766), 0) / 1000</f>
        <v>0</v>
      </c>
      <c r="U766" s="224" t="str">
        <f t="shared" si="33"/>
        <v>-</v>
      </c>
      <c r="V766" s="225">
        <f t="shared" si="35"/>
        <v>0</v>
      </c>
      <c r="W766" s="13"/>
    </row>
    <row r="767" spans="1:23" ht="12.75" customHeight="1" x14ac:dyDescent="0.2">
      <c r="A767" s="142"/>
      <c r="B767" s="9">
        <v>740</v>
      </c>
      <c r="C767" s="180"/>
      <c r="D767" s="79"/>
      <c r="E767" s="80" t="str">
        <f>IF(ISBLANK(D767), "", VLOOKUP(D767, Z!$A$2:$C$4127, 3, FALSE))</f>
        <v/>
      </c>
      <c r="F767" s="206"/>
      <c r="G767" s="139"/>
      <c r="H767" s="139"/>
      <c r="I767" s="206"/>
      <c r="J767" s="181"/>
      <c r="K767" s="182"/>
      <c r="L767" s="207"/>
      <c r="M767" s="183"/>
      <c r="N767" s="180"/>
      <c r="O767" s="79"/>
      <c r="P767" s="80" t="str">
        <f>IF(ISBLANK(O767), "", VLOOKUP(O767, Z!$A$2:$C$4127, 3, FALSE))</f>
        <v/>
      </c>
      <c r="Q767" s="184"/>
      <c r="R767" s="156">
        <f t="shared" si="34"/>
        <v>0</v>
      </c>
      <c r="S767" s="13"/>
      <c r="T767" s="225" cm="1">
        <f t="array" ref="T767">IFERROR(V767 * INDEX($AC$28:$AC$33, U767), 0) / 1000</f>
        <v>0</v>
      </c>
      <c r="U767" s="224" t="str">
        <f t="shared" si="33"/>
        <v>-</v>
      </c>
      <c r="V767" s="225">
        <f t="shared" si="35"/>
        <v>0</v>
      </c>
      <c r="W767" s="13"/>
    </row>
    <row r="768" spans="1:23" ht="12.75" customHeight="1" x14ac:dyDescent="0.2">
      <c r="A768" s="142"/>
      <c r="B768" s="9">
        <v>741</v>
      </c>
      <c r="C768" s="180"/>
      <c r="D768" s="79"/>
      <c r="E768" s="80" t="str">
        <f>IF(ISBLANK(D768), "", VLOOKUP(D768, Z!$A$2:$C$4127, 3, FALSE))</f>
        <v/>
      </c>
      <c r="F768" s="206"/>
      <c r="G768" s="139"/>
      <c r="H768" s="139"/>
      <c r="I768" s="206"/>
      <c r="J768" s="181"/>
      <c r="K768" s="182"/>
      <c r="L768" s="207"/>
      <c r="M768" s="183"/>
      <c r="N768" s="180"/>
      <c r="O768" s="79"/>
      <c r="P768" s="80" t="str">
        <f>IF(ISBLANK(O768), "", VLOOKUP(O768, Z!$A$2:$C$4127, 3, FALSE))</f>
        <v/>
      </c>
      <c r="Q768" s="184"/>
      <c r="R768" s="156">
        <f t="shared" si="34"/>
        <v>0</v>
      </c>
      <c r="S768" s="13"/>
      <c r="T768" s="225" cm="1">
        <f t="array" ref="T768">IFERROR(V768 * INDEX($AC$28:$AC$33, U768), 0) / 1000</f>
        <v>0</v>
      </c>
      <c r="U768" s="224" t="str">
        <f t="shared" si="33"/>
        <v>-</v>
      </c>
      <c r="V768" s="225">
        <f t="shared" si="35"/>
        <v>0</v>
      </c>
      <c r="W768" s="13"/>
    </row>
    <row r="769" spans="1:23" ht="12.75" customHeight="1" x14ac:dyDescent="0.2">
      <c r="A769" s="142"/>
      <c r="B769" s="9">
        <v>742</v>
      </c>
      <c r="C769" s="180"/>
      <c r="D769" s="79"/>
      <c r="E769" s="80" t="str">
        <f>IF(ISBLANK(D769), "", VLOOKUP(D769, Z!$A$2:$C$4127, 3, FALSE))</f>
        <v/>
      </c>
      <c r="F769" s="206"/>
      <c r="G769" s="139"/>
      <c r="H769" s="139"/>
      <c r="I769" s="206"/>
      <c r="J769" s="181"/>
      <c r="K769" s="182"/>
      <c r="L769" s="207"/>
      <c r="M769" s="183"/>
      <c r="N769" s="180"/>
      <c r="O769" s="79"/>
      <c r="P769" s="80" t="str">
        <f>IF(ISBLANK(O769), "", VLOOKUP(O769, Z!$A$2:$C$4127, 3, FALSE))</f>
        <v/>
      </c>
      <c r="Q769" s="184"/>
      <c r="R769" s="156">
        <f t="shared" si="34"/>
        <v>0</v>
      </c>
      <c r="S769" s="13"/>
      <c r="T769" s="225" cm="1">
        <f t="array" ref="T769">IFERROR(V769 * INDEX($AC$28:$AC$33, U769), 0) / 1000</f>
        <v>0</v>
      </c>
      <c r="U769" s="224" t="str">
        <f t="shared" si="33"/>
        <v>-</v>
      </c>
      <c r="V769" s="225">
        <f t="shared" si="35"/>
        <v>0</v>
      </c>
      <c r="W769" s="13"/>
    </row>
    <row r="770" spans="1:23" ht="12.75" customHeight="1" x14ac:dyDescent="0.2">
      <c r="A770" s="142"/>
      <c r="B770" s="9">
        <v>743</v>
      </c>
      <c r="C770" s="180"/>
      <c r="D770" s="79"/>
      <c r="E770" s="80" t="str">
        <f>IF(ISBLANK(D770), "", VLOOKUP(D770, Z!$A$2:$C$4127, 3, FALSE))</f>
        <v/>
      </c>
      <c r="F770" s="206"/>
      <c r="G770" s="139"/>
      <c r="H770" s="139"/>
      <c r="I770" s="206"/>
      <c r="J770" s="181"/>
      <c r="K770" s="182"/>
      <c r="L770" s="207"/>
      <c r="M770" s="183"/>
      <c r="N770" s="180"/>
      <c r="O770" s="79"/>
      <c r="P770" s="80" t="str">
        <f>IF(ISBLANK(O770), "", VLOOKUP(O770, Z!$A$2:$C$4127, 3, FALSE))</f>
        <v/>
      </c>
      <c r="Q770" s="184"/>
      <c r="R770" s="156">
        <f t="shared" si="34"/>
        <v>0</v>
      </c>
      <c r="S770" s="13"/>
      <c r="T770" s="225" cm="1">
        <f t="array" ref="T770">IFERROR(V770 * INDEX($AC$28:$AC$33, U770), 0) / 1000</f>
        <v>0</v>
      </c>
      <c r="U770" s="224" t="str">
        <f t="shared" si="33"/>
        <v>-</v>
      </c>
      <c r="V770" s="225">
        <f t="shared" si="35"/>
        <v>0</v>
      </c>
      <c r="W770" s="13"/>
    </row>
    <row r="771" spans="1:23" ht="12.75" customHeight="1" x14ac:dyDescent="0.2">
      <c r="A771" s="142"/>
      <c r="B771" s="9">
        <v>744</v>
      </c>
      <c r="C771" s="180"/>
      <c r="D771" s="79"/>
      <c r="E771" s="80" t="str">
        <f>IF(ISBLANK(D771), "", VLOOKUP(D771, Z!$A$2:$C$4127, 3, FALSE))</f>
        <v/>
      </c>
      <c r="F771" s="206"/>
      <c r="G771" s="139"/>
      <c r="H771" s="139"/>
      <c r="I771" s="206"/>
      <c r="J771" s="181"/>
      <c r="K771" s="182"/>
      <c r="L771" s="207"/>
      <c r="M771" s="183"/>
      <c r="N771" s="180"/>
      <c r="O771" s="79"/>
      <c r="P771" s="80" t="str">
        <f>IF(ISBLANK(O771), "", VLOOKUP(O771, Z!$A$2:$C$4127, 3, FALSE))</f>
        <v/>
      </c>
      <c r="Q771" s="184"/>
      <c r="R771" s="156">
        <f t="shared" si="34"/>
        <v>0</v>
      </c>
      <c r="S771" s="13"/>
      <c r="T771" s="225" cm="1">
        <f t="array" ref="T771">IFERROR(V771 * INDEX($AC$28:$AC$33, U771), 0) / 1000</f>
        <v>0</v>
      </c>
      <c r="U771" s="224" t="str">
        <f t="shared" si="33"/>
        <v>-</v>
      </c>
      <c r="V771" s="225">
        <f t="shared" si="35"/>
        <v>0</v>
      </c>
      <c r="W771" s="13"/>
    </row>
    <row r="772" spans="1:23" ht="12.75" customHeight="1" x14ac:dyDescent="0.2">
      <c r="A772" s="142"/>
      <c r="B772" s="9">
        <v>745</v>
      </c>
      <c r="C772" s="180"/>
      <c r="D772" s="79"/>
      <c r="E772" s="80" t="str">
        <f>IF(ISBLANK(D772), "", VLOOKUP(D772, Z!$A$2:$C$4127, 3, FALSE))</f>
        <v/>
      </c>
      <c r="F772" s="206"/>
      <c r="G772" s="139"/>
      <c r="H772" s="139"/>
      <c r="I772" s="206"/>
      <c r="J772" s="181"/>
      <c r="K772" s="182"/>
      <c r="L772" s="207"/>
      <c r="M772" s="183"/>
      <c r="N772" s="180"/>
      <c r="O772" s="79"/>
      <c r="P772" s="80" t="str">
        <f>IF(ISBLANK(O772), "", VLOOKUP(O772, Z!$A$2:$C$4127, 3, FALSE))</f>
        <v/>
      </c>
      <c r="Q772" s="184"/>
      <c r="R772" s="156">
        <f t="shared" si="34"/>
        <v>0</v>
      </c>
      <c r="S772" s="13"/>
      <c r="T772" s="225" cm="1">
        <f t="array" ref="T772">IFERROR(V772 * INDEX($AC$28:$AC$33, U772), 0) / 1000</f>
        <v>0</v>
      </c>
      <c r="U772" s="224" t="str">
        <f t="shared" si="33"/>
        <v>-</v>
      </c>
      <c r="V772" s="225">
        <f t="shared" si="35"/>
        <v>0</v>
      </c>
      <c r="W772" s="13"/>
    </row>
    <row r="773" spans="1:23" ht="12.75" customHeight="1" x14ac:dyDescent="0.2">
      <c r="A773" s="142"/>
      <c r="B773" s="9">
        <v>746</v>
      </c>
      <c r="C773" s="180"/>
      <c r="D773" s="79"/>
      <c r="E773" s="80" t="str">
        <f>IF(ISBLANK(D773), "", VLOOKUP(D773, Z!$A$2:$C$4127, 3, FALSE))</f>
        <v/>
      </c>
      <c r="F773" s="206"/>
      <c r="G773" s="139"/>
      <c r="H773" s="139"/>
      <c r="I773" s="206"/>
      <c r="J773" s="181"/>
      <c r="K773" s="182"/>
      <c r="L773" s="207"/>
      <c r="M773" s="183"/>
      <c r="N773" s="180"/>
      <c r="O773" s="79"/>
      <c r="P773" s="80" t="str">
        <f>IF(ISBLANK(O773), "", VLOOKUP(O773, Z!$A$2:$C$4127, 3, FALSE))</f>
        <v/>
      </c>
      <c r="Q773" s="184"/>
      <c r="R773" s="156">
        <f t="shared" si="34"/>
        <v>0</v>
      </c>
      <c r="S773" s="13"/>
      <c r="T773" s="225" cm="1">
        <f t="array" ref="T773">IFERROR(V773 * INDEX($AC$28:$AC$33, U773), 0) / 1000</f>
        <v>0</v>
      </c>
      <c r="U773" s="224" t="str">
        <f t="shared" si="33"/>
        <v>-</v>
      </c>
      <c r="V773" s="225">
        <f t="shared" si="35"/>
        <v>0</v>
      </c>
      <c r="W773" s="13"/>
    </row>
    <row r="774" spans="1:23" ht="12.75" customHeight="1" x14ac:dyDescent="0.2">
      <c r="A774" s="142"/>
      <c r="B774" s="9">
        <v>747</v>
      </c>
      <c r="C774" s="180"/>
      <c r="D774" s="79"/>
      <c r="E774" s="80" t="str">
        <f>IF(ISBLANK(D774), "", VLOOKUP(D774, Z!$A$2:$C$4127, 3, FALSE))</f>
        <v/>
      </c>
      <c r="F774" s="206"/>
      <c r="G774" s="139"/>
      <c r="H774" s="139"/>
      <c r="I774" s="206"/>
      <c r="J774" s="181"/>
      <c r="K774" s="182"/>
      <c r="L774" s="207"/>
      <c r="M774" s="183"/>
      <c r="N774" s="180"/>
      <c r="O774" s="79"/>
      <c r="P774" s="80" t="str">
        <f>IF(ISBLANK(O774), "", VLOOKUP(O774, Z!$A$2:$C$4127, 3, FALSE))</f>
        <v/>
      </c>
      <c r="Q774" s="184"/>
      <c r="R774" s="156">
        <f t="shared" si="34"/>
        <v>0</v>
      </c>
      <c r="S774" s="13"/>
      <c r="T774" s="225" cm="1">
        <f t="array" ref="T774">IFERROR(V774 * INDEX($AC$28:$AC$33, U774), 0) / 1000</f>
        <v>0</v>
      </c>
      <c r="U774" s="224" t="str">
        <f t="shared" si="33"/>
        <v>-</v>
      </c>
      <c r="V774" s="225">
        <f t="shared" si="35"/>
        <v>0</v>
      </c>
      <c r="W774" s="13"/>
    </row>
    <row r="775" spans="1:23" ht="12.75" customHeight="1" x14ac:dyDescent="0.2">
      <c r="A775" s="142"/>
      <c r="B775" s="9">
        <v>748</v>
      </c>
      <c r="C775" s="180"/>
      <c r="D775" s="79"/>
      <c r="E775" s="80" t="str">
        <f>IF(ISBLANK(D775), "", VLOOKUP(D775, Z!$A$2:$C$4127, 3, FALSE))</f>
        <v/>
      </c>
      <c r="F775" s="206"/>
      <c r="G775" s="139"/>
      <c r="H775" s="139"/>
      <c r="I775" s="206"/>
      <c r="J775" s="181"/>
      <c r="K775" s="182"/>
      <c r="L775" s="207"/>
      <c r="M775" s="183"/>
      <c r="N775" s="180"/>
      <c r="O775" s="79"/>
      <c r="P775" s="80" t="str">
        <f>IF(ISBLANK(O775), "", VLOOKUP(O775, Z!$A$2:$C$4127, 3, FALSE))</f>
        <v/>
      </c>
      <c r="Q775" s="184"/>
      <c r="R775" s="156">
        <f t="shared" si="34"/>
        <v>0</v>
      </c>
      <c r="S775" s="13"/>
      <c r="T775" s="225" cm="1">
        <f t="array" ref="T775">IFERROR(V775 * INDEX($AC$28:$AC$33, U775), 0) / 1000</f>
        <v>0</v>
      </c>
      <c r="U775" s="224" t="str">
        <f t="shared" si="33"/>
        <v>-</v>
      </c>
      <c r="V775" s="225">
        <f t="shared" si="35"/>
        <v>0</v>
      </c>
      <c r="W775" s="13"/>
    </row>
    <row r="776" spans="1:23" ht="12.75" customHeight="1" x14ac:dyDescent="0.2">
      <c r="A776" s="142"/>
      <c r="B776" s="9">
        <v>749</v>
      </c>
      <c r="C776" s="180"/>
      <c r="D776" s="79"/>
      <c r="E776" s="80" t="str">
        <f>IF(ISBLANK(D776), "", VLOOKUP(D776, Z!$A$2:$C$4127, 3, FALSE))</f>
        <v/>
      </c>
      <c r="F776" s="206"/>
      <c r="G776" s="139"/>
      <c r="H776" s="139"/>
      <c r="I776" s="206"/>
      <c r="J776" s="181"/>
      <c r="K776" s="182"/>
      <c r="L776" s="207"/>
      <c r="M776" s="183"/>
      <c r="N776" s="180"/>
      <c r="O776" s="79"/>
      <c r="P776" s="80" t="str">
        <f>IF(ISBLANK(O776), "", VLOOKUP(O776, Z!$A$2:$C$4127, 3, FALSE))</f>
        <v/>
      </c>
      <c r="Q776" s="184"/>
      <c r="R776" s="156">
        <f t="shared" si="34"/>
        <v>0</v>
      </c>
      <c r="S776" s="13"/>
      <c r="T776" s="225" cm="1">
        <f t="array" ref="T776">IFERROR(V776 * INDEX($AC$28:$AC$33, U776), 0) / 1000</f>
        <v>0</v>
      </c>
      <c r="U776" s="224" t="str">
        <f t="shared" si="33"/>
        <v>-</v>
      </c>
      <c r="V776" s="225">
        <f t="shared" si="35"/>
        <v>0</v>
      </c>
      <c r="W776" s="13"/>
    </row>
    <row r="777" spans="1:23" ht="12.75" customHeight="1" x14ac:dyDescent="0.2">
      <c r="A777" s="142"/>
      <c r="B777" s="9">
        <v>750</v>
      </c>
      <c r="C777" s="180"/>
      <c r="D777" s="79"/>
      <c r="E777" s="80" t="str">
        <f>IF(ISBLANK(D777), "", VLOOKUP(D777, Z!$A$2:$C$4127, 3, FALSE))</f>
        <v/>
      </c>
      <c r="F777" s="206"/>
      <c r="G777" s="139"/>
      <c r="H777" s="139"/>
      <c r="I777" s="206"/>
      <c r="J777" s="181"/>
      <c r="K777" s="182"/>
      <c r="L777" s="207"/>
      <c r="M777" s="183"/>
      <c r="N777" s="180"/>
      <c r="O777" s="79"/>
      <c r="P777" s="80" t="str">
        <f>IF(ISBLANK(O777), "", VLOOKUP(O777, Z!$A$2:$C$4127, 3, FALSE))</f>
        <v/>
      </c>
      <c r="Q777" s="184"/>
      <c r="R777" s="156">
        <f t="shared" si="34"/>
        <v>0</v>
      </c>
      <c r="S777" s="13"/>
      <c r="T777" s="225" cm="1">
        <f t="array" ref="T777">IFERROR(V777 * INDEX($AC$28:$AC$33, U777), 0) / 1000</f>
        <v>0</v>
      </c>
      <c r="U777" s="224" t="str">
        <f t="shared" si="33"/>
        <v>-</v>
      </c>
      <c r="V777" s="225">
        <f t="shared" si="35"/>
        <v>0</v>
      </c>
      <c r="W777" s="13"/>
    </row>
    <row r="778" spans="1:23" ht="12.75" customHeight="1" x14ac:dyDescent="0.2">
      <c r="A778" s="142"/>
      <c r="B778" s="9">
        <v>751</v>
      </c>
      <c r="C778" s="180"/>
      <c r="D778" s="79"/>
      <c r="E778" s="80" t="str">
        <f>IF(ISBLANK(D778), "", VLOOKUP(D778, Z!$A$2:$C$4127, 3, FALSE))</f>
        <v/>
      </c>
      <c r="F778" s="206"/>
      <c r="G778" s="139"/>
      <c r="H778" s="139"/>
      <c r="I778" s="206"/>
      <c r="J778" s="181"/>
      <c r="K778" s="182"/>
      <c r="L778" s="207"/>
      <c r="M778" s="183"/>
      <c r="N778" s="180"/>
      <c r="O778" s="79"/>
      <c r="P778" s="80" t="str">
        <f>IF(ISBLANK(O778), "", VLOOKUP(O778, Z!$A$2:$C$4127, 3, FALSE))</f>
        <v/>
      </c>
      <c r="Q778" s="184"/>
      <c r="R778" s="156">
        <f t="shared" si="34"/>
        <v>0</v>
      </c>
      <c r="S778" s="13"/>
      <c r="T778" s="225" cm="1">
        <f t="array" ref="T778">IFERROR(V778 * INDEX($AC$28:$AC$33, U778), 0) / 1000</f>
        <v>0</v>
      </c>
      <c r="U778" s="224" t="str">
        <f t="shared" si="33"/>
        <v>-</v>
      </c>
      <c r="V778" s="225">
        <f t="shared" si="35"/>
        <v>0</v>
      </c>
      <c r="W778" s="13"/>
    </row>
    <row r="779" spans="1:23" ht="12.75" customHeight="1" x14ac:dyDescent="0.2">
      <c r="A779" s="142"/>
      <c r="B779" s="9">
        <v>752</v>
      </c>
      <c r="C779" s="180"/>
      <c r="D779" s="79"/>
      <c r="E779" s="80" t="str">
        <f>IF(ISBLANK(D779), "", VLOOKUP(D779, Z!$A$2:$C$4127, 3, FALSE))</f>
        <v/>
      </c>
      <c r="F779" s="206"/>
      <c r="G779" s="139"/>
      <c r="H779" s="139"/>
      <c r="I779" s="206"/>
      <c r="J779" s="181"/>
      <c r="K779" s="182"/>
      <c r="L779" s="207"/>
      <c r="M779" s="183"/>
      <c r="N779" s="180"/>
      <c r="O779" s="79"/>
      <c r="P779" s="80" t="str">
        <f>IF(ISBLANK(O779), "", VLOOKUP(O779, Z!$A$2:$C$4127, 3, FALSE))</f>
        <v/>
      </c>
      <c r="Q779" s="184"/>
      <c r="R779" s="156">
        <f t="shared" si="34"/>
        <v>0</v>
      </c>
      <c r="S779" s="13"/>
      <c r="T779" s="225" cm="1">
        <f t="array" ref="T779">IFERROR(V779 * INDEX($AC$28:$AC$33, U779), 0) / 1000</f>
        <v>0</v>
      </c>
      <c r="U779" s="224" t="str">
        <f t="shared" si="33"/>
        <v>-</v>
      </c>
      <c r="V779" s="225">
        <f t="shared" si="35"/>
        <v>0</v>
      </c>
      <c r="W779" s="13"/>
    </row>
    <row r="780" spans="1:23" ht="12.75" customHeight="1" x14ac:dyDescent="0.2">
      <c r="A780" s="142"/>
      <c r="B780" s="9">
        <v>753</v>
      </c>
      <c r="C780" s="180"/>
      <c r="D780" s="79"/>
      <c r="E780" s="80" t="str">
        <f>IF(ISBLANK(D780), "", VLOOKUP(D780, Z!$A$2:$C$4127, 3, FALSE))</f>
        <v/>
      </c>
      <c r="F780" s="206"/>
      <c r="G780" s="139"/>
      <c r="H780" s="139"/>
      <c r="I780" s="206"/>
      <c r="J780" s="181"/>
      <c r="K780" s="182"/>
      <c r="L780" s="207"/>
      <c r="M780" s="183"/>
      <c r="N780" s="180"/>
      <c r="O780" s="79"/>
      <c r="P780" s="80" t="str">
        <f>IF(ISBLANK(O780), "", VLOOKUP(O780, Z!$A$2:$C$4127, 3, FALSE))</f>
        <v/>
      </c>
      <c r="Q780" s="184"/>
      <c r="R780" s="156">
        <f t="shared" si="34"/>
        <v>0</v>
      </c>
      <c r="S780" s="13"/>
      <c r="T780" s="225" cm="1">
        <f t="array" ref="T780">IFERROR(V780 * INDEX($AC$28:$AC$33, U780), 0) / 1000</f>
        <v>0</v>
      </c>
      <c r="U780" s="224" t="str">
        <f t="shared" si="33"/>
        <v>-</v>
      </c>
      <c r="V780" s="225">
        <f t="shared" si="35"/>
        <v>0</v>
      </c>
      <c r="W780" s="13"/>
    </row>
    <row r="781" spans="1:23" ht="12.75" customHeight="1" x14ac:dyDescent="0.2">
      <c r="A781" s="142"/>
      <c r="B781" s="9">
        <v>754</v>
      </c>
      <c r="C781" s="180"/>
      <c r="D781" s="79"/>
      <c r="E781" s="80" t="str">
        <f>IF(ISBLANK(D781), "", VLOOKUP(D781, Z!$A$2:$C$4127, 3, FALSE))</f>
        <v/>
      </c>
      <c r="F781" s="206"/>
      <c r="G781" s="139"/>
      <c r="H781" s="139"/>
      <c r="I781" s="206"/>
      <c r="J781" s="181"/>
      <c r="K781" s="182"/>
      <c r="L781" s="207"/>
      <c r="M781" s="183"/>
      <c r="N781" s="180"/>
      <c r="O781" s="79"/>
      <c r="P781" s="80" t="str">
        <f>IF(ISBLANK(O781), "", VLOOKUP(O781, Z!$A$2:$C$4127, 3, FALSE))</f>
        <v/>
      </c>
      <c r="Q781" s="184"/>
      <c r="R781" s="156">
        <f t="shared" si="34"/>
        <v>0</v>
      </c>
      <c r="S781" s="13"/>
      <c r="T781" s="225" cm="1">
        <f t="array" ref="T781">IFERROR(V781 * INDEX($AC$28:$AC$33, U781), 0) / 1000</f>
        <v>0</v>
      </c>
      <c r="U781" s="224" t="str">
        <f t="shared" si="33"/>
        <v>-</v>
      </c>
      <c r="V781" s="225">
        <f t="shared" si="35"/>
        <v>0</v>
      </c>
      <c r="W781" s="13"/>
    </row>
    <row r="782" spans="1:23" ht="12.75" customHeight="1" x14ac:dyDescent="0.2">
      <c r="A782" s="142"/>
      <c r="B782" s="9">
        <v>755</v>
      </c>
      <c r="C782" s="180"/>
      <c r="D782" s="79"/>
      <c r="E782" s="80" t="str">
        <f>IF(ISBLANK(D782), "", VLOOKUP(D782, Z!$A$2:$C$4127, 3, FALSE))</f>
        <v/>
      </c>
      <c r="F782" s="206"/>
      <c r="G782" s="139"/>
      <c r="H782" s="139"/>
      <c r="I782" s="206"/>
      <c r="J782" s="181"/>
      <c r="K782" s="182"/>
      <c r="L782" s="207"/>
      <c r="M782" s="183"/>
      <c r="N782" s="180"/>
      <c r="O782" s="79"/>
      <c r="P782" s="80" t="str">
        <f>IF(ISBLANK(O782), "", VLOOKUP(O782, Z!$A$2:$C$4127, 3, FALSE))</f>
        <v/>
      </c>
      <c r="Q782" s="184"/>
      <c r="R782" s="156">
        <f t="shared" si="34"/>
        <v>0</v>
      </c>
      <c r="S782" s="13"/>
      <c r="T782" s="225" cm="1">
        <f t="array" ref="T782">IFERROR(V782 * INDEX($AC$28:$AC$33, U782), 0) / 1000</f>
        <v>0</v>
      </c>
      <c r="U782" s="224" t="str">
        <f t="shared" si="33"/>
        <v>-</v>
      </c>
      <c r="V782" s="225">
        <f t="shared" si="35"/>
        <v>0</v>
      </c>
      <c r="W782" s="13"/>
    </row>
    <row r="783" spans="1:23" ht="12.75" customHeight="1" x14ac:dyDescent="0.2">
      <c r="A783" s="142"/>
      <c r="B783" s="9">
        <v>756</v>
      </c>
      <c r="C783" s="180"/>
      <c r="D783" s="79"/>
      <c r="E783" s="80" t="str">
        <f>IF(ISBLANK(D783), "", VLOOKUP(D783, Z!$A$2:$C$4127, 3, FALSE))</f>
        <v/>
      </c>
      <c r="F783" s="206"/>
      <c r="G783" s="139"/>
      <c r="H783" s="139"/>
      <c r="I783" s="206"/>
      <c r="J783" s="181"/>
      <c r="K783" s="182"/>
      <c r="L783" s="207"/>
      <c r="M783" s="183"/>
      <c r="N783" s="180"/>
      <c r="O783" s="79"/>
      <c r="P783" s="80" t="str">
        <f>IF(ISBLANK(O783), "", VLOOKUP(O783, Z!$A$2:$C$4127, 3, FALSE))</f>
        <v/>
      </c>
      <c r="Q783" s="184"/>
      <c r="R783" s="156">
        <f t="shared" si="34"/>
        <v>0</v>
      </c>
      <c r="S783" s="13"/>
      <c r="T783" s="225" cm="1">
        <f t="array" ref="T783">IFERROR(V783 * INDEX($AC$28:$AC$33, U783), 0) / 1000</f>
        <v>0</v>
      </c>
      <c r="U783" s="224" t="str">
        <f t="shared" si="33"/>
        <v>-</v>
      </c>
      <c r="V783" s="225">
        <f t="shared" si="35"/>
        <v>0</v>
      </c>
      <c r="W783" s="13"/>
    </row>
    <row r="784" spans="1:23" ht="12.75" customHeight="1" x14ac:dyDescent="0.2">
      <c r="A784" s="142"/>
      <c r="B784" s="9">
        <v>757</v>
      </c>
      <c r="C784" s="180"/>
      <c r="D784" s="79"/>
      <c r="E784" s="80" t="str">
        <f>IF(ISBLANK(D784), "", VLOOKUP(D784, Z!$A$2:$C$4127, 3, FALSE))</f>
        <v/>
      </c>
      <c r="F784" s="206"/>
      <c r="G784" s="139"/>
      <c r="H784" s="139"/>
      <c r="I784" s="206"/>
      <c r="J784" s="181"/>
      <c r="K784" s="182"/>
      <c r="L784" s="207"/>
      <c r="M784" s="183"/>
      <c r="N784" s="180"/>
      <c r="O784" s="79"/>
      <c r="P784" s="80" t="str">
        <f>IF(ISBLANK(O784), "", VLOOKUP(O784, Z!$A$2:$C$4127, 3, FALSE))</f>
        <v/>
      </c>
      <c r="Q784" s="184"/>
      <c r="R784" s="156">
        <f t="shared" si="34"/>
        <v>0</v>
      </c>
      <c r="S784" s="13"/>
      <c r="T784" s="225" cm="1">
        <f t="array" ref="T784">IFERROR(V784 * INDEX($AC$28:$AC$33, U784), 0) / 1000</f>
        <v>0</v>
      </c>
      <c r="U784" s="224" t="str">
        <f t="shared" si="33"/>
        <v>-</v>
      </c>
      <c r="V784" s="225">
        <f t="shared" si="35"/>
        <v>0</v>
      </c>
      <c r="W784" s="13"/>
    </row>
    <row r="785" spans="1:23" ht="12.75" customHeight="1" x14ac:dyDescent="0.2">
      <c r="A785" s="142"/>
      <c r="B785" s="9">
        <v>758</v>
      </c>
      <c r="C785" s="180"/>
      <c r="D785" s="79"/>
      <c r="E785" s="80" t="str">
        <f>IF(ISBLANK(D785), "", VLOOKUP(D785, Z!$A$2:$C$4127, 3, FALSE))</f>
        <v/>
      </c>
      <c r="F785" s="206"/>
      <c r="G785" s="139"/>
      <c r="H785" s="139"/>
      <c r="I785" s="206"/>
      <c r="J785" s="181"/>
      <c r="K785" s="182"/>
      <c r="L785" s="207"/>
      <c r="M785" s="183"/>
      <c r="N785" s="180"/>
      <c r="O785" s="79"/>
      <c r="P785" s="80" t="str">
        <f>IF(ISBLANK(O785), "", VLOOKUP(O785, Z!$A$2:$C$4127, 3, FALSE))</f>
        <v/>
      </c>
      <c r="Q785" s="184"/>
      <c r="R785" s="156">
        <f t="shared" si="34"/>
        <v>0</v>
      </c>
      <c r="S785" s="13"/>
      <c r="T785" s="225" cm="1">
        <f t="array" ref="T785">IFERROR(V785 * INDEX($AC$28:$AC$33, U785), 0) / 1000</f>
        <v>0</v>
      </c>
      <c r="U785" s="224" t="str">
        <f t="shared" si="33"/>
        <v>-</v>
      </c>
      <c r="V785" s="225">
        <f t="shared" si="35"/>
        <v>0</v>
      </c>
      <c r="W785" s="13"/>
    </row>
    <row r="786" spans="1:23" ht="12.75" customHeight="1" x14ac:dyDescent="0.2">
      <c r="A786" s="142"/>
      <c r="B786" s="9">
        <v>759</v>
      </c>
      <c r="C786" s="180"/>
      <c r="D786" s="79"/>
      <c r="E786" s="80" t="str">
        <f>IF(ISBLANK(D786), "", VLOOKUP(D786, Z!$A$2:$C$4127, 3, FALSE))</f>
        <v/>
      </c>
      <c r="F786" s="206"/>
      <c r="G786" s="139"/>
      <c r="H786" s="139"/>
      <c r="I786" s="206"/>
      <c r="J786" s="181"/>
      <c r="K786" s="182"/>
      <c r="L786" s="207"/>
      <c r="M786" s="183"/>
      <c r="N786" s="180"/>
      <c r="O786" s="79"/>
      <c r="P786" s="80" t="str">
        <f>IF(ISBLANK(O786), "", VLOOKUP(O786, Z!$A$2:$C$4127, 3, FALSE))</f>
        <v/>
      </c>
      <c r="Q786" s="184"/>
      <c r="R786" s="156">
        <f t="shared" si="34"/>
        <v>0</v>
      </c>
      <c r="S786" s="13"/>
      <c r="T786" s="225" cm="1">
        <f t="array" ref="T786">IFERROR(V786 * INDEX($AC$28:$AC$33, U786), 0) / 1000</f>
        <v>0</v>
      </c>
      <c r="U786" s="224" t="str">
        <f t="shared" si="33"/>
        <v>-</v>
      </c>
      <c r="V786" s="225">
        <f t="shared" si="35"/>
        <v>0</v>
      </c>
      <c r="W786" s="13"/>
    </row>
    <row r="787" spans="1:23" ht="12.75" customHeight="1" x14ac:dyDescent="0.2">
      <c r="A787" s="142"/>
      <c r="B787" s="9">
        <v>760</v>
      </c>
      <c r="C787" s="180"/>
      <c r="D787" s="79"/>
      <c r="E787" s="80" t="str">
        <f>IF(ISBLANK(D787), "", VLOOKUP(D787, Z!$A$2:$C$4127, 3, FALSE))</f>
        <v/>
      </c>
      <c r="F787" s="206"/>
      <c r="G787" s="139"/>
      <c r="H787" s="139"/>
      <c r="I787" s="206"/>
      <c r="J787" s="181"/>
      <c r="K787" s="182"/>
      <c r="L787" s="207"/>
      <c r="M787" s="183"/>
      <c r="N787" s="180"/>
      <c r="O787" s="79"/>
      <c r="P787" s="80" t="str">
        <f>IF(ISBLANK(O787), "", VLOOKUP(O787, Z!$A$2:$C$4127, 3, FALSE))</f>
        <v/>
      </c>
      <c r="Q787" s="184"/>
      <c r="R787" s="156">
        <f t="shared" si="34"/>
        <v>0</v>
      </c>
      <c r="S787" s="13"/>
      <c r="T787" s="225" cm="1">
        <f t="array" ref="T787">IFERROR(V787 * INDEX($AC$28:$AC$33, U787), 0) / 1000</f>
        <v>0</v>
      </c>
      <c r="U787" s="224" t="str">
        <f t="shared" si="33"/>
        <v>-</v>
      </c>
      <c r="V787" s="225">
        <f t="shared" si="35"/>
        <v>0</v>
      </c>
      <c r="W787" s="13"/>
    </row>
    <row r="788" spans="1:23" ht="12.75" customHeight="1" x14ac:dyDescent="0.2">
      <c r="A788" s="142"/>
      <c r="B788" s="9">
        <v>761</v>
      </c>
      <c r="C788" s="180"/>
      <c r="D788" s="79"/>
      <c r="E788" s="80" t="str">
        <f>IF(ISBLANK(D788), "", VLOOKUP(D788, Z!$A$2:$C$4127, 3, FALSE))</f>
        <v/>
      </c>
      <c r="F788" s="206"/>
      <c r="G788" s="139"/>
      <c r="H788" s="139"/>
      <c r="I788" s="206"/>
      <c r="J788" s="181"/>
      <c r="K788" s="182"/>
      <c r="L788" s="207"/>
      <c r="M788" s="183"/>
      <c r="N788" s="180"/>
      <c r="O788" s="79"/>
      <c r="P788" s="80" t="str">
        <f>IF(ISBLANK(O788), "", VLOOKUP(O788, Z!$A$2:$C$4127, 3, FALSE))</f>
        <v/>
      </c>
      <c r="Q788" s="184"/>
      <c r="R788" s="156">
        <f t="shared" si="34"/>
        <v>0</v>
      </c>
      <c r="S788" s="13"/>
      <c r="T788" s="225" cm="1">
        <f t="array" ref="T788">IFERROR(V788 * INDEX($AC$28:$AC$33, U788), 0) / 1000</f>
        <v>0</v>
      </c>
      <c r="U788" s="224" t="str">
        <f t="shared" si="33"/>
        <v>-</v>
      </c>
      <c r="V788" s="225">
        <f t="shared" si="35"/>
        <v>0</v>
      </c>
      <c r="W788" s="13"/>
    </row>
    <row r="789" spans="1:23" ht="12.75" customHeight="1" x14ac:dyDescent="0.2">
      <c r="A789" s="142"/>
      <c r="B789" s="9">
        <v>762</v>
      </c>
      <c r="C789" s="180"/>
      <c r="D789" s="79"/>
      <c r="E789" s="80" t="str">
        <f>IF(ISBLANK(D789), "", VLOOKUP(D789, Z!$A$2:$C$4127, 3, FALSE))</f>
        <v/>
      </c>
      <c r="F789" s="206"/>
      <c r="G789" s="139"/>
      <c r="H789" s="139"/>
      <c r="I789" s="206"/>
      <c r="J789" s="181"/>
      <c r="K789" s="182"/>
      <c r="L789" s="207"/>
      <c r="M789" s="183"/>
      <c r="N789" s="180"/>
      <c r="O789" s="79"/>
      <c r="P789" s="80" t="str">
        <f>IF(ISBLANK(O789), "", VLOOKUP(O789, Z!$A$2:$C$4127, 3, FALSE))</f>
        <v/>
      </c>
      <c r="Q789" s="184"/>
      <c r="R789" s="156">
        <f t="shared" si="34"/>
        <v>0</v>
      </c>
      <c r="S789" s="13"/>
      <c r="T789" s="225" cm="1">
        <f t="array" ref="T789">IFERROR(V789 * INDEX($AC$28:$AC$33, U789), 0) / 1000</f>
        <v>0</v>
      </c>
      <c r="U789" s="224" t="str">
        <f t="shared" si="33"/>
        <v>-</v>
      </c>
      <c r="V789" s="225">
        <f t="shared" si="35"/>
        <v>0</v>
      </c>
      <c r="W789" s="13"/>
    </row>
    <row r="790" spans="1:23" ht="12.75" customHeight="1" x14ac:dyDescent="0.2">
      <c r="A790" s="142"/>
      <c r="B790" s="9">
        <v>763</v>
      </c>
      <c r="C790" s="180"/>
      <c r="D790" s="79"/>
      <c r="E790" s="80" t="str">
        <f>IF(ISBLANK(D790), "", VLOOKUP(D790, Z!$A$2:$C$4127, 3, FALSE))</f>
        <v/>
      </c>
      <c r="F790" s="206"/>
      <c r="G790" s="139"/>
      <c r="H790" s="139"/>
      <c r="I790" s="206"/>
      <c r="J790" s="181"/>
      <c r="K790" s="182"/>
      <c r="L790" s="207"/>
      <c r="M790" s="183"/>
      <c r="N790" s="180"/>
      <c r="O790" s="79"/>
      <c r="P790" s="80" t="str">
        <f>IF(ISBLANK(O790), "", VLOOKUP(O790, Z!$A$2:$C$4127, 3, FALSE))</f>
        <v/>
      </c>
      <c r="Q790" s="184"/>
      <c r="R790" s="156">
        <f t="shared" si="34"/>
        <v>0</v>
      </c>
      <c r="S790" s="13"/>
      <c r="T790" s="225" cm="1">
        <f t="array" ref="T790">IFERROR(V790 * INDEX($AC$28:$AC$33, U790), 0) / 1000</f>
        <v>0</v>
      </c>
      <c r="U790" s="224" t="str">
        <f t="shared" si="33"/>
        <v>-</v>
      </c>
      <c r="V790" s="225">
        <f t="shared" si="35"/>
        <v>0</v>
      </c>
      <c r="W790" s="13"/>
    </row>
    <row r="791" spans="1:23" ht="12.75" customHeight="1" x14ac:dyDescent="0.2">
      <c r="A791" s="142"/>
      <c r="B791" s="9">
        <v>764</v>
      </c>
      <c r="C791" s="180"/>
      <c r="D791" s="79"/>
      <c r="E791" s="80" t="str">
        <f>IF(ISBLANK(D791), "", VLOOKUP(D791, Z!$A$2:$C$4127, 3, FALSE))</f>
        <v/>
      </c>
      <c r="F791" s="206"/>
      <c r="G791" s="139"/>
      <c r="H791" s="139"/>
      <c r="I791" s="206"/>
      <c r="J791" s="181"/>
      <c r="K791" s="182"/>
      <c r="L791" s="207"/>
      <c r="M791" s="183"/>
      <c r="N791" s="180"/>
      <c r="O791" s="79"/>
      <c r="P791" s="80" t="str">
        <f>IF(ISBLANK(O791), "", VLOOKUP(O791, Z!$A$2:$C$4127, 3, FALSE))</f>
        <v/>
      </c>
      <c r="Q791" s="184"/>
      <c r="R791" s="156">
        <f t="shared" si="34"/>
        <v>0</v>
      </c>
      <c r="S791" s="13"/>
      <c r="T791" s="225" cm="1">
        <f t="array" ref="T791">IFERROR(V791 * INDEX($AC$28:$AC$33, U791), 0) / 1000</f>
        <v>0</v>
      </c>
      <c r="U791" s="224" t="str">
        <f t="shared" si="33"/>
        <v>-</v>
      </c>
      <c r="V791" s="225">
        <f t="shared" si="35"/>
        <v>0</v>
      </c>
      <c r="W791" s="13"/>
    </row>
    <row r="792" spans="1:23" ht="12.75" customHeight="1" x14ac:dyDescent="0.2">
      <c r="A792" s="142"/>
      <c r="B792" s="9">
        <v>765</v>
      </c>
      <c r="C792" s="180"/>
      <c r="D792" s="79"/>
      <c r="E792" s="80" t="str">
        <f>IF(ISBLANK(D792), "", VLOOKUP(D792, Z!$A$2:$C$4127, 3, FALSE))</f>
        <v/>
      </c>
      <c r="F792" s="206"/>
      <c r="G792" s="139"/>
      <c r="H792" s="139"/>
      <c r="I792" s="206"/>
      <c r="J792" s="181"/>
      <c r="K792" s="182"/>
      <c r="L792" s="207"/>
      <c r="M792" s="183"/>
      <c r="N792" s="180"/>
      <c r="O792" s="79"/>
      <c r="P792" s="80" t="str">
        <f>IF(ISBLANK(O792), "", VLOOKUP(O792, Z!$A$2:$C$4127, 3, FALSE))</f>
        <v/>
      </c>
      <c r="Q792" s="184"/>
      <c r="R792" s="156">
        <f t="shared" si="34"/>
        <v>0</v>
      </c>
      <c r="S792" s="13"/>
      <c r="T792" s="225" cm="1">
        <f t="array" ref="T792">IFERROR(V792 * INDEX($AC$28:$AC$33, U792), 0) / 1000</f>
        <v>0</v>
      </c>
      <c r="U792" s="224" t="str">
        <f t="shared" ref="U792:U855" si="36">IFERROR(MATCH($H792,INDEX(Units,,1),0),IFERROR(MATCH($H792,INDEX(Units,,2),0),IFERROR(MATCH($H792,INDEX(Units,,3),0),"-")))</f>
        <v>-</v>
      </c>
      <c r="V792" s="225">
        <f t="shared" si="35"/>
        <v>0</v>
      </c>
      <c r="W792" s="13"/>
    </row>
    <row r="793" spans="1:23" ht="12.75" customHeight="1" x14ac:dyDescent="0.2">
      <c r="A793" s="142"/>
      <c r="B793" s="9">
        <v>766</v>
      </c>
      <c r="C793" s="180"/>
      <c r="D793" s="79"/>
      <c r="E793" s="80" t="str">
        <f>IF(ISBLANK(D793), "", VLOOKUP(D793, Z!$A$2:$C$4127, 3, FALSE))</f>
        <v/>
      </c>
      <c r="F793" s="206"/>
      <c r="G793" s="139"/>
      <c r="H793" s="139"/>
      <c r="I793" s="206"/>
      <c r="J793" s="181"/>
      <c r="K793" s="182"/>
      <c r="L793" s="207"/>
      <c r="M793" s="183"/>
      <c r="N793" s="180"/>
      <c r="O793" s="79"/>
      <c r="P793" s="80" t="str">
        <f>IF(ISBLANK(O793), "", VLOOKUP(O793, Z!$A$2:$C$4127, 3, FALSE))</f>
        <v/>
      </c>
      <c r="Q793" s="184"/>
      <c r="R793" s="156">
        <f t="shared" ref="R793:R856" si="37">T793*1000</f>
        <v>0</v>
      </c>
      <c r="S793" s="13"/>
      <c r="T793" s="225" cm="1">
        <f t="array" ref="T793">IFERROR(V793 * INDEX($AC$28:$AC$33, U793), 0) / 1000</f>
        <v>0</v>
      </c>
      <c r="U793" s="224" t="str">
        <f t="shared" si="36"/>
        <v>-</v>
      </c>
      <c r="V793" s="225">
        <f t="shared" ref="V793:V856" si="38">I793</f>
        <v>0</v>
      </c>
      <c r="W793" s="13"/>
    </row>
    <row r="794" spans="1:23" ht="12.75" customHeight="1" x14ac:dyDescent="0.2">
      <c r="A794" s="142"/>
      <c r="B794" s="9">
        <v>767</v>
      </c>
      <c r="C794" s="180"/>
      <c r="D794" s="79"/>
      <c r="E794" s="80" t="str">
        <f>IF(ISBLANK(D794), "", VLOOKUP(D794, Z!$A$2:$C$4127, 3, FALSE))</f>
        <v/>
      </c>
      <c r="F794" s="206"/>
      <c r="G794" s="139"/>
      <c r="H794" s="139"/>
      <c r="I794" s="206"/>
      <c r="J794" s="181"/>
      <c r="K794" s="182"/>
      <c r="L794" s="207"/>
      <c r="M794" s="183"/>
      <c r="N794" s="180"/>
      <c r="O794" s="79"/>
      <c r="P794" s="80" t="str">
        <f>IF(ISBLANK(O794), "", VLOOKUP(O794, Z!$A$2:$C$4127, 3, FALSE))</f>
        <v/>
      </c>
      <c r="Q794" s="184"/>
      <c r="R794" s="156">
        <f t="shared" si="37"/>
        <v>0</v>
      </c>
      <c r="S794" s="13"/>
      <c r="T794" s="225" cm="1">
        <f t="array" ref="T794">IFERROR(V794 * INDEX($AC$28:$AC$33, U794), 0) / 1000</f>
        <v>0</v>
      </c>
      <c r="U794" s="224" t="str">
        <f t="shared" si="36"/>
        <v>-</v>
      </c>
      <c r="V794" s="225">
        <f t="shared" si="38"/>
        <v>0</v>
      </c>
      <c r="W794" s="13"/>
    </row>
    <row r="795" spans="1:23" ht="12.75" customHeight="1" x14ac:dyDescent="0.2">
      <c r="A795" s="142"/>
      <c r="B795" s="9">
        <v>768</v>
      </c>
      <c r="C795" s="180"/>
      <c r="D795" s="79"/>
      <c r="E795" s="80" t="str">
        <f>IF(ISBLANK(D795), "", VLOOKUP(D795, Z!$A$2:$C$4127, 3, FALSE))</f>
        <v/>
      </c>
      <c r="F795" s="206"/>
      <c r="G795" s="139"/>
      <c r="H795" s="139"/>
      <c r="I795" s="206"/>
      <c r="J795" s="181"/>
      <c r="K795" s="182"/>
      <c r="L795" s="207"/>
      <c r="M795" s="183"/>
      <c r="N795" s="180"/>
      <c r="O795" s="79"/>
      <c r="P795" s="80" t="str">
        <f>IF(ISBLANK(O795), "", VLOOKUP(O795, Z!$A$2:$C$4127, 3, FALSE))</f>
        <v/>
      </c>
      <c r="Q795" s="184"/>
      <c r="R795" s="156">
        <f t="shared" si="37"/>
        <v>0</v>
      </c>
      <c r="S795" s="13"/>
      <c r="T795" s="225" cm="1">
        <f t="array" ref="T795">IFERROR(V795 * INDEX($AC$28:$AC$33, U795), 0) / 1000</f>
        <v>0</v>
      </c>
      <c r="U795" s="224" t="str">
        <f t="shared" si="36"/>
        <v>-</v>
      </c>
      <c r="V795" s="225">
        <f t="shared" si="38"/>
        <v>0</v>
      </c>
      <c r="W795" s="13"/>
    </row>
    <row r="796" spans="1:23" ht="12.75" customHeight="1" x14ac:dyDescent="0.2">
      <c r="A796" s="142"/>
      <c r="B796" s="9">
        <v>769</v>
      </c>
      <c r="C796" s="180"/>
      <c r="D796" s="79"/>
      <c r="E796" s="80" t="str">
        <f>IF(ISBLANK(D796), "", VLOOKUP(D796, Z!$A$2:$C$4127, 3, FALSE))</f>
        <v/>
      </c>
      <c r="F796" s="206"/>
      <c r="G796" s="139"/>
      <c r="H796" s="139"/>
      <c r="I796" s="206"/>
      <c r="J796" s="181"/>
      <c r="K796" s="182"/>
      <c r="L796" s="207"/>
      <c r="M796" s="183"/>
      <c r="N796" s="180"/>
      <c r="O796" s="79"/>
      <c r="P796" s="80" t="str">
        <f>IF(ISBLANK(O796), "", VLOOKUP(O796, Z!$A$2:$C$4127, 3, FALSE))</f>
        <v/>
      </c>
      <c r="Q796" s="184"/>
      <c r="R796" s="156">
        <f t="shared" si="37"/>
        <v>0</v>
      </c>
      <c r="S796" s="13"/>
      <c r="T796" s="225" cm="1">
        <f t="array" ref="T796">IFERROR(V796 * INDEX($AC$28:$AC$33, U796), 0) / 1000</f>
        <v>0</v>
      </c>
      <c r="U796" s="224" t="str">
        <f t="shared" si="36"/>
        <v>-</v>
      </c>
      <c r="V796" s="225">
        <f t="shared" si="38"/>
        <v>0</v>
      </c>
      <c r="W796" s="13"/>
    </row>
    <row r="797" spans="1:23" ht="12.75" customHeight="1" x14ac:dyDescent="0.2">
      <c r="A797" s="142"/>
      <c r="B797" s="9">
        <v>770</v>
      </c>
      <c r="C797" s="180"/>
      <c r="D797" s="79"/>
      <c r="E797" s="80" t="str">
        <f>IF(ISBLANK(D797), "", VLOOKUP(D797, Z!$A$2:$C$4127, 3, FALSE))</f>
        <v/>
      </c>
      <c r="F797" s="206"/>
      <c r="G797" s="139"/>
      <c r="H797" s="139"/>
      <c r="I797" s="206"/>
      <c r="J797" s="181"/>
      <c r="K797" s="182"/>
      <c r="L797" s="207"/>
      <c r="M797" s="183"/>
      <c r="N797" s="180"/>
      <c r="O797" s="79"/>
      <c r="P797" s="80" t="str">
        <f>IF(ISBLANK(O797), "", VLOOKUP(O797, Z!$A$2:$C$4127, 3, FALSE))</f>
        <v/>
      </c>
      <c r="Q797" s="184"/>
      <c r="R797" s="156">
        <f t="shared" si="37"/>
        <v>0</v>
      </c>
      <c r="S797" s="13"/>
      <c r="T797" s="225" cm="1">
        <f t="array" ref="T797">IFERROR(V797 * INDEX($AC$28:$AC$33, U797), 0) / 1000</f>
        <v>0</v>
      </c>
      <c r="U797" s="224" t="str">
        <f t="shared" si="36"/>
        <v>-</v>
      </c>
      <c r="V797" s="225">
        <f t="shared" si="38"/>
        <v>0</v>
      </c>
      <c r="W797" s="13"/>
    </row>
    <row r="798" spans="1:23" ht="12.75" customHeight="1" x14ac:dyDescent="0.2">
      <c r="A798" s="142"/>
      <c r="B798" s="9">
        <v>771</v>
      </c>
      <c r="C798" s="180"/>
      <c r="D798" s="79"/>
      <c r="E798" s="80" t="str">
        <f>IF(ISBLANK(D798), "", VLOOKUP(D798, Z!$A$2:$C$4127, 3, FALSE))</f>
        <v/>
      </c>
      <c r="F798" s="206"/>
      <c r="G798" s="139"/>
      <c r="H798" s="139"/>
      <c r="I798" s="206"/>
      <c r="J798" s="181"/>
      <c r="K798" s="182"/>
      <c r="L798" s="207"/>
      <c r="M798" s="183"/>
      <c r="N798" s="180"/>
      <c r="O798" s="79"/>
      <c r="P798" s="80" t="str">
        <f>IF(ISBLANK(O798), "", VLOOKUP(O798, Z!$A$2:$C$4127, 3, FALSE))</f>
        <v/>
      </c>
      <c r="Q798" s="184"/>
      <c r="R798" s="156">
        <f t="shared" si="37"/>
        <v>0</v>
      </c>
      <c r="S798" s="13"/>
      <c r="T798" s="225" cm="1">
        <f t="array" ref="T798">IFERROR(V798 * INDEX($AC$28:$AC$33, U798), 0) / 1000</f>
        <v>0</v>
      </c>
      <c r="U798" s="224" t="str">
        <f t="shared" si="36"/>
        <v>-</v>
      </c>
      <c r="V798" s="225">
        <f t="shared" si="38"/>
        <v>0</v>
      </c>
      <c r="W798" s="13"/>
    </row>
    <row r="799" spans="1:23" ht="12.75" customHeight="1" x14ac:dyDescent="0.2">
      <c r="A799" s="142"/>
      <c r="B799" s="9">
        <v>772</v>
      </c>
      <c r="C799" s="180"/>
      <c r="D799" s="79"/>
      <c r="E799" s="80" t="str">
        <f>IF(ISBLANK(D799), "", VLOOKUP(D799, Z!$A$2:$C$4127, 3, FALSE))</f>
        <v/>
      </c>
      <c r="F799" s="206"/>
      <c r="G799" s="139"/>
      <c r="H799" s="139"/>
      <c r="I799" s="206"/>
      <c r="J799" s="181"/>
      <c r="K799" s="182"/>
      <c r="L799" s="207"/>
      <c r="M799" s="183"/>
      <c r="N799" s="180"/>
      <c r="O799" s="79"/>
      <c r="P799" s="80" t="str">
        <f>IF(ISBLANK(O799), "", VLOOKUP(O799, Z!$A$2:$C$4127, 3, FALSE))</f>
        <v/>
      </c>
      <c r="Q799" s="184"/>
      <c r="R799" s="156">
        <f t="shared" si="37"/>
        <v>0</v>
      </c>
      <c r="S799" s="13"/>
      <c r="T799" s="225" cm="1">
        <f t="array" ref="T799">IFERROR(V799 * INDEX($AC$28:$AC$33, U799), 0) / 1000</f>
        <v>0</v>
      </c>
      <c r="U799" s="224" t="str">
        <f t="shared" si="36"/>
        <v>-</v>
      </c>
      <c r="V799" s="225">
        <f t="shared" si="38"/>
        <v>0</v>
      </c>
      <c r="W799" s="13"/>
    </row>
    <row r="800" spans="1:23" ht="12.75" customHeight="1" x14ac:dyDescent="0.2">
      <c r="A800" s="142"/>
      <c r="B800" s="9">
        <v>773</v>
      </c>
      <c r="C800" s="180"/>
      <c r="D800" s="79"/>
      <c r="E800" s="80" t="str">
        <f>IF(ISBLANK(D800), "", VLOOKUP(D800, Z!$A$2:$C$4127, 3, FALSE))</f>
        <v/>
      </c>
      <c r="F800" s="206"/>
      <c r="G800" s="139"/>
      <c r="H800" s="139"/>
      <c r="I800" s="206"/>
      <c r="J800" s="181"/>
      <c r="K800" s="182"/>
      <c r="L800" s="207"/>
      <c r="M800" s="183"/>
      <c r="N800" s="180"/>
      <c r="O800" s="79"/>
      <c r="P800" s="80" t="str">
        <f>IF(ISBLANK(O800), "", VLOOKUP(O800, Z!$A$2:$C$4127, 3, FALSE))</f>
        <v/>
      </c>
      <c r="Q800" s="184"/>
      <c r="R800" s="156">
        <f t="shared" si="37"/>
        <v>0</v>
      </c>
      <c r="S800" s="13"/>
      <c r="T800" s="225" cm="1">
        <f t="array" ref="T800">IFERROR(V800 * INDEX($AC$28:$AC$33, U800), 0) / 1000</f>
        <v>0</v>
      </c>
      <c r="U800" s="224" t="str">
        <f t="shared" si="36"/>
        <v>-</v>
      </c>
      <c r="V800" s="225">
        <f t="shared" si="38"/>
        <v>0</v>
      </c>
      <c r="W800" s="13"/>
    </row>
    <row r="801" spans="1:23" ht="12.75" customHeight="1" x14ac:dyDescent="0.2">
      <c r="A801" s="142"/>
      <c r="B801" s="9">
        <v>774</v>
      </c>
      <c r="C801" s="180"/>
      <c r="D801" s="79"/>
      <c r="E801" s="80" t="str">
        <f>IF(ISBLANK(D801), "", VLOOKUP(D801, Z!$A$2:$C$4127, 3, FALSE))</f>
        <v/>
      </c>
      <c r="F801" s="206"/>
      <c r="G801" s="139"/>
      <c r="H801" s="139"/>
      <c r="I801" s="206"/>
      <c r="J801" s="181"/>
      <c r="K801" s="182"/>
      <c r="L801" s="207"/>
      <c r="M801" s="183"/>
      <c r="N801" s="180"/>
      <c r="O801" s="79"/>
      <c r="P801" s="80" t="str">
        <f>IF(ISBLANK(O801), "", VLOOKUP(O801, Z!$A$2:$C$4127, 3, FALSE))</f>
        <v/>
      </c>
      <c r="Q801" s="184"/>
      <c r="R801" s="156">
        <f t="shared" si="37"/>
        <v>0</v>
      </c>
      <c r="S801" s="13"/>
      <c r="T801" s="225" cm="1">
        <f t="array" ref="T801">IFERROR(V801 * INDEX($AC$28:$AC$33, U801), 0) / 1000</f>
        <v>0</v>
      </c>
      <c r="U801" s="224" t="str">
        <f t="shared" si="36"/>
        <v>-</v>
      </c>
      <c r="V801" s="225">
        <f t="shared" si="38"/>
        <v>0</v>
      </c>
      <c r="W801" s="13"/>
    </row>
    <row r="802" spans="1:23" ht="12.75" customHeight="1" x14ac:dyDescent="0.2">
      <c r="A802" s="142"/>
      <c r="B802" s="9">
        <v>775</v>
      </c>
      <c r="C802" s="180"/>
      <c r="D802" s="79"/>
      <c r="E802" s="80" t="str">
        <f>IF(ISBLANK(D802), "", VLOOKUP(D802, Z!$A$2:$C$4127, 3, FALSE))</f>
        <v/>
      </c>
      <c r="F802" s="206"/>
      <c r="G802" s="139"/>
      <c r="H802" s="139"/>
      <c r="I802" s="206"/>
      <c r="J802" s="181"/>
      <c r="K802" s="182"/>
      <c r="L802" s="207"/>
      <c r="M802" s="183"/>
      <c r="N802" s="180"/>
      <c r="O802" s="79"/>
      <c r="P802" s="80" t="str">
        <f>IF(ISBLANK(O802), "", VLOOKUP(O802, Z!$A$2:$C$4127, 3, FALSE))</f>
        <v/>
      </c>
      <c r="Q802" s="184"/>
      <c r="R802" s="156">
        <f t="shared" si="37"/>
        <v>0</v>
      </c>
      <c r="S802" s="13"/>
      <c r="T802" s="225" cm="1">
        <f t="array" ref="T802">IFERROR(V802 * INDEX($AC$28:$AC$33, U802), 0) / 1000</f>
        <v>0</v>
      </c>
      <c r="U802" s="224" t="str">
        <f t="shared" si="36"/>
        <v>-</v>
      </c>
      <c r="V802" s="225">
        <f t="shared" si="38"/>
        <v>0</v>
      </c>
      <c r="W802" s="13"/>
    </row>
    <row r="803" spans="1:23" ht="12.75" customHeight="1" x14ac:dyDescent="0.2">
      <c r="A803" s="142"/>
      <c r="B803" s="9">
        <v>776</v>
      </c>
      <c r="C803" s="180"/>
      <c r="D803" s="79"/>
      <c r="E803" s="80" t="str">
        <f>IF(ISBLANK(D803), "", VLOOKUP(D803, Z!$A$2:$C$4127, 3, FALSE))</f>
        <v/>
      </c>
      <c r="F803" s="206"/>
      <c r="G803" s="139"/>
      <c r="H803" s="139"/>
      <c r="I803" s="206"/>
      <c r="J803" s="181"/>
      <c r="K803" s="182"/>
      <c r="L803" s="207"/>
      <c r="M803" s="183"/>
      <c r="N803" s="180"/>
      <c r="O803" s="79"/>
      <c r="P803" s="80" t="str">
        <f>IF(ISBLANK(O803), "", VLOOKUP(O803, Z!$A$2:$C$4127, 3, FALSE))</f>
        <v/>
      </c>
      <c r="Q803" s="184"/>
      <c r="R803" s="156">
        <f t="shared" si="37"/>
        <v>0</v>
      </c>
      <c r="S803" s="13"/>
      <c r="T803" s="225" cm="1">
        <f t="array" ref="T803">IFERROR(V803 * INDEX($AC$28:$AC$33, U803), 0) / 1000</f>
        <v>0</v>
      </c>
      <c r="U803" s="224" t="str">
        <f t="shared" si="36"/>
        <v>-</v>
      </c>
      <c r="V803" s="225">
        <f t="shared" si="38"/>
        <v>0</v>
      </c>
      <c r="W803" s="13"/>
    </row>
    <row r="804" spans="1:23" ht="12.75" customHeight="1" x14ac:dyDescent="0.2">
      <c r="A804" s="142"/>
      <c r="B804" s="9">
        <v>777</v>
      </c>
      <c r="C804" s="180"/>
      <c r="D804" s="79"/>
      <c r="E804" s="80" t="str">
        <f>IF(ISBLANK(D804), "", VLOOKUP(D804, Z!$A$2:$C$4127, 3, FALSE))</f>
        <v/>
      </c>
      <c r="F804" s="206"/>
      <c r="G804" s="139"/>
      <c r="H804" s="139"/>
      <c r="I804" s="206"/>
      <c r="J804" s="181"/>
      <c r="K804" s="182"/>
      <c r="L804" s="207"/>
      <c r="M804" s="183"/>
      <c r="N804" s="180"/>
      <c r="O804" s="79"/>
      <c r="P804" s="80" t="str">
        <f>IF(ISBLANK(O804), "", VLOOKUP(O804, Z!$A$2:$C$4127, 3, FALSE))</f>
        <v/>
      </c>
      <c r="Q804" s="184"/>
      <c r="R804" s="156">
        <f t="shared" si="37"/>
        <v>0</v>
      </c>
      <c r="S804" s="13"/>
      <c r="T804" s="225" cm="1">
        <f t="array" ref="T804">IFERROR(V804 * INDEX($AC$28:$AC$33, U804), 0) / 1000</f>
        <v>0</v>
      </c>
      <c r="U804" s="224" t="str">
        <f t="shared" si="36"/>
        <v>-</v>
      </c>
      <c r="V804" s="225">
        <f t="shared" si="38"/>
        <v>0</v>
      </c>
      <c r="W804" s="13"/>
    </row>
    <row r="805" spans="1:23" ht="12.75" customHeight="1" x14ac:dyDescent="0.2">
      <c r="A805" s="142"/>
      <c r="B805" s="9">
        <v>778</v>
      </c>
      <c r="C805" s="180"/>
      <c r="D805" s="79"/>
      <c r="E805" s="80" t="str">
        <f>IF(ISBLANK(D805), "", VLOOKUP(D805, Z!$A$2:$C$4127, 3, FALSE))</f>
        <v/>
      </c>
      <c r="F805" s="206"/>
      <c r="G805" s="139"/>
      <c r="H805" s="139"/>
      <c r="I805" s="206"/>
      <c r="J805" s="181"/>
      <c r="K805" s="182"/>
      <c r="L805" s="207"/>
      <c r="M805" s="183"/>
      <c r="N805" s="180"/>
      <c r="O805" s="79"/>
      <c r="P805" s="80" t="str">
        <f>IF(ISBLANK(O805), "", VLOOKUP(O805, Z!$A$2:$C$4127, 3, FALSE))</f>
        <v/>
      </c>
      <c r="Q805" s="184"/>
      <c r="R805" s="156">
        <f t="shared" si="37"/>
        <v>0</v>
      </c>
      <c r="S805" s="13"/>
      <c r="T805" s="225" cm="1">
        <f t="array" ref="T805">IFERROR(V805 * INDEX($AC$28:$AC$33, U805), 0) / 1000</f>
        <v>0</v>
      </c>
      <c r="U805" s="224" t="str">
        <f t="shared" si="36"/>
        <v>-</v>
      </c>
      <c r="V805" s="225">
        <f t="shared" si="38"/>
        <v>0</v>
      </c>
      <c r="W805" s="13"/>
    </row>
    <row r="806" spans="1:23" ht="12.75" customHeight="1" x14ac:dyDescent="0.2">
      <c r="A806" s="142"/>
      <c r="B806" s="9">
        <v>779</v>
      </c>
      <c r="C806" s="180"/>
      <c r="D806" s="79"/>
      <c r="E806" s="80" t="str">
        <f>IF(ISBLANK(D806), "", VLOOKUP(D806, Z!$A$2:$C$4127, 3, FALSE))</f>
        <v/>
      </c>
      <c r="F806" s="206"/>
      <c r="G806" s="139"/>
      <c r="H806" s="139"/>
      <c r="I806" s="206"/>
      <c r="J806" s="181"/>
      <c r="K806" s="182"/>
      <c r="L806" s="207"/>
      <c r="M806" s="183"/>
      <c r="N806" s="180"/>
      <c r="O806" s="79"/>
      <c r="P806" s="80" t="str">
        <f>IF(ISBLANK(O806), "", VLOOKUP(O806, Z!$A$2:$C$4127, 3, FALSE))</f>
        <v/>
      </c>
      <c r="Q806" s="184"/>
      <c r="R806" s="156">
        <f t="shared" si="37"/>
        <v>0</v>
      </c>
      <c r="S806" s="13"/>
      <c r="T806" s="225" cm="1">
        <f t="array" ref="T806">IFERROR(V806 * INDEX($AC$28:$AC$33, U806), 0) / 1000</f>
        <v>0</v>
      </c>
      <c r="U806" s="224" t="str">
        <f t="shared" si="36"/>
        <v>-</v>
      </c>
      <c r="V806" s="225">
        <f t="shared" si="38"/>
        <v>0</v>
      </c>
      <c r="W806" s="13"/>
    </row>
    <row r="807" spans="1:23" ht="12.75" customHeight="1" x14ac:dyDescent="0.2">
      <c r="A807" s="142"/>
      <c r="B807" s="9">
        <v>780</v>
      </c>
      <c r="C807" s="180"/>
      <c r="D807" s="79"/>
      <c r="E807" s="80" t="str">
        <f>IF(ISBLANK(D807), "", VLOOKUP(D807, Z!$A$2:$C$4127, 3, FALSE))</f>
        <v/>
      </c>
      <c r="F807" s="206"/>
      <c r="G807" s="139"/>
      <c r="H807" s="139"/>
      <c r="I807" s="206"/>
      <c r="J807" s="181"/>
      <c r="K807" s="182"/>
      <c r="L807" s="207"/>
      <c r="M807" s="183"/>
      <c r="N807" s="180"/>
      <c r="O807" s="79"/>
      <c r="P807" s="80" t="str">
        <f>IF(ISBLANK(O807), "", VLOOKUP(O807, Z!$A$2:$C$4127, 3, FALSE))</f>
        <v/>
      </c>
      <c r="Q807" s="184"/>
      <c r="R807" s="156">
        <f t="shared" si="37"/>
        <v>0</v>
      </c>
      <c r="S807" s="13"/>
      <c r="T807" s="225" cm="1">
        <f t="array" ref="T807">IFERROR(V807 * INDEX($AC$28:$AC$33, U807), 0) / 1000</f>
        <v>0</v>
      </c>
      <c r="U807" s="224" t="str">
        <f t="shared" si="36"/>
        <v>-</v>
      </c>
      <c r="V807" s="225">
        <f t="shared" si="38"/>
        <v>0</v>
      </c>
      <c r="W807" s="13"/>
    </row>
    <row r="808" spans="1:23" ht="12.75" customHeight="1" x14ac:dyDescent="0.2">
      <c r="A808" s="142"/>
      <c r="B808" s="9">
        <v>781</v>
      </c>
      <c r="C808" s="180"/>
      <c r="D808" s="79"/>
      <c r="E808" s="80" t="str">
        <f>IF(ISBLANK(D808), "", VLOOKUP(D808, Z!$A$2:$C$4127, 3, FALSE))</f>
        <v/>
      </c>
      <c r="F808" s="206"/>
      <c r="G808" s="139"/>
      <c r="H808" s="139"/>
      <c r="I808" s="206"/>
      <c r="J808" s="181"/>
      <c r="K808" s="182"/>
      <c r="L808" s="207"/>
      <c r="M808" s="183"/>
      <c r="N808" s="180"/>
      <c r="O808" s="79"/>
      <c r="P808" s="80" t="str">
        <f>IF(ISBLANK(O808), "", VLOOKUP(O808, Z!$A$2:$C$4127, 3, FALSE))</f>
        <v/>
      </c>
      <c r="Q808" s="184"/>
      <c r="R808" s="156">
        <f t="shared" si="37"/>
        <v>0</v>
      </c>
      <c r="S808" s="13"/>
      <c r="T808" s="225" cm="1">
        <f t="array" ref="T808">IFERROR(V808 * INDEX($AC$28:$AC$33, U808), 0) / 1000</f>
        <v>0</v>
      </c>
      <c r="U808" s="224" t="str">
        <f t="shared" si="36"/>
        <v>-</v>
      </c>
      <c r="V808" s="225">
        <f t="shared" si="38"/>
        <v>0</v>
      </c>
      <c r="W808" s="13"/>
    </row>
    <row r="809" spans="1:23" ht="12.75" customHeight="1" x14ac:dyDescent="0.2">
      <c r="A809" s="142"/>
      <c r="B809" s="9">
        <v>782</v>
      </c>
      <c r="C809" s="180"/>
      <c r="D809" s="79"/>
      <c r="E809" s="80" t="str">
        <f>IF(ISBLANK(D809), "", VLOOKUP(D809, Z!$A$2:$C$4127, 3, FALSE))</f>
        <v/>
      </c>
      <c r="F809" s="206"/>
      <c r="G809" s="139"/>
      <c r="H809" s="139"/>
      <c r="I809" s="206"/>
      <c r="J809" s="181"/>
      <c r="K809" s="182"/>
      <c r="L809" s="207"/>
      <c r="M809" s="183"/>
      <c r="N809" s="180"/>
      <c r="O809" s="79"/>
      <c r="P809" s="80" t="str">
        <f>IF(ISBLANK(O809), "", VLOOKUP(O809, Z!$A$2:$C$4127, 3, FALSE))</f>
        <v/>
      </c>
      <c r="Q809" s="184"/>
      <c r="R809" s="156">
        <f t="shared" si="37"/>
        <v>0</v>
      </c>
      <c r="S809" s="13"/>
      <c r="T809" s="225" cm="1">
        <f t="array" ref="T809">IFERROR(V809 * INDEX($AC$28:$AC$33, U809), 0) / 1000</f>
        <v>0</v>
      </c>
      <c r="U809" s="224" t="str">
        <f t="shared" si="36"/>
        <v>-</v>
      </c>
      <c r="V809" s="225">
        <f t="shared" si="38"/>
        <v>0</v>
      </c>
      <c r="W809" s="13"/>
    </row>
    <row r="810" spans="1:23" ht="12.75" customHeight="1" x14ac:dyDescent="0.2">
      <c r="A810" s="142"/>
      <c r="B810" s="9">
        <v>783</v>
      </c>
      <c r="C810" s="180"/>
      <c r="D810" s="79"/>
      <c r="E810" s="80" t="str">
        <f>IF(ISBLANK(D810), "", VLOOKUP(D810, Z!$A$2:$C$4127, 3, FALSE))</f>
        <v/>
      </c>
      <c r="F810" s="206"/>
      <c r="G810" s="139"/>
      <c r="H810" s="139"/>
      <c r="I810" s="206"/>
      <c r="J810" s="181"/>
      <c r="K810" s="182"/>
      <c r="L810" s="207"/>
      <c r="M810" s="183"/>
      <c r="N810" s="180"/>
      <c r="O810" s="79"/>
      <c r="P810" s="80" t="str">
        <f>IF(ISBLANK(O810), "", VLOOKUP(O810, Z!$A$2:$C$4127, 3, FALSE))</f>
        <v/>
      </c>
      <c r="Q810" s="184"/>
      <c r="R810" s="156">
        <f t="shared" si="37"/>
        <v>0</v>
      </c>
      <c r="S810" s="13"/>
      <c r="T810" s="225" cm="1">
        <f t="array" ref="T810">IFERROR(V810 * INDEX($AC$28:$AC$33, U810), 0) / 1000</f>
        <v>0</v>
      </c>
      <c r="U810" s="224" t="str">
        <f t="shared" si="36"/>
        <v>-</v>
      </c>
      <c r="V810" s="225">
        <f t="shared" si="38"/>
        <v>0</v>
      </c>
      <c r="W810" s="13"/>
    </row>
    <row r="811" spans="1:23" ht="12.75" customHeight="1" x14ac:dyDescent="0.2">
      <c r="A811" s="142"/>
      <c r="B811" s="9">
        <v>784</v>
      </c>
      <c r="C811" s="180"/>
      <c r="D811" s="79"/>
      <c r="E811" s="80" t="str">
        <f>IF(ISBLANK(D811), "", VLOOKUP(D811, Z!$A$2:$C$4127, 3, FALSE))</f>
        <v/>
      </c>
      <c r="F811" s="206"/>
      <c r="G811" s="139"/>
      <c r="H811" s="139"/>
      <c r="I811" s="206"/>
      <c r="J811" s="181"/>
      <c r="K811" s="182"/>
      <c r="L811" s="207"/>
      <c r="M811" s="183"/>
      <c r="N811" s="180"/>
      <c r="O811" s="79"/>
      <c r="P811" s="80" t="str">
        <f>IF(ISBLANK(O811), "", VLOOKUP(O811, Z!$A$2:$C$4127, 3, FALSE))</f>
        <v/>
      </c>
      <c r="Q811" s="184"/>
      <c r="R811" s="156">
        <f t="shared" si="37"/>
        <v>0</v>
      </c>
      <c r="S811" s="13"/>
      <c r="T811" s="225" cm="1">
        <f t="array" ref="T811">IFERROR(V811 * INDEX($AC$28:$AC$33, U811), 0) / 1000</f>
        <v>0</v>
      </c>
      <c r="U811" s="224" t="str">
        <f t="shared" si="36"/>
        <v>-</v>
      </c>
      <c r="V811" s="225">
        <f t="shared" si="38"/>
        <v>0</v>
      </c>
      <c r="W811" s="13"/>
    </row>
    <row r="812" spans="1:23" ht="12.75" customHeight="1" x14ac:dyDescent="0.2">
      <c r="A812" s="142"/>
      <c r="B812" s="9">
        <v>785</v>
      </c>
      <c r="C812" s="180"/>
      <c r="D812" s="79"/>
      <c r="E812" s="80" t="str">
        <f>IF(ISBLANK(D812), "", VLOOKUP(D812, Z!$A$2:$C$4127, 3, FALSE))</f>
        <v/>
      </c>
      <c r="F812" s="206"/>
      <c r="G812" s="139"/>
      <c r="H812" s="139"/>
      <c r="I812" s="206"/>
      <c r="J812" s="181"/>
      <c r="K812" s="182"/>
      <c r="L812" s="207"/>
      <c r="M812" s="183"/>
      <c r="N812" s="180"/>
      <c r="O812" s="79"/>
      <c r="P812" s="80" t="str">
        <f>IF(ISBLANK(O812), "", VLOOKUP(O812, Z!$A$2:$C$4127, 3, FALSE))</f>
        <v/>
      </c>
      <c r="Q812" s="184"/>
      <c r="R812" s="156">
        <f t="shared" si="37"/>
        <v>0</v>
      </c>
      <c r="S812" s="13"/>
      <c r="T812" s="225" cm="1">
        <f t="array" ref="T812">IFERROR(V812 * INDEX($AC$28:$AC$33, U812), 0) / 1000</f>
        <v>0</v>
      </c>
      <c r="U812" s="224" t="str">
        <f t="shared" si="36"/>
        <v>-</v>
      </c>
      <c r="V812" s="225">
        <f t="shared" si="38"/>
        <v>0</v>
      </c>
      <c r="W812" s="13"/>
    </row>
    <row r="813" spans="1:23" ht="12.75" customHeight="1" x14ac:dyDescent="0.2">
      <c r="A813" s="142"/>
      <c r="B813" s="9">
        <v>786</v>
      </c>
      <c r="C813" s="180"/>
      <c r="D813" s="79"/>
      <c r="E813" s="80" t="str">
        <f>IF(ISBLANK(D813), "", VLOOKUP(D813, Z!$A$2:$C$4127, 3, FALSE))</f>
        <v/>
      </c>
      <c r="F813" s="206"/>
      <c r="G813" s="139"/>
      <c r="H813" s="139"/>
      <c r="I813" s="206"/>
      <c r="J813" s="181"/>
      <c r="K813" s="182"/>
      <c r="L813" s="207"/>
      <c r="M813" s="183"/>
      <c r="N813" s="180"/>
      <c r="O813" s="79"/>
      <c r="P813" s="80" t="str">
        <f>IF(ISBLANK(O813), "", VLOOKUP(O813, Z!$A$2:$C$4127, 3, FALSE))</f>
        <v/>
      </c>
      <c r="Q813" s="184"/>
      <c r="R813" s="156">
        <f t="shared" si="37"/>
        <v>0</v>
      </c>
      <c r="S813" s="13"/>
      <c r="T813" s="225" cm="1">
        <f t="array" ref="T813">IFERROR(V813 * INDEX($AC$28:$AC$33, U813), 0) / 1000</f>
        <v>0</v>
      </c>
      <c r="U813" s="224" t="str">
        <f t="shared" si="36"/>
        <v>-</v>
      </c>
      <c r="V813" s="225">
        <f t="shared" si="38"/>
        <v>0</v>
      </c>
      <c r="W813" s="13"/>
    </row>
    <row r="814" spans="1:23" ht="12.75" customHeight="1" x14ac:dyDescent="0.2">
      <c r="A814" s="142"/>
      <c r="B814" s="9">
        <v>787</v>
      </c>
      <c r="C814" s="180"/>
      <c r="D814" s="79"/>
      <c r="E814" s="80" t="str">
        <f>IF(ISBLANK(D814), "", VLOOKUP(D814, Z!$A$2:$C$4127, 3, FALSE))</f>
        <v/>
      </c>
      <c r="F814" s="206"/>
      <c r="G814" s="139"/>
      <c r="H814" s="139"/>
      <c r="I814" s="206"/>
      <c r="J814" s="181"/>
      <c r="K814" s="182"/>
      <c r="L814" s="207"/>
      <c r="M814" s="183"/>
      <c r="N814" s="180"/>
      <c r="O814" s="79"/>
      <c r="P814" s="80" t="str">
        <f>IF(ISBLANK(O814), "", VLOOKUP(O814, Z!$A$2:$C$4127, 3, FALSE))</f>
        <v/>
      </c>
      <c r="Q814" s="184"/>
      <c r="R814" s="156">
        <f t="shared" si="37"/>
        <v>0</v>
      </c>
      <c r="S814" s="13"/>
      <c r="T814" s="225" cm="1">
        <f t="array" ref="T814">IFERROR(V814 * INDEX($AC$28:$AC$33, U814), 0) / 1000</f>
        <v>0</v>
      </c>
      <c r="U814" s="224" t="str">
        <f t="shared" si="36"/>
        <v>-</v>
      </c>
      <c r="V814" s="225">
        <f t="shared" si="38"/>
        <v>0</v>
      </c>
      <c r="W814" s="13"/>
    </row>
    <row r="815" spans="1:23" ht="12.75" customHeight="1" x14ac:dyDescent="0.2">
      <c r="A815" s="142"/>
      <c r="B815" s="9">
        <v>788</v>
      </c>
      <c r="C815" s="180"/>
      <c r="D815" s="79"/>
      <c r="E815" s="80" t="str">
        <f>IF(ISBLANK(D815), "", VLOOKUP(D815, Z!$A$2:$C$4127, 3, FALSE))</f>
        <v/>
      </c>
      <c r="F815" s="206"/>
      <c r="G815" s="139"/>
      <c r="H815" s="139"/>
      <c r="I815" s="206"/>
      <c r="J815" s="181"/>
      <c r="K815" s="182"/>
      <c r="L815" s="207"/>
      <c r="M815" s="183"/>
      <c r="N815" s="180"/>
      <c r="O815" s="79"/>
      <c r="P815" s="80" t="str">
        <f>IF(ISBLANK(O815), "", VLOOKUP(O815, Z!$A$2:$C$4127, 3, FALSE))</f>
        <v/>
      </c>
      <c r="Q815" s="184"/>
      <c r="R815" s="156">
        <f t="shared" si="37"/>
        <v>0</v>
      </c>
      <c r="S815" s="13"/>
      <c r="T815" s="225" cm="1">
        <f t="array" ref="T815">IFERROR(V815 * INDEX($AC$28:$AC$33, U815), 0) / 1000</f>
        <v>0</v>
      </c>
      <c r="U815" s="224" t="str">
        <f t="shared" si="36"/>
        <v>-</v>
      </c>
      <c r="V815" s="225">
        <f t="shared" si="38"/>
        <v>0</v>
      </c>
      <c r="W815" s="13"/>
    </row>
    <row r="816" spans="1:23" ht="12.75" customHeight="1" x14ac:dyDescent="0.2">
      <c r="A816" s="142"/>
      <c r="B816" s="9">
        <v>789</v>
      </c>
      <c r="C816" s="180"/>
      <c r="D816" s="79"/>
      <c r="E816" s="80" t="str">
        <f>IF(ISBLANK(D816), "", VLOOKUP(D816, Z!$A$2:$C$4127, 3, FALSE))</f>
        <v/>
      </c>
      <c r="F816" s="206"/>
      <c r="G816" s="139"/>
      <c r="H816" s="139"/>
      <c r="I816" s="206"/>
      <c r="J816" s="181"/>
      <c r="K816" s="182"/>
      <c r="L816" s="207"/>
      <c r="M816" s="183"/>
      <c r="N816" s="180"/>
      <c r="O816" s="79"/>
      <c r="P816" s="80" t="str">
        <f>IF(ISBLANK(O816), "", VLOOKUP(O816, Z!$A$2:$C$4127, 3, FALSE))</f>
        <v/>
      </c>
      <c r="Q816" s="184"/>
      <c r="R816" s="156">
        <f t="shared" si="37"/>
        <v>0</v>
      </c>
      <c r="S816" s="13"/>
      <c r="T816" s="225" cm="1">
        <f t="array" ref="T816">IFERROR(V816 * INDEX($AC$28:$AC$33, U816), 0) / 1000</f>
        <v>0</v>
      </c>
      <c r="U816" s="224" t="str">
        <f t="shared" si="36"/>
        <v>-</v>
      </c>
      <c r="V816" s="225">
        <f t="shared" si="38"/>
        <v>0</v>
      </c>
      <c r="W816" s="13"/>
    </row>
    <row r="817" spans="1:23" ht="12.75" customHeight="1" x14ac:dyDescent="0.2">
      <c r="A817" s="142"/>
      <c r="B817" s="9">
        <v>790</v>
      </c>
      <c r="C817" s="180"/>
      <c r="D817" s="79"/>
      <c r="E817" s="80" t="str">
        <f>IF(ISBLANK(D817), "", VLOOKUP(D817, Z!$A$2:$C$4127, 3, FALSE))</f>
        <v/>
      </c>
      <c r="F817" s="206"/>
      <c r="G817" s="139"/>
      <c r="H817" s="139"/>
      <c r="I817" s="206"/>
      <c r="J817" s="181"/>
      <c r="K817" s="182"/>
      <c r="L817" s="207"/>
      <c r="M817" s="183"/>
      <c r="N817" s="180"/>
      <c r="O817" s="79"/>
      <c r="P817" s="80" t="str">
        <f>IF(ISBLANK(O817), "", VLOOKUP(O817, Z!$A$2:$C$4127, 3, FALSE))</f>
        <v/>
      </c>
      <c r="Q817" s="184"/>
      <c r="R817" s="156">
        <f t="shared" si="37"/>
        <v>0</v>
      </c>
      <c r="S817" s="13"/>
      <c r="T817" s="225" cm="1">
        <f t="array" ref="T817">IFERROR(V817 * INDEX($AC$28:$AC$33, U817), 0) / 1000</f>
        <v>0</v>
      </c>
      <c r="U817" s="224" t="str">
        <f t="shared" si="36"/>
        <v>-</v>
      </c>
      <c r="V817" s="225">
        <f t="shared" si="38"/>
        <v>0</v>
      </c>
      <c r="W817" s="13"/>
    </row>
    <row r="818" spans="1:23" ht="12.75" customHeight="1" x14ac:dyDescent="0.2">
      <c r="A818" s="142"/>
      <c r="B818" s="9">
        <v>791</v>
      </c>
      <c r="C818" s="180"/>
      <c r="D818" s="79"/>
      <c r="E818" s="80" t="str">
        <f>IF(ISBLANK(D818), "", VLOOKUP(D818, Z!$A$2:$C$4127, 3, FALSE))</f>
        <v/>
      </c>
      <c r="F818" s="206"/>
      <c r="G818" s="139"/>
      <c r="H818" s="139"/>
      <c r="I818" s="206"/>
      <c r="J818" s="181"/>
      <c r="K818" s="182"/>
      <c r="L818" s="207"/>
      <c r="M818" s="183"/>
      <c r="N818" s="180"/>
      <c r="O818" s="79"/>
      <c r="P818" s="80" t="str">
        <f>IF(ISBLANK(O818), "", VLOOKUP(O818, Z!$A$2:$C$4127, 3, FALSE))</f>
        <v/>
      </c>
      <c r="Q818" s="184"/>
      <c r="R818" s="156">
        <f t="shared" si="37"/>
        <v>0</v>
      </c>
      <c r="S818" s="13"/>
      <c r="T818" s="225" cm="1">
        <f t="array" ref="T818">IFERROR(V818 * INDEX($AC$28:$AC$33, U818), 0) / 1000</f>
        <v>0</v>
      </c>
      <c r="U818" s="224" t="str">
        <f t="shared" si="36"/>
        <v>-</v>
      </c>
      <c r="V818" s="225">
        <f t="shared" si="38"/>
        <v>0</v>
      </c>
      <c r="W818" s="13"/>
    </row>
    <row r="819" spans="1:23" ht="12.75" customHeight="1" x14ac:dyDescent="0.2">
      <c r="A819" s="142"/>
      <c r="B819" s="9">
        <v>792</v>
      </c>
      <c r="C819" s="180"/>
      <c r="D819" s="79"/>
      <c r="E819" s="80" t="str">
        <f>IF(ISBLANK(D819), "", VLOOKUP(D819, Z!$A$2:$C$4127, 3, FALSE))</f>
        <v/>
      </c>
      <c r="F819" s="206"/>
      <c r="G819" s="139"/>
      <c r="H819" s="139"/>
      <c r="I819" s="206"/>
      <c r="J819" s="181"/>
      <c r="K819" s="182"/>
      <c r="L819" s="207"/>
      <c r="M819" s="183"/>
      <c r="N819" s="180"/>
      <c r="O819" s="79"/>
      <c r="P819" s="80" t="str">
        <f>IF(ISBLANK(O819), "", VLOOKUP(O819, Z!$A$2:$C$4127, 3, FALSE))</f>
        <v/>
      </c>
      <c r="Q819" s="184"/>
      <c r="R819" s="156">
        <f t="shared" si="37"/>
        <v>0</v>
      </c>
      <c r="S819" s="13"/>
      <c r="T819" s="225" cm="1">
        <f t="array" ref="T819">IFERROR(V819 * INDEX($AC$28:$AC$33, U819), 0) / 1000</f>
        <v>0</v>
      </c>
      <c r="U819" s="224" t="str">
        <f t="shared" si="36"/>
        <v>-</v>
      </c>
      <c r="V819" s="225">
        <f t="shared" si="38"/>
        <v>0</v>
      </c>
      <c r="W819" s="13"/>
    </row>
    <row r="820" spans="1:23" ht="12.75" customHeight="1" x14ac:dyDescent="0.2">
      <c r="A820" s="142"/>
      <c r="B820" s="9">
        <v>793</v>
      </c>
      <c r="C820" s="180"/>
      <c r="D820" s="79"/>
      <c r="E820" s="80" t="str">
        <f>IF(ISBLANK(D820), "", VLOOKUP(D820, Z!$A$2:$C$4127, 3, FALSE))</f>
        <v/>
      </c>
      <c r="F820" s="206"/>
      <c r="G820" s="139"/>
      <c r="H820" s="139"/>
      <c r="I820" s="206"/>
      <c r="J820" s="181"/>
      <c r="K820" s="182"/>
      <c r="L820" s="207"/>
      <c r="M820" s="183"/>
      <c r="N820" s="180"/>
      <c r="O820" s="79"/>
      <c r="P820" s="80" t="str">
        <f>IF(ISBLANK(O820), "", VLOOKUP(O820, Z!$A$2:$C$4127, 3, FALSE))</f>
        <v/>
      </c>
      <c r="Q820" s="184"/>
      <c r="R820" s="156">
        <f t="shared" si="37"/>
        <v>0</v>
      </c>
      <c r="S820" s="13"/>
      <c r="T820" s="225" cm="1">
        <f t="array" ref="T820">IFERROR(V820 * INDEX($AC$28:$AC$33, U820), 0) / 1000</f>
        <v>0</v>
      </c>
      <c r="U820" s="224" t="str">
        <f t="shared" si="36"/>
        <v>-</v>
      </c>
      <c r="V820" s="225">
        <f t="shared" si="38"/>
        <v>0</v>
      </c>
      <c r="W820" s="13"/>
    </row>
    <row r="821" spans="1:23" ht="12.75" customHeight="1" x14ac:dyDescent="0.2">
      <c r="A821" s="142"/>
      <c r="B821" s="9">
        <v>794</v>
      </c>
      <c r="C821" s="180"/>
      <c r="D821" s="79"/>
      <c r="E821" s="80" t="str">
        <f>IF(ISBLANK(D821), "", VLOOKUP(D821, Z!$A$2:$C$4127, 3, FALSE))</f>
        <v/>
      </c>
      <c r="F821" s="206"/>
      <c r="G821" s="139"/>
      <c r="H821" s="139"/>
      <c r="I821" s="206"/>
      <c r="J821" s="181"/>
      <c r="K821" s="182"/>
      <c r="L821" s="207"/>
      <c r="M821" s="183"/>
      <c r="N821" s="180"/>
      <c r="O821" s="79"/>
      <c r="P821" s="80" t="str">
        <f>IF(ISBLANK(O821), "", VLOOKUP(O821, Z!$A$2:$C$4127, 3, FALSE))</f>
        <v/>
      </c>
      <c r="Q821" s="184"/>
      <c r="R821" s="156">
        <f t="shared" si="37"/>
        <v>0</v>
      </c>
      <c r="S821" s="13"/>
      <c r="T821" s="225" cm="1">
        <f t="array" ref="T821">IFERROR(V821 * INDEX($AC$28:$AC$33, U821), 0) / 1000</f>
        <v>0</v>
      </c>
      <c r="U821" s="224" t="str">
        <f t="shared" si="36"/>
        <v>-</v>
      </c>
      <c r="V821" s="225">
        <f t="shared" si="38"/>
        <v>0</v>
      </c>
      <c r="W821" s="13"/>
    </row>
    <row r="822" spans="1:23" ht="12.75" customHeight="1" x14ac:dyDescent="0.2">
      <c r="A822" s="142"/>
      <c r="B822" s="9">
        <v>795</v>
      </c>
      <c r="C822" s="180"/>
      <c r="D822" s="79"/>
      <c r="E822" s="80" t="str">
        <f>IF(ISBLANK(D822), "", VLOOKUP(D822, Z!$A$2:$C$4127, 3, FALSE))</f>
        <v/>
      </c>
      <c r="F822" s="206"/>
      <c r="G822" s="139"/>
      <c r="H822" s="139"/>
      <c r="I822" s="206"/>
      <c r="J822" s="181"/>
      <c r="K822" s="182"/>
      <c r="L822" s="207"/>
      <c r="M822" s="183"/>
      <c r="N822" s="180"/>
      <c r="O822" s="79"/>
      <c r="P822" s="80" t="str">
        <f>IF(ISBLANK(O822), "", VLOOKUP(O822, Z!$A$2:$C$4127, 3, FALSE))</f>
        <v/>
      </c>
      <c r="Q822" s="184"/>
      <c r="R822" s="156">
        <f t="shared" si="37"/>
        <v>0</v>
      </c>
      <c r="S822" s="13"/>
      <c r="T822" s="225" cm="1">
        <f t="array" ref="T822">IFERROR(V822 * INDEX($AC$28:$AC$33, U822), 0) / 1000</f>
        <v>0</v>
      </c>
      <c r="U822" s="224" t="str">
        <f t="shared" si="36"/>
        <v>-</v>
      </c>
      <c r="V822" s="225">
        <f t="shared" si="38"/>
        <v>0</v>
      </c>
      <c r="W822" s="13"/>
    </row>
    <row r="823" spans="1:23" ht="12.75" customHeight="1" x14ac:dyDescent="0.2">
      <c r="A823" s="142"/>
      <c r="B823" s="9">
        <v>796</v>
      </c>
      <c r="C823" s="180"/>
      <c r="D823" s="79"/>
      <c r="E823" s="80" t="str">
        <f>IF(ISBLANK(D823), "", VLOOKUP(D823, Z!$A$2:$C$4127, 3, FALSE))</f>
        <v/>
      </c>
      <c r="F823" s="206"/>
      <c r="G823" s="139"/>
      <c r="H823" s="139"/>
      <c r="I823" s="206"/>
      <c r="J823" s="181"/>
      <c r="K823" s="182"/>
      <c r="L823" s="207"/>
      <c r="M823" s="183"/>
      <c r="N823" s="180"/>
      <c r="O823" s="79"/>
      <c r="P823" s="80" t="str">
        <f>IF(ISBLANK(O823), "", VLOOKUP(O823, Z!$A$2:$C$4127, 3, FALSE))</f>
        <v/>
      </c>
      <c r="Q823" s="184"/>
      <c r="R823" s="156">
        <f t="shared" si="37"/>
        <v>0</v>
      </c>
      <c r="S823" s="13"/>
      <c r="T823" s="225" cm="1">
        <f t="array" ref="T823">IFERROR(V823 * INDEX($AC$28:$AC$33, U823), 0) / 1000</f>
        <v>0</v>
      </c>
      <c r="U823" s="224" t="str">
        <f t="shared" si="36"/>
        <v>-</v>
      </c>
      <c r="V823" s="225">
        <f t="shared" si="38"/>
        <v>0</v>
      </c>
      <c r="W823" s="13"/>
    </row>
    <row r="824" spans="1:23" ht="12.75" customHeight="1" x14ac:dyDescent="0.2">
      <c r="A824" s="142"/>
      <c r="B824" s="9">
        <v>797</v>
      </c>
      <c r="C824" s="180"/>
      <c r="D824" s="79"/>
      <c r="E824" s="80" t="str">
        <f>IF(ISBLANK(D824), "", VLOOKUP(D824, Z!$A$2:$C$4127, 3, FALSE))</f>
        <v/>
      </c>
      <c r="F824" s="206"/>
      <c r="G824" s="139"/>
      <c r="H824" s="139"/>
      <c r="I824" s="206"/>
      <c r="J824" s="181"/>
      <c r="K824" s="182"/>
      <c r="L824" s="207"/>
      <c r="M824" s="183"/>
      <c r="N824" s="180"/>
      <c r="O824" s="79"/>
      <c r="P824" s="80" t="str">
        <f>IF(ISBLANK(O824), "", VLOOKUP(O824, Z!$A$2:$C$4127, 3, FALSE))</f>
        <v/>
      </c>
      <c r="Q824" s="184"/>
      <c r="R824" s="156">
        <f t="shared" si="37"/>
        <v>0</v>
      </c>
      <c r="S824" s="13"/>
      <c r="T824" s="225" cm="1">
        <f t="array" ref="T824">IFERROR(V824 * INDEX($AC$28:$AC$33, U824), 0) / 1000</f>
        <v>0</v>
      </c>
      <c r="U824" s="224" t="str">
        <f t="shared" si="36"/>
        <v>-</v>
      </c>
      <c r="V824" s="225">
        <f t="shared" si="38"/>
        <v>0</v>
      </c>
      <c r="W824" s="13"/>
    </row>
    <row r="825" spans="1:23" ht="12.75" customHeight="1" x14ac:dyDescent="0.2">
      <c r="A825" s="142"/>
      <c r="B825" s="9">
        <v>798</v>
      </c>
      <c r="C825" s="180"/>
      <c r="D825" s="79"/>
      <c r="E825" s="80" t="str">
        <f>IF(ISBLANK(D825), "", VLOOKUP(D825, Z!$A$2:$C$4127, 3, FALSE))</f>
        <v/>
      </c>
      <c r="F825" s="206"/>
      <c r="G825" s="139"/>
      <c r="H825" s="139"/>
      <c r="I825" s="206"/>
      <c r="J825" s="181"/>
      <c r="K825" s="182"/>
      <c r="L825" s="207"/>
      <c r="M825" s="183"/>
      <c r="N825" s="180"/>
      <c r="O825" s="79"/>
      <c r="P825" s="80" t="str">
        <f>IF(ISBLANK(O825), "", VLOOKUP(O825, Z!$A$2:$C$4127, 3, FALSE))</f>
        <v/>
      </c>
      <c r="Q825" s="184"/>
      <c r="R825" s="156">
        <f t="shared" si="37"/>
        <v>0</v>
      </c>
      <c r="S825" s="13"/>
      <c r="T825" s="225" cm="1">
        <f t="array" ref="T825">IFERROR(V825 * INDEX($AC$28:$AC$33, U825), 0) / 1000</f>
        <v>0</v>
      </c>
      <c r="U825" s="224" t="str">
        <f t="shared" si="36"/>
        <v>-</v>
      </c>
      <c r="V825" s="225">
        <f t="shared" si="38"/>
        <v>0</v>
      </c>
      <c r="W825" s="13"/>
    </row>
    <row r="826" spans="1:23" ht="12.75" customHeight="1" x14ac:dyDescent="0.2">
      <c r="A826" s="142"/>
      <c r="B826" s="9">
        <v>799</v>
      </c>
      <c r="C826" s="180"/>
      <c r="D826" s="79"/>
      <c r="E826" s="80" t="str">
        <f>IF(ISBLANK(D826), "", VLOOKUP(D826, Z!$A$2:$C$4127, 3, FALSE))</f>
        <v/>
      </c>
      <c r="F826" s="206"/>
      <c r="G826" s="139"/>
      <c r="H826" s="139"/>
      <c r="I826" s="206"/>
      <c r="J826" s="181"/>
      <c r="K826" s="182"/>
      <c r="L826" s="207"/>
      <c r="M826" s="183"/>
      <c r="N826" s="180"/>
      <c r="O826" s="79"/>
      <c r="P826" s="80" t="str">
        <f>IF(ISBLANK(O826), "", VLOOKUP(O826, Z!$A$2:$C$4127, 3, FALSE))</f>
        <v/>
      </c>
      <c r="Q826" s="184"/>
      <c r="R826" s="156">
        <f t="shared" si="37"/>
        <v>0</v>
      </c>
      <c r="S826" s="13"/>
      <c r="T826" s="225" cm="1">
        <f t="array" ref="T826">IFERROR(V826 * INDEX($AC$28:$AC$33, U826), 0) / 1000</f>
        <v>0</v>
      </c>
      <c r="U826" s="224" t="str">
        <f t="shared" si="36"/>
        <v>-</v>
      </c>
      <c r="V826" s="225">
        <f t="shared" si="38"/>
        <v>0</v>
      </c>
      <c r="W826" s="13"/>
    </row>
    <row r="827" spans="1:23" ht="12.75" customHeight="1" x14ac:dyDescent="0.2">
      <c r="A827" s="142"/>
      <c r="B827" s="9">
        <v>800</v>
      </c>
      <c r="C827" s="180"/>
      <c r="D827" s="79"/>
      <c r="E827" s="80" t="str">
        <f>IF(ISBLANK(D827), "", VLOOKUP(D827, Z!$A$2:$C$4127, 3, FALSE))</f>
        <v/>
      </c>
      <c r="F827" s="206"/>
      <c r="G827" s="139"/>
      <c r="H827" s="139"/>
      <c r="I827" s="206"/>
      <c r="J827" s="181"/>
      <c r="K827" s="182"/>
      <c r="L827" s="207"/>
      <c r="M827" s="183"/>
      <c r="N827" s="180"/>
      <c r="O827" s="79"/>
      <c r="P827" s="80" t="str">
        <f>IF(ISBLANK(O827), "", VLOOKUP(O827, Z!$A$2:$C$4127, 3, FALSE))</f>
        <v/>
      </c>
      <c r="Q827" s="184"/>
      <c r="R827" s="156">
        <f t="shared" si="37"/>
        <v>0</v>
      </c>
      <c r="S827" s="13"/>
      <c r="T827" s="225" cm="1">
        <f t="array" ref="T827">IFERROR(V827 * INDEX($AC$28:$AC$33, U827), 0) / 1000</f>
        <v>0</v>
      </c>
      <c r="U827" s="224" t="str">
        <f t="shared" si="36"/>
        <v>-</v>
      </c>
      <c r="V827" s="225">
        <f t="shared" si="38"/>
        <v>0</v>
      </c>
      <c r="W827" s="13"/>
    </row>
    <row r="828" spans="1:23" ht="12.75" customHeight="1" x14ac:dyDescent="0.2">
      <c r="A828" s="142"/>
      <c r="B828" s="9">
        <v>801</v>
      </c>
      <c r="C828" s="180"/>
      <c r="D828" s="79"/>
      <c r="E828" s="80" t="str">
        <f>IF(ISBLANK(D828), "", VLOOKUP(D828, Z!$A$2:$C$4127, 3, FALSE))</f>
        <v/>
      </c>
      <c r="F828" s="206"/>
      <c r="G828" s="139"/>
      <c r="H828" s="139"/>
      <c r="I828" s="206"/>
      <c r="J828" s="181"/>
      <c r="K828" s="182"/>
      <c r="L828" s="207"/>
      <c r="M828" s="183"/>
      <c r="N828" s="180"/>
      <c r="O828" s="79"/>
      <c r="P828" s="80" t="str">
        <f>IF(ISBLANK(O828), "", VLOOKUP(O828, Z!$A$2:$C$4127, 3, FALSE))</f>
        <v/>
      </c>
      <c r="Q828" s="184"/>
      <c r="R828" s="156">
        <f t="shared" si="37"/>
        <v>0</v>
      </c>
      <c r="S828" s="13"/>
      <c r="T828" s="225" cm="1">
        <f t="array" ref="T828">IFERROR(V828 * INDEX($AC$28:$AC$33, U828), 0) / 1000</f>
        <v>0</v>
      </c>
      <c r="U828" s="224" t="str">
        <f t="shared" si="36"/>
        <v>-</v>
      </c>
      <c r="V828" s="225">
        <f t="shared" si="38"/>
        <v>0</v>
      </c>
      <c r="W828" s="13"/>
    </row>
    <row r="829" spans="1:23" ht="12.75" customHeight="1" x14ac:dyDescent="0.2">
      <c r="A829" s="142"/>
      <c r="B829" s="9">
        <v>802</v>
      </c>
      <c r="C829" s="180"/>
      <c r="D829" s="79"/>
      <c r="E829" s="80" t="str">
        <f>IF(ISBLANK(D829), "", VLOOKUP(D829, Z!$A$2:$C$4127, 3, FALSE))</f>
        <v/>
      </c>
      <c r="F829" s="206"/>
      <c r="G829" s="139"/>
      <c r="H829" s="139"/>
      <c r="I829" s="206"/>
      <c r="J829" s="181"/>
      <c r="K829" s="182"/>
      <c r="L829" s="207"/>
      <c r="M829" s="183"/>
      <c r="N829" s="180"/>
      <c r="O829" s="79"/>
      <c r="P829" s="80" t="str">
        <f>IF(ISBLANK(O829), "", VLOOKUP(O829, Z!$A$2:$C$4127, 3, FALSE))</f>
        <v/>
      </c>
      <c r="Q829" s="184"/>
      <c r="R829" s="156">
        <f t="shared" si="37"/>
        <v>0</v>
      </c>
      <c r="S829" s="13"/>
      <c r="T829" s="225" cm="1">
        <f t="array" ref="T829">IFERROR(V829 * INDEX($AC$28:$AC$33, U829), 0) / 1000</f>
        <v>0</v>
      </c>
      <c r="U829" s="224" t="str">
        <f t="shared" si="36"/>
        <v>-</v>
      </c>
      <c r="V829" s="225">
        <f t="shared" si="38"/>
        <v>0</v>
      </c>
      <c r="W829" s="13"/>
    </row>
    <row r="830" spans="1:23" ht="12.75" customHeight="1" x14ac:dyDescent="0.2">
      <c r="A830" s="142"/>
      <c r="B830" s="9">
        <v>803</v>
      </c>
      <c r="C830" s="180"/>
      <c r="D830" s="79"/>
      <c r="E830" s="80" t="str">
        <f>IF(ISBLANK(D830), "", VLOOKUP(D830, Z!$A$2:$C$4127, 3, FALSE))</f>
        <v/>
      </c>
      <c r="F830" s="206"/>
      <c r="G830" s="139"/>
      <c r="H830" s="139"/>
      <c r="I830" s="206"/>
      <c r="J830" s="181"/>
      <c r="K830" s="182"/>
      <c r="L830" s="207"/>
      <c r="M830" s="183"/>
      <c r="N830" s="180"/>
      <c r="O830" s="79"/>
      <c r="P830" s="80" t="str">
        <f>IF(ISBLANK(O830), "", VLOOKUP(O830, Z!$A$2:$C$4127, 3, FALSE))</f>
        <v/>
      </c>
      <c r="Q830" s="184"/>
      <c r="R830" s="156">
        <f t="shared" si="37"/>
        <v>0</v>
      </c>
      <c r="S830" s="13"/>
      <c r="T830" s="225" cm="1">
        <f t="array" ref="T830">IFERROR(V830 * INDEX($AC$28:$AC$33, U830), 0) / 1000</f>
        <v>0</v>
      </c>
      <c r="U830" s="224" t="str">
        <f t="shared" si="36"/>
        <v>-</v>
      </c>
      <c r="V830" s="225">
        <f t="shared" si="38"/>
        <v>0</v>
      </c>
      <c r="W830" s="13"/>
    </row>
    <row r="831" spans="1:23" ht="12.75" customHeight="1" x14ac:dyDescent="0.2">
      <c r="A831" s="142"/>
      <c r="B831" s="9">
        <v>804</v>
      </c>
      <c r="C831" s="180"/>
      <c r="D831" s="79"/>
      <c r="E831" s="80" t="str">
        <f>IF(ISBLANK(D831), "", VLOOKUP(D831, Z!$A$2:$C$4127, 3, FALSE))</f>
        <v/>
      </c>
      <c r="F831" s="206"/>
      <c r="G831" s="139"/>
      <c r="H831" s="139"/>
      <c r="I831" s="206"/>
      <c r="J831" s="181"/>
      <c r="K831" s="182"/>
      <c r="L831" s="207"/>
      <c r="M831" s="183"/>
      <c r="N831" s="180"/>
      <c r="O831" s="79"/>
      <c r="P831" s="80" t="str">
        <f>IF(ISBLANK(O831), "", VLOOKUP(O831, Z!$A$2:$C$4127, 3, FALSE))</f>
        <v/>
      </c>
      <c r="Q831" s="184"/>
      <c r="R831" s="156">
        <f t="shared" si="37"/>
        <v>0</v>
      </c>
      <c r="S831" s="13"/>
      <c r="T831" s="225" cm="1">
        <f t="array" ref="T831">IFERROR(V831 * INDEX($AC$28:$AC$33, U831), 0) / 1000</f>
        <v>0</v>
      </c>
      <c r="U831" s="224" t="str">
        <f t="shared" si="36"/>
        <v>-</v>
      </c>
      <c r="V831" s="225">
        <f t="shared" si="38"/>
        <v>0</v>
      </c>
      <c r="W831" s="13"/>
    </row>
    <row r="832" spans="1:23" ht="12.75" customHeight="1" x14ac:dyDescent="0.2">
      <c r="A832" s="142"/>
      <c r="B832" s="9">
        <v>805</v>
      </c>
      <c r="C832" s="180"/>
      <c r="D832" s="79"/>
      <c r="E832" s="80" t="str">
        <f>IF(ISBLANK(D832), "", VLOOKUP(D832, Z!$A$2:$C$4127, 3, FALSE))</f>
        <v/>
      </c>
      <c r="F832" s="206"/>
      <c r="G832" s="139"/>
      <c r="H832" s="139"/>
      <c r="I832" s="206"/>
      <c r="J832" s="181"/>
      <c r="K832" s="182"/>
      <c r="L832" s="207"/>
      <c r="M832" s="183"/>
      <c r="N832" s="180"/>
      <c r="O832" s="79"/>
      <c r="P832" s="80" t="str">
        <f>IF(ISBLANK(O832), "", VLOOKUP(O832, Z!$A$2:$C$4127, 3, FALSE))</f>
        <v/>
      </c>
      <c r="Q832" s="184"/>
      <c r="R832" s="156">
        <f t="shared" si="37"/>
        <v>0</v>
      </c>
      <c r="S832" s="13"/>
      <c r="T832" s="225" cm="1">
        <f t="array" ref="T832">IFERROR(V832 * INDEX($AC$28:$AC$33, U832), 0) / 1000</f>
        <v>0</v>
      </c>
      <c r="U832" s="224" t="str">
        <f t="shared" si="36"/>
        <v>-</v>
      </c>
      <c r="V832" s="225">
        <f t="shared" si="38"/>
        <v>0</v>
      </c>
      <c r="W832" s="13"/>
    </row>
    <row r="833" spans="1:23" ht="12.75" customHeight="1" x14ac:dyDescent="0.2">
      <c r="A833" s="142"/>
      <c r="B833" s="9">
        <v>806</v>
      </c>
      <c r="C833" s="180"/>
      <c r="D833" s="79"/>
      <c r="E833" s="80" t="str">
        <f>IF(ISBLANK(D833), "", VLOOKUP(D833, Z!$A$2:$C$4127, 3, FALSE))</f>
        <v/>
      </c>
      <c r="F833" s="206"/>
      <c r="G833" s="139"/>
      <c r="H833" s="139"/>
      <c r="I833" s="206"/>
      <c r="J833" s="181"/>
      <c r="K833" s="182"/>
      <c r="L833" s="207"/>
      <c r="M833" s="183"/>
      <c r="N833" s="180"/>
      <c r="O833" s="79"/>
      <c r="P833" s="80" t="str">
        <f>IF(ISBLANK(O833), "", VLOOKUP(O833, Z!$A$2:$C$4127, 3, FALSE))</f>
        <v/>
      </c>
      <c r="Q833" s="184"/>
      <c r="R833" s="156">
        <f t="shared" si="37"/>
        <v>0</v>
      </c>
      <c r="S833" s="13"/>
      <c r="T833" s="225" cm="1">
        <f t="array" ref="T833">IFERROR(V833 * INDEX($AC$28:$AC$33, U833), 0) / 1000</f>
        <v>0</v>
      </c>
      <c r="U833" s="224" t="str">
        <f t="shared" si="36"/>
        <v>-</v>
      </c>
      <c r="V833" s="225">
        <f t="shared" si="38"/>
        <v>0</v>
      </c>
      <c r="W833" s="13"/>
    </row>
    <row r="834" spans="1:23" ht="12.75" customHeight="1" x14ac:dyDescent="0.2">
      <c r="A834" s="142"/>
      <c r="B834" s="9">
        <v>807</v>
      </c>
      <c r="C834" s="180"/>
      <c r="D834" s="79"/>
      <c r="E834" s="80" t="str">
        <f>IF(ISBLANK(D834), "", VLOOKUP(D834, Z!$A$2:$C$4127, 3, FALSE))</f>
        <v/>
      </c>
      <c r="F834" s="206"/>
      <c r="G834" s="139"/>
      <c r="H834" s="139"/>
      <c r="I834" s="206"/>
      <c r="J834" s="181"/>
      <c r="K834" s="182"/>
      <c r="L834" s="207"/>
      <c r="M834" s="183"/>
      <c r="N834" s="180"/>
      <c r="O834" s="79"/>
      <c r="P834" s="80" t="str">
        <f>IF(ISBLANK(O834), "", VLOOKUP(O834, Z!$A$2:$C$4127, 3, FALSE))</f>
        <v/>
      </c>
      <c r="Q834" s="184"/>
      <c r="R834" s="156">
        <f t="shared" si="37"/>
        <v>0</v>
      </c>
      <c r="S834" s="13"/>
      <c r="T834" s="225" cm="1">
        <f t="array" ref="T834">IFERROR(V834 * INDEX($AC$28:$AC$33, U834), 0) / 1000</f>
        <v>0</v>
      </c>
      <c r="U834" s="224" t="str">
        <f t="shared" si="36"/>
        <v>-</v>
      </c>
      <c r="V834" s="225">
        <f t="shared" si="38"/>
        <v>0</v>
      </c>
      <c r="W834" s="13"/>
    </row>
    <row r="835" spans="1:23" ht="12.75" customHeight="1" x14ac:dyDescent="0.2">
      <c r="A835" s="142"/>
      <c r="B835" s="9">
        <v>808</v>
      </c>
      <c r="C835" s="180"/>
      <c r="D835" s="79"/>
      <c r="E835" s="80" t="str">
        <f>IF(ISBLANK(D835), "", VLOOKUP(D835, Z!$A$2:$C$4127, 3, FALSE))</f>
        <v/>
      </c>
      <c r="F835" s="206"/>
      <c r="G835" s="139"/>
      <c r="H835" s="139"/>
      <c r="I835" s="206"/>
      <c r="J835" s="181"/>
      <c r="K835" s="182"/>
      <c r="L835" s="207"/>
      <c r="M835" s="183"/>
      <c r="N835" s="180"/>
      <c r="O835" s="79"/>
      <c r="P835" s="80" t="str">
        <f>IF(ISBLANK(O835), "", VLOOKUP(O835, Z!$A$2:$C$4127, 3, FALSE))</f>
        <v/>
      </c>
      <c r="Q835" s="184"/>
      <c r="R835" s="156">
        <f t="shared" si="37"/>
        <v>0</v>
      </c>
      <c r="S835" s="13"/>
      <c r="T835" s="225" cm="1">
        <f t="array" ref="T835">IFERROR(V835 * INDEX($AC$28:$AC$33, U835), 0) / 1000</f>
        <v>0</v>
      </c>
      <c r="U835" s="224" t="str">
        <f t="shared" si="36"/>
        <v>-</v>
      </c>
      <c r="V835" s="225">
        <f t="shared" si="38"/>
        <v>0</v>
      </c>
      <c r="W835" s="13"/>
    </row>
    <row r="836" spans="1:23" ht="12.75" customHeight="1" x14ac:dyDescent="0.2">
      <c r="A836" s="142"/>
      <c r="B836" s="9">
        <v>809</v>
      </c>
      <c r="C836" s="180"/>
      <c r="D836" s="79"/>
      <c r="E836" s="80" t="str">
        <f>IF(ISBLANK(D836), "", VLOOKUP(D836, Z!$A$2:$C$4127, 3, FALSE))</f>
        <v/>
      </c>
      <c r="F836" s="206"/>
      <c r="G836" s="139"/>
      <c r="H836" s="139"/>
      <c r="I836" s="206"/>
      <c r="J836" s="181"/>
      <c r="K836" s="182"/>
      <c r="L836" s="207"/>
      <c r="M836" s="183"/>
      <c r="N836" s="180"/>
      <c r="O836" s="79"/>
      <c r="P836" s="80" t="str">
        <f>IF(ISBLANK(O836), "", VLOOKUP(O836, Z!$A$2:$C$4127, 3, FALSE))</f>
        <v/>
      </c>
      <c r="Q836" s="184"/>
      <c r="R836" s="156">
        <f t="shared" si="37"/>
        <v>0</v>
      </c>
      <c r="S836" s="13"/>
      <c r="T836" s="225" cm="1">
        <f t="array" ref="T836">IFERROR(V836 * INDEX($AC$28:$AC$33, U836), 0) / 1000</f>
        <v>0</v>
      </c>
      <c r="U836" s="224" t="str">
        <f t="shared" si="36"/>
        <v>-</v>
      </c>
      <c r="V836" s="225">
        <f t="shared" si="38"/>
        <v>0</v>
      </c>
      <c r="W836" s="13"/>
    </row>
    <row r="837" spans="1:23" ht="12.75" customHeight="1" x14ac:dyDescent="0.2">
      <c r="A837" s="142"/>
      <c r="B837" s="9">
        <v>810</v>
      </c>
      <c r="C837" s="180"/>
      <c r="D837" s="79"/>
      <c r="E837" s="80" t="str">
        <f>IF(ISBLANK(D837), "", VLOOKUP(D837, Z!$A$2:$C$4127, 3, FALSE))</f>
        <v/>
      </c>
      <c r="F837" s="206"/>
      <c r="G837" s="139"/>
      <c r="H837" s="139"/>
      <c r="I837" s="206"/>
      <c r="J837" s="181"/>
      <c r="K837" s="182"/>
      <c r="L837" s="207"/>
      <c r="M837" s="183"/>
      <c r="N837" s="180"/>
      <c r="O837" s="79"/>
      <c r="P837" s="80" t="str">
        <f>IF(ISBLANK(O837), "", VLOOKUP(O837, Z!$A$2:$C$4127, 3, FALSE))</f>
        <v/>
      </c>
      <c r="Q837" s="184"/>
      <c r="R837" s="156">
        <f t="shared" si="37"/>
        <v>0</v>
      </c>
      <c r="S837" s="13"/>
      <c r="T837" s="225" cm="1">
        <f t="array" ref="T837">IFERROR(V837 * INDEX($AC$28:$AC$33, U837), 0) / 1000</f>
        <v>0</v>
      </c>
      <c r="U837" s="224" t="str">
        <f t="shared" si="36"/>
        <v>-</v>
      </c>
      <c r="V837" s="225">
        <f t="shared" si="38"/>
        <v>0</v>
      </c>
      <c r="W837" s="13"/>
    </row>
    <row r="838" spans="1:23" ht="12.75" customHeight="1" x14ac:dyDescent="0.2">
      <c r="A838" s="142"/>
      <c r="B838" s="9">
        <v>811</v>
      </c>
      <c r="C838" s="180"/>
      <c r="D838" s="79"/>
      <c r="E838" s="80" t="str">
        <f>IF(ISBLANK(D838), "", VLOOKUP(D838, Z!$A$2:$C$4127, 3, FALSE))</f>
        <v/>
      </c>
      <c r="F838" s="206"/>
      <c r="G838" s="139"/>
      <c r="H838" s="139"/>
      <c r="I838" s="206"/>
      <c r="J838" s="181"/>
      <c r="K838" s="182"/>
      <c r="L838" s="207"/>
      <c r="M838" s="183"/>
      <c r="N838" s="180"/>
      <c r="O838" s="79"/>
      <c r="P838" s="80" t="str">
        <f>IF(ISBLANK(O838), "", VLOOKUP(O838, Z!$A$2:$C$4127, 3, FALSE))</f>
        <v/>
      </c>
      <c r="Q838" s="184"/>
      <c r="R838" s="156">
        <f t="shared" si="37"/>
        <v>0</v>
      </c>
      <c r="S838" s="13"/>
      <c r="T838" s="225" cm="1">
        <f t="array" ref="T838">IFERROR(V838 * INDEX($AC$28:$AC$33, U838), 0) / 1000</f>
        <v>0</v>
      </c>
      <c r="U838" s="224" t="str">
        <f t="shared" si="36"/>
        <v>-</v>
      </c>
      <c r="V838" s="225">
        <f t="shared" si="38"/>
        <v>0</v>
      </c>
      <c r="W838" s="13"/>
    </row>
    <row r="839" spans="1:23" ht="12.75" customHeight="1" x14ac:dyDescent="0.2">
      <c r="A839" s="142"/>
      <c r="B839" s="9">
        <v>812</v>
      </c>
      <c r="C839" s="180"/>
      <c r="D839" s="79"/>
      <c r="E839" s="80" t="str">
        <f>IF(ISBLANK(D839), "", VLOOKUP(D839, Z!$A$2:$C$4127, 3, FALSE))</f>
        <v/>
      </c>
      <c r="F839" s="206"/>
      <c r="G839" s="139"/>
      <c r="H839" s="139"/>
      <c r="I839" s="206"/>
      <c r="J839" s="181"/>
      <c r="K839" s="182"/>
      <c r="L839" s="207"/>
      <c r="M839" s="183"/>
      <c r="N839" s="180"/>
      <c r="O839" s="79"/>
      <c r="P839" s="80" t="str">
        <f>IF(ISBLANK(O839), "", VLOOKUP(O839, Z!$A$2:$C$4127, 3, FALSE))</f>
        <v/>
      </c>
      <c r="Q839" s="184"/>
      <c r="R839" s="156">
        <f t="shared" si="37"/>
        <v>0</v>
      </c>
      <c r="S839" s="13"/>
      <c r="T839" s="225" cm="1">
        <f t="array" ref="T839">IFERROR(V839 * INDEX($AC$28:$AC$33, U839), 0) / 1000</f>
        <v>0</v>
      </c>
      <c r="U839" s="224" t="str">
        <f t="shared" si="36"/>
        <v>-</v>
      </c>
      <c r="V839" s="225">
        <f t="shared" si="38"/>
        <v>0</v>
      </c>
      <c r="W839" s="13"/>
    </row>
    <row r="840" spans="1:23" ht="12.75" customHeight="1" x14ac:dyDescent="0.2">
      <c r="A840" s="142"/>
      <c r="B840" s="9">
        <v>813</v>
      </c>
      <c r="C840" s="180"/>
      <c r="D840" s="79"/>
      <c r="E840" s="80" t="str">
        <f>IF(ISBLANK(D840), "", VLOOKUP(D840, Z!$A$2:$C$4127, 3, FALSE))</f>
        <v/>
      </c>
      <c r="F840" s="206"/>
      <c r="G840" s="139"/>
      <c r="H840" s="139"/>
      <c r="I840" s="206"/>
      <c r="J840" s="181"/>
      <c r="K840" s="182"/>
      <c r="L840" s="207"/>
      <c r="M840" s="183"/>
      <c r="N840" s="180"/>
      <c r="O840" s="79"/>
      <c r="P840" s="80" t="str">
        <f>IF(ISBLANK(O840), "", VLOOKUP(O840, Z!$A$2:$C$4127, 3, FALSE))</f>
        <v/>
      </c>
      <c r="Q840" s="184"/>
      <c r="R840" s="156">
        <f t="shared" si="37"/>
        <v>0</v>
      </c>
      <c r="S840" s="13"/>
      <c r="T840" s="225" cm="1">
        <f t="array" ref="T840">IFERROR(V840 * INDEX($AC$28:$AC$33, U840), 0) / 1000</f>
        <v>0</v>
      </c>
      <c r="U840" s="224" t="str">
        <f t="shared" si="36"/>
        <v>-</v>
      </c>
      <c r="V840" s="225">
        <f t="shared" si="38"/>
        <v>0</v>
      </c>
      <c r="W840" s="13"/>
    </row>
    <row r="841" spans="1:23" ht="12.75" customHeight="1" x14ac:dyDescent="0.2">
      <c r="A841" s="142"/>
      <c r="B841" s="9">
        <v>814</v>
      </c>
      <c r="C841" s="180"/>
      <c r="D841" s="79"/>
      <c r="E841" s="80" t="str">
        <f>IF(ISBLANK(D841), "", VLOOKUP(D841, Z!$A$2:$C$4127, 3, FALSE))</f>
        <v/>
      </c>
      <c r="F841" s="206"/>
      <c r="G841" s="139"/>
      <c r="H841" s="139"/>
      <c r="I841" s="206"/>
      <c r="J841" s="181"/>
      <c r="K841" s="182"/>
      <c r="L841" s="207"/>
      <c r="M841" s="183"/>
      <c r="N841" s="180"/>
      <c r="O841" s="79"/>
      <c r="P841" s="80" t="str">
        <f>IF(ISBLANK(O841), "", VLOOKUP(O841, Z!$A$2:$C$4127, 3, FALSE))</f>
        <v/>
      </c>
      <c r="Q841" s="184"/>
      <c r="R841" s="156">
        <f t="shared" si="37"/>
        <v>0</v>
      </c>
      <c r="S841" s="13"/>
      <c r="T841" s="225" cm="1">
        <f t="array" ref="T841">IFERROR(V841 * INDEX($AC$28:$AC$33, U841), 0) / 1000</f>
        <v>0</v>
      </c>
      <c r="U841" s="224" t="str">
        <f t="shared" si="36"/>
        <v>-</v>
      </c>
      <c r="V841" s="225">
        <f t="shared" si="38"/>
        <v>0</v>
      </c>
      <c r="W841" s="13"/>
    </row>
    <row r="842" spans="1:23" ht="12.75" customHeight="1" x14ac:dyDescent="0.2">
      <c r="A842" s="142"/>
      <c r="B842" s="9">
        <v>815</v>
      </c>
      <c r="C842" s="180"/>
      <c r="D842" s="79"/>
      <c r="E842" s="80" t="str">
        <f>IF(ISBLANK(D842), "", VLOOKUP(D842, Z!$A$2:$C$4127, 3, FALSE))</f>
        <v/>
      </c>
      <c r="F842" s="206"/>
      <c r="G842" s="139"/>
      <c r="H842" s="139"/>
      <c r="I842" s="206"/>
      <c r="J842" s="181"/>
      <c r="K842" s="182"/>
      <c r="L842" s="207"/>
      <c r="M842" s="183"/>
      <c r="N842" s="180"/>
      <c r="O842" s="79"/>
      <c r="P842" s="80" t="str">
        <f>IF(ISBLANK(O842), "", VLOOKUP(O842, Z!$A$2:$C$4127, 3, FALSE))</f>
        <v/>
      </c>
      <c r="Q842" s="184"/>
      <c r="R842" s="156">
        <f t="shared" si="37"/>
        <v>0</v>
      </c>
      <c r="S842" s="13"/>
      <c r="T842" s="225" cm="1">
        <f t="array" ref="T842">IFERROR(V842 * INDEX($AC$28:$AC$33, U842), 0) / 1000</f>
        <v>0</v>
      </c>
      <c r="U842" s="224" t="str">
        <f t="shared" si="36"/>
        <v>-</v>
      </c>
      <c r="V842" s="225">
        <f t="shared" si="38"/>
        <v>0</v>
      </c>
      <c r="W842" s="13"/>
    </row>
    <row r="843" spans="1:23" ht="12.75" customHeight="1" x14ac:dyDescent="0.2">
      <c r="A843" s="142"/>
      <c r="B843" s="9">
        <v>816</v>
      </c>
      <c r="C843" s="180"/>
      <c r="D843" s="79"/>
      <c r="E843" s="80" t="str">
        <f>IF(ISBLANK(D843), "", VLOOKUP(D843, Z!$A$2:$C$4127, 3, FALSE))</f>
        <v/>
      </c>
      <c r="F843" s="206"/>
      <c r="G843" s="139"/>
      <c r="H843" s="139"/>
      <c r="I843" s="206"/>
      <c r="J843" s="181"/>
      <c r="K843" s="182"/>
      <c r="L843" s="207"/>
      <c r="M843" s="183"/>
      <c r="N843" s="180"/>
      <c r="O843" s="79"/>
      <c r="P843" s="80" t="str">
        <f>IF(ISBLANK(O843), "", VLOOKUP(O843, Z!$A$2:$C$4127, 3, FALSE))</f>
        <v/>
      </c>
      <c r="Q843" s="184"/>
      <c r="R843" s="156">
        <f t="shared" si="37"/>
        <v>0</v>
      </c>
      <c r="S843" s="13"/>
      <c r="T843" s="225" cm="1">
        <f t="array" ref="T843">IFERROR(V843 * INDEX($AC$28:$AC$33, U843), 0) / 1000</f>
        <v>0</v>
      </c>
      <c r="U843" s="224" t="str">
        <f t="shared" si="36"/>
        <v>-</v>
      </c>
      <c r="V843" s="225">
        <f t="shared" si="38"/>
        <v>0</v>
      </c>
      <c r="W843" s="13"/>
    </row>
    <row r="844" spans="1:23" ht="12.75" customHeight="1" x14ac:dyDescent="0.2">
      <c r="A844" s="142"/>
      <c r="B844" s="9">
        <v>817</v>
      </c>
      <c r="C844" s="180"/>
      <c r="D844" s="79"/>
      <c r="E844" s="80" t="str">
        <f>IF(ISBLANK(D844), "", VLOOKUP(D844, Z!$A$2:$C$4127, 3, FALSE))</f>
        <v/>
      </c>
      <c r="F844" s="206"/>
      <c r="G844" s="139"/>
      <c r="H844" s="139"/>
      <c r="I844" s="206"/>
      <c r="J844" s="181"/>
      <c r="K844" s="182"/>
      <c r="L844" s="207"/>
      <c r="M844" s="183"/>
      <c r="N844" s="180"/>
      <c r="O844" s="79"/>
      <c r="P844" s="80" t="str">
        <f>IF(ISBLANK(O844), "", VLOOKUP(O844, Z!$A$2:$C$4127, 3, FALSE))</f>
        <v/>
      </c>
      <c r="Q844" s="184"/>
      <c r="R844" s="156">
        <f t="shared" si="37"/>
        <v>0</v>
      </c>
      <c r="S844" s="13"/>
      <c r="T844" s="225" cm="1">
        <f t="array" ref="T844">IFERROR(V844 * INDEX($AC$28:$AC$33, U844), 0) / 1000</f>
        <v>0</v>
      </c>
      <c r="U844" s="224" t="str">
        <f t="shared" si="36"/>
        <v>-</v>
      </c>
      <c r="V844" s="225">
        <f t="shared" si="38"/>
        <v>0</v>
      </c>
      <c r="W844" s="13"/>
    </row>
    <row r="845" spans="1:23" ht="12.75" customHeight="1" x14ac:dyDescent="0.2">
      <c r="A845" s="142"/>
      <c r="B845" s="9">
        <v>818</v>
      </c>
      <c r="C845" s="180"/>
      <c r="D845" s="79"/>
      <c r="E845" s="80" t="str">
        <f>IF(ISBLANK(D845), "", VLOOKUP(D845, Z!$A$2:$C$4127, 3, FALSE))</f>
        <v/>
      </c>
      <c r="F845" s="206"/>
      <c r="G845" s="139"/>
      <c r="H845" s="139"/>
      <c r="I845" s="206"/>
      <c r="J845" s="181"/>
      <c r="K845" s="182"/>
      <c r="L845" s="207"/>
      <c r="M845" s="183"/>
      <c r="N845" s="180"/>
      <c r="O845" s="79"/>
      <c r="P845" s="80" t="str">
        <f>IF(ISBLANK(O845), "", VLOOKUP(O845, Z!$A$2:$C$4127, 3, FALSE))</f>
        <v/>
      </c>
      <c r="Q845" s="184"/>
      <c r="R845" s="156">
        <f t="shared" si="37"/>
        <v>0</v>
      </c>
      <c r="S845" s="13"/>
      <c r="T845" s="225" cm="1">
        <f t="array" ref="T845">IFERROR(V845 * INDEX($AC$28:$AC$33, U845), 0) / 1000</f>
        <v>0</v>
      </c>
      <c r="U845" s="224" t="str">
        <f t="shared" si="36"/>
        <v>-</v>
      </c>
      <c r="V845" s="225">
        <f t="shared" si="38"/>
        <v>0</v>
      </c>
      <c r="W845" s="13"/>
    </row>
    <row r="846" spans="1:23" ht="12.75" customHeight="1" x14ac:dyDescent="0.2">
      <c r="A846" s="142"/>
      <c r="B846" s="9">
        <v>819</v>
      </c>
      <c r="C846" s="180"/>
      <c r="D846" s="79"/>
      <c r="E846" s="80" t="str">
        <f>IF(ISBLANK(D846), "", VLOOKUP(D846, Z!$A$2:$C$4127, 3, FALSE))</f>
        <v/>
      </c>
      <c r="F846" s="206"/>
      <c r="G846" s="139"/>
      <c r="H846" s="139"/>
      <c r="I846" s="206"/>
      <c r="J846" s="181"/>
      <c r="K846" s="182"/>
      <c r="L846" s="207"/>
      <c r="M846" s="183"/>
      <c r="N846" s="180"/>
      <c r="O846" s="79"/>
      <c r="P846" s="80" t="str">
        <f>IF(ISBLANK(O846), "", VLOOKUP(O846, Z!$A$2:$C$4127, 3, FALSE))</f>
        <v/>
      </c>
      <c r="Q846" s="184"/>
      <c r="R846" s="156">
        <f t="shared" si="37"/>
        <v>0</v>
      </c>
      <c r="S846" s="13"/>
      <c r="T846" s="225" cm="1">
        <f t="array" ref="T846">IFERROR(V846 * INDEX($AC$28:$AC$33, U846), 0) / 1000</f>
        <v>0</v>
      </c>
      <c r="U846" s="224" t="str">
        <f t="shared" si="36"/>
        <v>-</v>
      </c>
      <c r="V846" s="225">
        <f t="shared" si="38"/>
        <v>0</v>
      </c>
      <c r="W846" s="13"/>
    </row>
    <row r="847" spans="1:23" ht="12.75" customHeight="1" x14ac:dyDescent="0.2">
      <c r="A847" s="142"/>
      <c r="B847" s="9">
        <v>820</v>
      </c>
      <c r="C847" s="180"/>
      <c r="D847" s="79"/>
      <c r="E847" s="80" t="str">
        <f>IF(ISBLANK(D847), "", VLOOKUP(D847, Z!$A$2:$C$4127, 3, FALSE))</f>
        <v/>
      </c>
      <c r="F847" s="206"/>
      <c r="G847" s="139"/>
      <c r="H847" s="139"/>
      <c r="I847" s="206"/>
      <c r="J847" s="181"/>
      <c r="K847" s="182"/>
      <c r="L847" s="207"/>
      <c r="M847" s="183"/>
      <c r="N847" s="180"/>
      <c r="O847" s="79"/>
      <c r="P847" s="80" t="str">
        <f>IF(ISBLANK(O847), "", VLOOKUP(O847, Z!$A$2:$C$4127, 3, FALSE))</f>
        <v/>
      </c>
      <c r="Q847" s="184"/>
      <c r="R847" s="156">
        <f t="shared" si="37"/>
        <v>0</v>
      </c>
      <c r="S847" s="13"/>
      <c r="T847" s="225" cm="1">
        <f t="array" ref="T847">IFERROR(V847 * INDEX($AC$28:$AC$33, U847), 0) / 1000</f>
        <v>0</v>
      </c>
      <c r="U847" s="224" t="str">
        <f t="shared" si="36"/>
        <v>-</v>
      </c>
      <c r="V847" s="225">
        <f t="shared" si="38"/>
        <v>0</v>
      </c>
      <c r="W847" s="13"/>
    </row>
    <row r="848" spans="1:23" ht="12.75" customHeight="1" x14ac:dyDescent="0.2">
      <c r="A848" s="142"/>
      <c r="B848" s="9">
        <v>821</v>
      </c>
      <c r="C848" s="180"/>
      <c r="D848" s="79"/>
      <c r="E848" s="80" t="str">
        <f>IF(ISBLANK(D848), "", VLOOKUP(D848, Z!$A$2:$C$4127, 3, FALSE))</f>
        <v/>
      </c>
      <c r="F848" s="206"/>
      <c r="G848" s="139"/>
      <c r="H848" s="139"/>
      <c r="I848" s="206"/>
      <c r="J848" s="181"/>
      <c r="K848" s="182"/>
      <c r="L848" s="207"/>
      <c r="M848" s="183"/>
      <c r="N848" s="180"/>
      <c r="O848" s="79"/>
      <c r="P848" s="80" t="str">
        <f>IF(ISBLANK(O848), "", VLOOKUP(O848, Z!$A$2:$C$4127, 3, FALSE))</f>
        <v/>
      </c>
      <c r="Q848" s="184"/>
      <c r="R848" s="156">
        <f t="shared" si="37"/>
        <v>0</v>
      </c>
      <c r="S848" s="13"/>
      <c r="T848" s="225" cm="1">
        <f t="array" ref="T848">IFERROR(V848 * INDEX($AC$28:$AC$33, U848), 0) / 1000</f>
        <v>0</v>
      </c>
      <c r="U848" s="224" t="str">
        <f t="shared" si="36"/>
        <v>-</v>
      </c>
      <c r="V848" s="225">
        <f t="shared" si="38"/>
        <v>0</v>
      </c>
      <c r="W848" s="13"/>
    </row>
    <row r="849" spans="1:23" ht="12.75" customHeight="1" x14ac:dyDescent="0.2">
      <c r="A849" s="142"/>
      <c r="B849" s="9">
        <v>822</v>
      </c>
      <c r="C849" s="180"/>
      <c r="D849" s="79"/>
      <c r="E849" s="80" t="str">
        <f>IF(ISBLANK(D849), "", VLOOKUP(D849, Z!$A$2:$C$4127, 3, FALSE))</f>
        <v/>
      </c>
      <c r="F849" s="206"/>
      <c r="G849" s="139"/>
      <c r="H849" s="139"/>
      <c r="I849" s="206"/>
      <c r="J849" s="181"/>
      <c r="K849" s="182"/>
      <c r="L849" s="207"/>
      <c r="M849" s="183"/>
      <c r="N849" s="180"/>
      <c r="O849" s="79"/>
      <c r="P849" s="80" t="str">
        <f>IF(ISBLANK(O849), "", VLOOKUP(O849, Z!$A$2:$C$4127, 3, FALSE))</f>
        <v/>
      </c>
      <c r="Q849" s="184"/>
      <c r="R849" s="156">
        <f t="shared" si="37"/>
        <v>0</v>
      </c>
      <c r="S849" s="13"/>
      <c r="T849" s="225" cm="1">
        <f t="array" ref="T849">IFERROR(V849 * INDEX($AC$28:$AC$33, U849), 0) / 1000</f>
        <v>0</v>
      </c>
      <c r="U849" s="224" t="str">
        <f t="shared" si="36"/>
        <v>-</v>
      </c>
      <c r="V849" s="225">
        <f t="shared" si="38"/>
        <v>0</v>
      </c>
      <c r="W849" s="13"/>
    </row>
    <row r="850" spans="1:23" ht="12.75" customHeight="1" x14ac:dyDescent="0.2">
      <c r="A850" s="142"/>
      <c r="B850" s="9">
        <v>823</v>
      </c>
      <c r="C850" s="180"/>
      <c r="D850" s="79"/>
      <c r="E850" s="80" t="str">
        <f>IF(ISBLANK(D850), "", VLOOKUP(D850, Z!$A$2:$C$4127, 3, FALSE))</f>
        <v/>
      </c>
      <c r="F850" s="206"/>
      <c r="G850" s="139"/>
      <c r="H850" s="139"/>
      <c r="I850" s="206"/>
      <c r="J850" s="181"/>
      <c r="K850" s="182"/>
      <c r="L850" s="207"/>
      <c r="M850" s="183"/>
      <c r="N850" s="180"/>
      <c r="O850" s="79"/>
      <c r="P850" s="80" t="str">
        <f>IF(ISBLANK(O850), "", VLOOKUP(O850, Z!$A$2:$C$4127, 3, FALSE))</f>
        <v/>
      </c>
      <c r="Q850" s="184"/>
      <c r="R850" s="156">
        <f t="shared" si="37"/>
        <v>0</v>
      </c>
      <c r="S850" s="13"/>
      <c r="T850" s="225" cm="1">
        <f t="array" ref="T850">IFERROR(V850 * INDEX($AC$28:$AC$33, U850), 0) / 1000</f>
        <v>0</v>
      </c>
      <c r="U850" s="224" t="str">
        <f t="shared" si="36"/>
        <v>-</v>
      </c>
      <c r="V850" s="225">
        <f t="shared" si="38"/>
        <v>0</v>
      </c>
      <c r="W850" s="13"/>
    </row>
    <row r="851" spans="1:23" ht="12.75" customHeight="1" x14ac:dyDescent="0.2">
      <c r="A851" s="142"/>
      <c r="B851" s="9">
        <v>824</v>
      </c>
      <c r="C851" s="180"/>
      <c r="D851" s="79"/>
      <c r="E851" s="80" t="str">
        <f>IF(ISBLANK(D851), "", VLOOKUP(D851, Z!$A$2:$C$4127, 3, FALSE))</f>
        <v/>
      </c>
      <c r="F851" s="206"/>
      <c r="G851" s="139"/>
      <c r="H851" s="139"/>
      <c r="I851" s="206"/>
      <c r="J851" s="181"/>
      <c r="K851" s="182"/>
      <c r="L851" s="207"/>
      <c r="M851" s="183"/>
      <c r="N851" s="180"/>
      <c r="O851" s="79"/>
      <c r="P851" s="80" t="str">
        <f>IF(ISBLANK(O851), "", VLOOKUP(O851, Z!$A$2:$C$4127, 3, FALSE))</f>
        <v/>
      </c>
      <c r="Q851" s="184"/>
      <c r="R851" s="156">
        <f t="shared" si="37"/>
        <v>0</v>
      </c>
      <c r="S851" s="13"/>
      <c r="T851" s="225" cm="1">
        <f t="array" ref="T851">IFERROR(V851 * INDEX($AC$28:$AC$33, U851), 0) / 1000</f>
        <v>0</v>
      </c>
      <c r="U851" s="224" t="str">
        <f t="shared" si="36"/>
        <v>-</v>
      </c>
      <c r="V851" s="225">
        <f t="shared" si="38"/>
        <v>0</v>
      </c>
      <c r="W851" s="13"/>
    </row>
    <row r="852" spans="1:23" ht="12.75" customHeight="1" x14ac:dyDescent="0.2">
      <c r="A852" s="142"/>
      <c r="B852" s="9">
        <v>825</v>
      </c>
      <c r="C852" s="180"/>
      <c r="D852" s="79"/>
      <c r="E852" s="80" t="str">
        <f>IF(ISBLANK(D852), "", VLOOKUP(D852, Z!$A$2:$C$4127, 3, FALSE))</f>
        <v/>
      </c>
      <c r="F852" s="206"/>
      <c r="G852" s="139"/>
      <c r="H852" s="139"/>
      <c r="I852" s="206"/>
      <c r="J852" s="181"/>
      <c r="K852" s="182"/>
      <c r="L852" s="207"/>
      <c r="M852" s="183"/>
      <c r="N852" s="180"/>
      <c r="O852" s="79"/>
      <c r="P852" s="80" t="str">
        <f>IF(ISBLANK(O852), "", VLOOKUP(O852, Z!$A$2:$C$4127, 3, FALSE))</f>
        <v/>
      </c>
      <c r="Q852" s="184"/>
      <c r="R852" s="156">
        <f t="shared" si="37"/>
        <v>0</v>
      </c>
      <c r="S852" s="13"/>
      <c r="T852" s="225" cm="1">
        <f t="array" ref="T852">IFERROR(V852 * INDEX($AC$28:$AC$33, U852), 0) / 1000</f>
        <v>0</v>
      </c>
      <c r="U852" s="224" t="str">
        <f t="shared" si="36"/>
        <v>-</v>
      </c>
      <c r="V852" s="225">
        <f t="shared" si="38"/>
        <v>0</v>
      </c>
      <c r="W852" s="13"/>
    </row>
    <row r="853" spans="1:23" ht="12.75" customHeight="1" x14ac:dyDescent="0.2">
      <c r="A853" s="142"/>
      <c r="B853" s="9">
        <v>826</v>
      </c>
      <c r="C853" s="180"/>
      <c r="D853" s="79"/>
      <c r="E853" s="80" t="str">
        <f>IF(ISBLANK(D853), "", VLOOKUP(D853, Z!$A$2:$C$4127, 3, FALSE))</f>
        <v/>
      </c>
      <c r="F853" s="206"/>
      <c r="G853" s="139"/>
      <c r="H853" s="139"/>
      <c r="I853" s="206"/>
      <c r="J853" s="181"/>
      <c r="K853" s="182"/>
      <c r="L853" s="207"/>
      <c r="M853" s="183"/>
      <c r="N853" s="180"/>
      <c r="O853" s="79"/>
      <c r="P853" s="80" t="str">
        <f>IF(ISBLANK(O853), "", VLOOKUP(O853, Z!$A$2:$C$4127, 3, FALSE))</f>
        <v/>
      </c>
      <c r="Q853" s="184"/>
      <c r="R853" s="156">
        <f t="shared" si="37"/>
        <v>0</v>
      </c>
      <c r="S853" s="13"/>
      <c r="T853" s="225" cm="1">
        <f t="array" ref="T853">IFERROR(V853 * INDEX($AC$28:$AC$33, U853), 0) / 1000</f>
        <v>0</v>
      </c>
      <c r="U853" s="224" t="str">
        <f t="shared" si="36"/>
        <v>-</v>
      </c>
      <c r="V853" s="225">
        <f t="shared" si="38"/>
        <v>0</v>
      </c>
      <c r="W853" s="13"/>
    </row>
    <row r="854" spans="1:23" ht="12.75" customHeight="1" x14ac:dyDescent="0.2">
      <c r="A854" s="142"/>
      <c r="B854" s="9">
        <v>827</v>
      </c>
      <c r="C854" s="180"/>
      <c r="D854" s="79"/>
      <c r="E854" s="80" t="str">
        <f>IF(ISBLANK(D854), "", VLOOKUP(D854, Z!$A$2:$C$4127, 3, FALSE))</f>
        <v/>
      </c>
      <c r="F854" s="206"/>
      <c r="G854" s="139"/>
      <c r="H854" s="139"/>
      <c r="I854" s="206"/>
      <c r="J854" s="181"/>
      <c r="K854" s="182"/>
      <c r="L854" s="207"/>
      <c r="M854" s="183"/>
      <c r="N854" s="180"/>
      <c r="O854" s="79"/>
      <c r="P854" s="80" t="str">
        <f>IF(ISBLANK(O854), "", VLOOKUP(O854, Z!$A$2:$C$4127, 3, FALSE))</f>
        <v/>
      </c>
      <c r="Q854" s="184"/>
      <c r="R854" s="156">
        <f t="shared" si="37"/>
        <v>0</v>
      </c>
      <c r="S854" s="13"/>
      <c r="T854" s="225" cm="1">
        <f t="array" ref="T854">IFERROR(V854 * INDEX($AC$28:$AC$33, U854), 0) / 1000</f>
        <v>0</v>
      </c>
      <c r="U854" s="224" t="str">
        <f t="shared" si="36"/>
        <v>-</v>
      </c>
      <c r="V854" s="225">
        <f t="shared" si="38"/>
        <v>0</v>
      </c>
      <c r="W854" s="13"/>
    </row>
    <row r="855" spans="1:23" ht="12.75" customHeight="1" x14ac:dyDescent="0.2">
      <c r="A855" s="142"/>
      <c r="B855" s="9">
        <v>828</v>
      </c>
      <c r="C855" s="180"/>
      <c r="D855" s="79"/>
      <c r="E855" s="80" t="str">
        <f>IF(ISBLANK(D855), "", VLOOKUP(D855, Z!$A$2:$C$4127, 3, FALSE))</f>
        <v/>
      </c>
      <c r="F855" s="206"/>
      <c r="G855" s="139"/>
      <c r="H855" s="139"/>
      <c r="I855" s="206"/>
      <c r="J855" s="181"/>
      <c r="K855" s="182"/>
      <c r="L855" s="207"/>
      <c r="M855" s="183"/>
      <c r="N855" s="180"/>
      <c r="O855" s="79"/>
      <c r="P855" s="80" t="str">
        <f>IF(ISBLANK(O855), "", VLOOKUP(O855, Z!$A$2:$C$4127, 3, FALSE))</f>
        <v/>
      </c>
      <c r="Q855" s="184"/>
      <c r="R855" s="156">
        <f t="shared" si="37"/>
        <v>0</v>
      </c>
      <c r="S855" s="13"/>
      <c r="T855" s="225" cm="1">
        <f t="array" ref="T855">IFERROR(V855 * INDEX($AC$28:$AC$33, U855), 0) / 1000</f>
        <v>0</v>
      </c>
      <c r="U855" s="224" t="str">
        <f t="shared" si="36"/>
        <v>-</v>
      </c>
      <c r="V855" s="225">
        <f t="shared" si="38"/>
        <v>0</v>
      </c>
      <c r="W855" s="13"/>
    </row>
    <row r="856" spans="1:23" ht="12.75" customHeight="1" x14ac:dyDescent="0.2">
      <c r="A856" s="142"/>
      <c r="B856" s="9">
        <v>829</v>
      </c>
      <c r="C856" s="180"/>
      <c r="D856" s="79"/>
      <c r="E856" s="80" t="str">
        <f>IF(ISBLANK(D856), "", VLOOKUP(D856, Z!$A$2:$C$4127, 3, FALSE))</f>
        <v/>
      </c>
      <c r="F856" s="206"/>
      <c r="G856" s="139"/>
      <c r="H856" s="139"/>
      <c r="I856" s="206"/>
      <c r="J856" s="181"/>
      <c r="K856" s="182"/>
      <c r="L856" s="207"/>
      <c r="M856" s="183"/>
      <c r="N856" s="180"/>
      <c r="O856" s="79"/>
      <c r="P856" s="80" t="str">
        <f>IF(ISBLANK(O856), "", VLOOKUP(O856, Z!$A$2:$C$4127, 3, FALSE))</f>
        <v/>
      </c>
      <c r="Q856" s="184"/>
      <c r="R856" s="156">
        <f t="shared" si="37"/>
        <v>0</v>
      </c>
      <c r="S856" s="13"/>
      <c r="T856" s="225" cm="1">
        <f t="array" ref="T856">IFERROR(V856 * INDEX($AC$28:$AC$33, U856), 0) / 1000</f>
        <v>0</v>
      </c>
      <c r="U856" s="224" t="str">
        <f t="shared" ref="U856:U919" si="39">IFERROR(MATCH($H856,INDEX(Units,,1),0),IFERROR(MATCH($H856,INDEX(Units,,2),0),IFERROR(MATCH($H856,INDEX(Units,,3),0),"-")))</f>
        <v>-</v>
      </c>
      <c r="V856" s="225">
        <f t="shared" si="38"/>
        <v>0</v>
      </c>
      <c r="W856" s="13"/>
    </row>
    <row r="857" spans="1:23" ht="12.75" customHeight="1" x14ac:dyDescent="0.2">
      <c r="A857" s="142"/>
      <c r="B857" s="9">
        <v>830</v>
      </c>
      <c r="C857" s="180"/>
      <c r="D857" s="79"/>
      <c r="E857" s="80" t="str">
        <f>IF(ISBLANK(D857), "", VLOOKUP(D857, Z!$A$2:$C$4127, 3, FALSE))</f>
        <v/>
      </c>
      <c r="F857" s="206"/>
      <c r="G857" s="139"/>
      <c r="H857" s="139"/>
      <c r="I857" s="206"/>
      <c r="J857" s="181"/>
      <c r="K857" s="182"/>
      <c r="L857" s="207"/>
      <c r="M857" s="183"/>
      <c r="N857" s="180"/>
      <c r="O857" s="79"/>
      <c r="P857" s="80" t="str">
        <f>IF(ISBLANK(O857), "", VLOOKUP(O857, Z!$A$2:$C$4127, 3, FALSE))</f>
        <v/>
      </c>
      <c r="Q857" s="184"/>
      <c r="R857" s="156">
        <f t="shared" ref="R857:R920" si="40">T857*1000</f>
        <v>0</v>
      </c>
      <c r="S857" s="13"/>
      <c r="T857" s="225" cm="1">
        <f t="array" ref="T857">IFERROR(V857 * INDEX($AC$28:$AC$33, U857), 0) / 1000</f>
        <v>0</v>
      </c>
      <c r="U857" s="224" t="str">
        <f t="shared" si="39"/>
        <v>-</v>
      </c>
      <c r="V857" s="225">
        <f t="shared" ref="V857:V920" si="41">I857</f>
        <v>0</v>
      </c>
      <c r="W857" s="13"/>
    </row>
    <row r="858" spans="1:23" ht="12.75" customHeight="1" x14ac:dyDescent="0.2">
      <c r="A858" s="142"/>
      <c r="B858" s="9">
        <v>831</v>
      </c>
      <c r="C858" s="180"/>
      <c r="D858" s="79"/>
      <c r="E858" s="80" t="str">
        <f>IF(ISBLANK(D858), "", VLOOKUP(D858, Z!$A$2:$C$4127, 3, FALSE))</f>
        <v/>
      </c>
      <c r="F858" s="206"/>
      <c r="G858" s="139"/>
      <c r="H858" s="139"/>
      <c r="I858" s="206"/>
      <c r="J858" s="181"/>
      <c r="K858" s="182"/>
      <c r="L858" s="207"/>
      <c r="M858" s="183"/>
      <c r="N858" s="180"/>
      <c r="O858" s="79"/>
      <c r="P858" s="80" t="str">
        <f>IF(ISBLANK(O858), "", VLOOKUP(O858, Z!$A$2:$C$4127, 3, FALSE))</f>
        <v/>
      </c>
      <c r="Q858" s="184"/>
      <c r="R858" s="156">
        <f t="shared" si="40"/>
        <v>0</v>
      </c>
      <c r="S858" s="13"/>
      <c r="T858" s="225" cm="1">
        <f t="array" ref="T858">IFERROR(V858 * INDEX($AC$28:$AC$33, U858), 0) / 1000</f>
        <v>0</v>
      </c>
      <c r="U858" s="224" t="str">
        <f t="shared" si="39"/>
        <v>-</v>
      </c>
      <c r="V858" s="225">
        <f t="shared" si="41"/>
        <v>0</v>
      </c>
      <c r="W858" s="13"/>
    </row>
    <row r="859" spans="1:23" ht="12.75" customHeight="1" x14ac:dyDescent="0.2">
      <c r="A859" s="142"/>
      <c r="B859" s="9">
        <v>832</v>
      </c>
      <c r="C859" s="180"/>
      <c r="D859" s="79"/>
      <c r="E859" s="80" t="str">
        <f>IF(ISBLANK(D859), "", VLOOKUP(D859, Z!$A$2:$C$4127, 3, FALSE))</f>
        <v/>
      </c>
      <c r="F859" s="206"/>
      <c r="G859" s="139"/>
      <c r="H859" s="139"/>
      <c r="I859" s="206"/>
      <c r="J859" s="181"/>
      <c r="K859" s="182"/>
      <c r="L859" s="207"/>
      <c r="M859" s="183"/>
      <c r="N859" s="180"/>
      <c r="O859" s="79"/>
      <c r="P859" s="80" t="str">
        <f>IF(ISBLANK(O859), "", VLOOKUP(O859, Z!$A$2:$C$4127, 3, FALSE))</f>
        <v/>
      </c>
      <c r="Q859" s="184"/>
      <c r="R859" s="156">
        <f t="shared" si="40"/>
        <v>0</v>
      </c>
      <c r="S859" s="13"/>
      <c r="T859" s="225" cm="1">
        <f t="array" ref="T859">IFERROR(V859 * INDEX($AC$28:$AC$33, U859), 0) / 1000</f>
        <v>0</v>
      </c>
      <c r="U859" s="224" t="str">
        <f t="shared" si="39"/>
        <v>-</v>
      </c>
      <c r="V859" s="225">
        <f t="shared" si="41"/>
        <v>0</v>
      </c>
      <c r="W859" s="13"/>
    </row>
    <row r="860" spans="1:23" ht="12.75" customHeight="1" x14ac:dyDescent="0.2">
      <c r="A860" s="142"/>
      <c r="B860" s="9">
        <v>833</v>
      </c>
      <c r="C860" s="180"/>
      <c r="D860" s="79"/>
      <c r="E860" s="80" t="str">
        <f>IF(ISBLANK(D860), "", VLOOKUP(D860, Z!$A$2:$C$4127, 3, FALSE))</f>
        <v/>
      </c>
      <c r="F860" s="206"/>
      <c r="G860" s="139"/>
      <c r="H860" s="139"/>
      <c r="I860" s="206"/>
      <c r="J860" s="181"/>
      <c r="K860" s="182"/>
      <c r="L860" s="207"/>
      <c r="M860" s="183"/>
      <c r="N860" s="180"/>
      <c r="O860" s="79"/>
      <c r="P860" s="80" t="str">
        <f>IF(ISBLANK(O860), "", VLOOKUP(O860, Z!$A$2:$C$4127, 3, FALSE))</f>
        <v/>
      </c>
      <c r="Q860" s="184"/>
      <c r="R860" s="156">
        <f t="shared" si="40"/>
        <v>0</v>
      </c>
      <c r="S860" s="13"/>
      <c r="T860" s="225" cm="1">
        <f t="array" ref="T860">IFERROR(V860 * INDEX($AC$28:$AC$33, U860), 0) / 1000</f>
        <v>0</v>
      </c>
      <c r="U860" s="224" t="str">
        <f t="shared" si="39"/>
        <v>-</v>
      </c>
      <c r="V860" s="225">
        <f t="shared" si="41"/>
        <v>0</v>
      </c>
      <c r="W860" s="13"/>
    </row>
    <row r="861" spans="1:23" ht="12.75" customHeight="1" x14ac:dyDescent="0.2">
      <c r="A861" s="142"/>
      <c r="B861" s="9">
        <v>834</v>
      </c>
      <c r="C861" s="180"/>
      <c r="D861" s="79"/>
      <c r="E861" s="80" t="str">
        <f>IF(ISBLANK(D861), "", VLOOKUP(D861, Z!$A$2:$C$4127, 3, FALSE))</f>
        <v/>
      </c>
      <c r="F861" s="206"/>
      <c r="G861" s="139"/>
      <c r="H861" s="139"/>
      <c r="I861" s="206"/>
      <c r="J861" s="181"/>
      <c r="K861" s="182"/>
      <c r="L861" s="207"/>
      <c r="M861" s="183"/>
      <c r="N861" s="180"/>
      <c r="O861" s="79"/>
      <c r="P861" s="80" t="str">
        <f>IF(ISBLANK(O861), "", VLOOKUP(O861, Z!$A$2:$C$4127, 3, FALSE))</f>
        <v/>
      </c>
      <c r="Q861" s="184"/>
      <c r="R861" s="156">
        <f t="shared" si="40"/>
        <v>0</v>
      </c>
      <c r="S861" s="13"/>
      <c r="T861" s="225" cm="1">
        <f t="array" ref="T861">IFERROR(V861 * INDEX($AC$28:$AC$33, U861), 0) / 1000</f>
        <v>0</v>
      </c>
      <c r="U861" s="224" t="str">
        <f t="shared" si="39"/>
        <v>-</v>
      </c>
      <c r="V861" s="225">
        <f t="shared" si="41"/>
        <v>0</v>
      </c>
      <c r="W861" s="13"/>
    </row>
    <row r="862" spans="1:23" ht="12.75" customHeight="1" x14ac:dyDescent="0.2">
      <c r="A862" s="142"/>
      <c r="B862" s="9">
        <v>835</v>
      </c>
      <c r="C862" s="180"/>
      <c r="D862" s="79"/>
      <c r="E862" s="80" t="str">
        <f>IF(ISBLANK(D862), "", VLOOKUP(D862, Z!$A$2:$C$4127, 3, FALSE))</f>
        <v/>
      </c>
      <c r="F862" s="206"/>
      <c r="G862" s="139"/>
      <c r="H862" s="139"/>
      <c r="I862" s="206"/>
      <c r="J862" s="181"/>
      <c r="K862" s="182"/>
      <c r="L862" s="207"/>
      <c r="M862" s="183"/>
      <c r="N862" s="180"/>
      <c r="O862" s="79"/>
      <c r="P862" s="80" t="str">
        <f>IF(ISBLANK(O862), "", VLOOKUP(O862, Z!$A$2:$C$4127, 3, FALSE))</f>
        <v/>
      </c>
      <c r="Q862" s="184"/>
      <c r="R862" s="156">
        <f t="shared" si="40"/>
        <v>0</v>
      </c>
      <c r="S862" s="13"/>
      <c r="T862" s="225" cm="1">
        <f t="array" ref="T862">IFERROR(V862 * INDEX($AC$28:$AC$33, U862), 0) / 1000</f>
        <v>0</v>
      </c>
      <c r="U862" s="224" t="str">
        <f t="shared" si="39"/>
        <v>-</v>
      </c>
      <c r="V862" s="225">
        <f t="shared" si="41"/>
        <v>0</v>
      </c>
      <c r="W862" s="13"/>
    </row>
    <row r="863" spans="1:23" ht="12.75" customHeight="1" x14ac:dyDescent="0.2">
      <c r="A863" s="142"/>
      <c r="B863" s="9">
        <v>836</v>
      </c>
      <c r="C863" s="180"/>
      <c r="D863" s="79"/>
      <c r="E863" s="80" t="str">
        <f>IF(ISBLANK(D863), "", VLOOKUP(D863, Z!$A$2:$C$4127, 3, FALSE))</f>
        <v/>
      </c>
      <c r="F863" s="206"/>
      <c r="G863" s="139"/>
      <c r="H863" s="139"/>
      <c r="I863" s="206"/>
      <c r="J863" s="181"/>
      <c r="K863" s="182"/>
      <c r="L863" s="207"/>
      <c r="M863" s="183"/>
      <c r="N863" s="180"/>
      <c r="O863" s="79"/>
      <c r="P863" s="80" t="str">
        <f>IF(ISBLANK(O863), "", VLOOKUP(O863, Z!$A$2:$C$4127, 3, FALSE))</f>
        <v/>
      </c>
      <c r="Q863" s="184"/>
      <c r="R863" s="156">
        <f t="shared" si="40"/>
        <v>0</v>
      </c>
      <c r="S863" s="13"/>
      <c r="T863" s="225" cm="1">
        <f t="array" ref="T863">IFERROR(V863 * INDEX($AC$28:$AC$33, U863), 0) / 1000</f>
        <v>0</v>
      </c>
      <c r="U863" s="224" t="str">
        <f t="shared" si="39"/>
        <v>-</v>
      </c>
      <c r="V863" s="225">
        <f t="shared" si="41"/>
        <v>0</v>
      </c>
      <c r="W863" s="13"/>
    </row>
    <row r="864" spans="1:23" ht="12.75" customHeight="1" x14ac:dyDescent="0.2">
      <c r="A864" s="142"/>
      <c r="B864" s="9">
        <v>837</v>
      </c>
      <c r="C864" s="180"/>
      <c r="D864" s="79"/>
      <c r="E864" s="80" t="str">
        <f>IF(ISBLANK(D864), "", VLOOKUP(D864, Z!$A$2:$C$4127, 3, FALSE))</f>
        <v/>
      </c>
      <c r="F864" s="206"/>
      <c r="G864" s="139"/>
      <c r="H864" s="139"/>
      <c r="I864" s="206"/>
      <c r="J864" s="181"/>
      <c r="K864" s="182"/>
      <c r="L864" s="207"/>
      <c r="M864" s="183"/>
      <c r="N864" s="180"/>
      <c r="O864" s="79"/>
      <c r="P864" s="80" t="str">
        <f>IF(ISBLANK(O864), "", VLOOKUP(O864, Z!$A$2:$C$4127, 3, FALSE))</f>
        <v/>
      </c>
      <c r="Q864" s="184"/>
      <c r="R864" s="156">
        <f t="shared" si="40"/>
        <v>0</v>
      </c>
      <c r="S864" s="13"/>
      <c r="T864" s="225" cm="1">
        <f t="array" ref="T864">IFERROR(V864 * INDEX($AC$28:$AC$33, U864), 0) / 1000</f>
        <v>0</v>
      </c>
      <c r="U864" s="224" t="str">
        <f t="shared" si="39"/>
        <v>-</v>
      </c>
      <c r="V864" s="225">
        <f t="shared" si="41"/>
        <v>0</v>
      </c>
      <c r="W864" s="13"/>
    </row>
    <row r="865" spans="1:23" ht="12.75" customHeight="1" x14ac:dyDescent="0.2">
      <c r="A865" s="142"/>
      <c r="B865" s="9">
        <v>838</v>
      </c>
      <c r="C865" s="180"/>
      <c r="D865" s="79"/>
      <c r="E865" s="80" t="str">
        <f>IF(ISBLANK(D865), "", VLOOKUP(D865, Z!$A$2:$C$4127, 3, FALSE))</f>
        <v/>
      </c>
      <c r="F865" s="206"/>
      <c r="G865" s="139"/>
      <c r="H865" s="139"/>
      <c r="I865" s="206"/>
      <c r="J865" s="181"/>
      <c r="K865" s="182"/>
      <c r="L865" s="207"/>
      <c r="M865" s="183"/>
      <c r="N865" s="180"/>
      <c r="O865" s="79"/>
      <c r="P865" s="80" t="str">
        <f>IF(ISBLANK(O865), "", VLOOKUP(O865, Z!$A$2:$C$4127, 3, FALSE))</f>
        <v/>
      </c>
      <c r="Q865" s="184"/>
      <c r="R865" s="156">
        <f t="shared" si="40"/>
        <v>0</v>
      </c>
      <c r="S865" s="13"/>
      <c r="T865" s="225" cm="1">
        <f t="array" ref="T865">IFERROR(V865 * INDEX($AC$28:$AC$33, U865), 0) / 1000</f>
        <v>0</v>
      </c>
      <c r="U865" s="224" t="str">
        <f t="shared" si="39"/>
        <v>-</v>
      </c>
      <c r="V865" s="225">
        <f t="shared" si="41"/>
        <v>0</v>
      </c>
      <c r="W865" s="13"/>
    </row>
    <row r="866" spans="1:23" ht="12.75" customHeight="1" x14ac:dyDescent="0.2">
      <c r="A866" s="142"/>
      <c r="B866" s="9">
        <v>839</v>
      </c>
      <c r="C866" s="180"/>
      <c r="D866" s="79"/>
      <c r="E866" s="80" t="str">
        <f>IF(ISBLANK(D866), "", VLOOKUP(D866, Z!$A$2:$C$4127, 3, FALSE))</f>
        <v/>
      </c>
      <c r="F866" s="206"/>
      <c r="G866" s="139"/>
      <c r="H866" s="139"/>
      <c r="I866" s="206"/>
      <c r="J866" s="181"/>
      <c r="K866" s="182"/>
      <c r="L866" s="207"/>
      <c r="M866" s="183"/>
      <c r="N866" s="180"/>
      <c r="O866" s="79"/>
      <c r="P866" s="80" t="str">
        <f>IF(ISBLANK(O866), "", VLOOKUP(O866, Z!$A$2:$C$4127, 3, FALSE))</f>
        <v/>
      </c>
      <c r="Q866" s="184"/>
      <c r="R866" s="156">
        <f t="shared" si="40"/>
        <v>0</v>
      </c>
      <c r="S866" s="13"/>
      <c r="T866" s="225" cm="1">
        <f t="array" ref="T866">IFERROR(V866 * INDEX($AC$28:$AC$33, U866), 0) / 1000</f>
        <v>0</v>
      </c>
      <c r="U866" s="224" t="str">
        <f t="shared" si="39"/>
        <v>-</v>
      </c>
      <c r="V866" s="225">
        <f t="shared" si="41"/>
        <v>0</v>
      </c>
      <c r="W866" s="13"/>
    </row>
    <row r="867" spans="1:23" ht="12.75" customHeight="1" x14ac:dyDescent="0.2">
      <c r="A867" s="142"/>
      <c r="B867" s="9">
        <v>840</v>
      </c>
      <c r="C867" s="180"/>
      <c r="D867" s="79"/>
      <c r="E867" s="80" t="str">
        <f>IF(ISBLANK(D867), "", VLOOKUP(D867, Z!$A$2:$C$4127, 3, FALSE))</f>
        <v/>
      </c>
      <c r="F867" s="206"/>
      <c r="G867" s="139"/>
      <c r="H867" s="139"/>
      <c r="I867" s="206"/>
      <c r="J867" s="181"/>
      <c r="K867" s="182"/>
      <c r="L867" s="207"/>
      <c r="M867" s="183"/>
      <c r="N867" s="180"/>
      <c r="O867" s="79"/>
      <c r="P867" s="80" t="str">
        <f>IF(ISBLANK(O867), "", VLOOKUP(O867, Z!$A$2:$C$4127, 3, FALSE))</f>
        <v/>
      </c>
      <c r="Q867" s="184"/>
      <c r="R867" s="156">
        <f t="shared" si="40"/>
        <v>0</v>
      </c>
      <c r="S867" s="13"/>
      <c r="T867" s="225" cm="1">
        <f t="array" ref="T867">IFERROR(V867 * INDEX($AC$28:$AC$33, U867), 0) / 1000</f>
        <v>0</v>
      </c>
      <c r="U867" s="224" t="str">
        <f t="shared" si="39"/>
        <v>-</v>
      </c>
      <c r="V867" s="225">
        <f t="shared" si="41"/>
        <v>0</v>
      </c>
      <c r="W867" s="13"/>
    </row>
    <row r="868" spans="1:23" ht="12.75" customHeight="1" x14ac:dyDescent="0.2">
      <c r="A868" s="142"/>
      <c r="B868" s="9">
        <v>841</v>
      </c>
      <c r="C868" s="180"/>
      <c r="D868" s="79"/>
      <c r="E868" s="80" t="str">
        <f>IF(ISBLANK(D868), "", VLOOKUP(D868, Z!$A$2:$C$4127, 3, FALSE))</f>
        <v/>
      </c>
      <c r="F868" s="206"/>
      <c r="G868" s="139"/>
      <c r="H868" s="139"/>
      <c r="I868" s="206"/>
      <c r="J868" s="181"/>
      <c r="K868" s="182"/>
      <c r="L868" s="207"/>
      <c r="M868" s="183"/>
      <c r="N868" s="180"/>
      <c r="O868" s="79"/>
      <c r="P868" s="80" t="str">
        <f>IF(ISBLANK(O868), "", VLOOKUP(O868, Z!$A$2:$C$4127, 3, FALSE))</f>
        <v/>
      </c>
      <c r="Q868" s="184"/>
      <c r="R868" s="156">
        <f t="shared" si="40"/>
        <v>0</v>
      </c>
      <c r="S868" s="13"/>
      <c r="T868" s="225" cm="1">
        <f t="array" ref="T868">IFERROR(V868 * INDEX($AC$28:$AC$33, U868), 0) / 1000</f>
        <v>0</v>
      </c>
      <c r="U868" s="224" t="str">
        <f t="shared" si="39"/>
        <v>-</v>
      </c>
      <c r="V868" s="225">
        <f t="shared" si="41"/>
        <v>0</v>
      </c>
      <c r="W868" s="13"/>
    </row>
    <row r="869" spans="1:23" ht="12.75" customHeight="1" x14ac:dyDescent="0.2">
      <c r="A869" s="142"/>
      <c r="B869" s="9">
        <v>842</v>
      </c>
      <c r="C869" s="180"/>
      <c r="D869" s="79"/>
      <c r="E869" s="80" t="str">
        <f>IF(ISBLANK(D869), "", VLOOKUP(D869, Z!$A$2:$C$4127, 3, FALSE))</f>
        <v/>
      </c>
      <c r="F869" s="206"/>
      <c r="G869" s="139"/>
      <c r="H869" s="139"/>
      <c r="I869" s="206"/>
      <c r="J869" s="181"/>
      <c r="K869" s="182"/>
      <c r="L869" s="207"/>
      <c r="M869" s="183"/>
      <c r="N869" s="180"/>
      <c r="O869" s="79"/>
      <c r="P869" s="80" t="str">
        <f>IF(ISBLANK(O869), "", VLOOKUP(O869, Z!$A$2:$C$4127, 3, FALSE))</f>
        <v/>
      </c>
      <c r="Q869" s="184"/>
      <c r="R869" s="156">
        <f t="shared" si="40"/>
        <v>0</v>
      </c>
      <c r="S869" s="13"/>
      <c r="T869" s="225" cm="1">
        <f t="array" ref="T869">IFERROR(V869 * INDEX($AC$28:$AC$33, U869), 0) / 1000</f>
        <v>0</v>
      </c>
      <c r="U869" s="224" t="str">
        <f t="shared" si="39"/>
        <v>-</v>
      </c>
      <c r="V869" s="225">
        <f t="shared" si="41"/>
        <v>0</v>
      </c>
      <c r="W869" s="13"/>
    </row>
    <row r="870" spans="1:23" ht="12.75" customHeight="1" x14ac:dyDescent="0.2">
      <c r="A870" s="142"/>
      <c r="B870" s="9">
        <v>843</v>
      </c>
      <c r="C870" s="180"/>
      <c r="D870" s="79"/>
      <c r="E870" s="80" t="str">
        <f>IF(ISBLANK(D870), "", VLOOKUP(D870, Z!$A$2:$C$4127, 3, FALSE))</f>
        <v/>
      </c>
      <c r="F870" s="206"/>
      <c r="G870" s="139"/>
      <c r="H870" s="139"/>
      <c r="I870" s="206"/>
      <c r="J870" s="181"/>
      <c r="K870" s="182"/>
      <c r="L870" s="207"/>
      <c r="M870" s="183"/>
      <c r="N870" s="180"/>
      <c r="O870" s="79"/>
      <c r="P870" s="80" t="str">
        <f>IF(ISBLANK(O870), "", VLOOKUP(O870, Z!$A$2:$C$4127, 3, FALSE))</f>
        <v/>
      </c>
      <c r="Q870" s="184"/>
      <c r="R870" s="156">
        <f t="shared" si="40"/>
        <v>0</v>
      </c>
      <c r="S870" s="13"/>
      <c r="T870" s="225" cm="1">
        <f t="array" ref="T870">IFERROR(V870 * INDEX($AC$28:$AC$33, U870), 0) / 1000</f>
        <v>0</v>
      </c>
      <c r="U870" s="224" t="str">
        <f t="shared" si="39"/>
        <v>-</v>
      </c>
      <c r="V870" s="225">
        <f t="shared" si="41"/>
        <v>0</v>
      </c>
      <c r="W870" s="13"/>
    </row>
    <row r="871" spans="1:23" ht="12.75" customHeight="1" x14ac:dyDescent="0.2">
      <c r="A871" s="142"/>
      <c r="B871" s="9">
        <v>844</v>
      </c>
      <c r="C871" s="180"/>
      <c r="D871" s="79"/>
      <c r="E871" s="80" t="str">
        <f>IF(ISBLANK(D871), "", VLOOKUP(D871, Z!$A$2:$C$4127, 3, FALSE))</f>
        <v/>
      </c>
      <c r="F871" s="206"/>
      <c r="G871" s="139"/>
      <c r="H871" s="139"/>
      <c r="I871" s="206"/>
      <c r="J871" s="181"/>
      <c r="K871" s="182"/>
      <c r="L871" s="207"/>
      <c r="M871" s="183"/>
      <c r="N871" s="180"/>
      <c r="O871" s="79"/>
      <c r="P871" s="80" t="str">
        <f>IF(ISBLANK(O871), "", VLOOKUP(O871, Z!$A$2:$C$4127, 3, FALSE))</f>
        <v/>
      </c>
      <c r="Q871" s="184"/>
      <c r="R871" s="156">
        <f t="shared" si="40"/>
        <v>0</v>
      </c>
      <c r="S871" s="13"/>
      <c r="T871" s="225" cm="1">
        <f t="array" ref="T871">IFERROR(V871 * INDEX($AC$28:$AC$33, U871), 0) / 1000</f>
        <v>0</v>
      </c>
      <c r="U871" s="224" t="str">
        <f t="shared" si="39"/>
        <v>-</v>
      </c>
      <c r="V871" s="225">
        <f t="shared" si="41"/>
        <v>0</v>
      </c>
      <c r="W871" s="13"/>
    </row>
    <row r="872" spans="1:23" ht="12.75" customHeight="1" x14ac:dyDescent="0.2">
      <c r="A872" s="142"/>
      <c r="B872" s="9">
        <v>845</v>
      </c>
      <c r="C872" s="180"/>
      <c r="D872" s="79"/>
      <c r="E872" s="80" t="str">
        <f>IF(ISBLANK(D872), "", VLOOKUP(D872, Z!$A$2:$C$4127, 3, FALSE))</f>
        <v/>
      </c>
      <c r="F872" s="206"/>
      <c r="G872" s="139"/>
      <c r="H872" s="139"/>
      <c r="I872" s="206"/>
      <c r="J872" s="181"/>
      <c r="K872" s="182"/>
      <c r="L872" s="207"/>
      <c r="M872" s="183"/>
      <c r="N872" s="180"/>
      <c r="O872" s="79"/>
      <c r="P872" s="80" t="str">
        <f>IF(ISBLANK(O872), "", VLOOKUP(O872, Z!$A$2:$C$4127, 3, FALSE))</f>
        <v/>
      </c>
      <c r="Q872" s="184"/>
      <c r="R872" s="156">
        <f t="shared" si="40"/>
        <v>0</v>
      </c>
      <c r="S872" s="13"/>
      <c r="T872" s="225" cm="1">
        <f t="array" ref="T872">IFERROR(V872 * INDEX($AC$28:$AC$33, U872), 0) / 1000</f>
        <v>0</v>
      </c>
      <c r="U872" s="224" t="str">
        <f t="shared" si="39"/>
        <v>-</v>
      </c>
      <c r="V872" s="225">
        <f t="shared" si="41"/>
        <v>0</v>
      </c>
      <c r="W872" s="13"/>
    </row>
    <row r="873" spans="1:23" ht="12.75" customHeight="1" x14ac:dyDescent="0.2">
      <c r="A873" s="142"/>
      <c r="B873" s="9">
        <v>846</v>
      </c>
      <c r="C873" s="180"/>
      <c r="D873" s="79"/>
      <c r="E873" s="80" t="str">
        <f>IF(ISBLANK(D873), "", VLOOKUP(D873, Z!$A$2:$C$4127, 3, FALSE))</f>
        <v/>
      </c>
      <c r="F873" s="206"/>
      <c r="G873" s="139"/>
      <c r="H873" s="139"/>
      <c r="I873" s="206"/>
      <c r="J873" s="181"/>
      <c r="K873" s="182"/>
      <c r="L873" s="207"/>
      <c r="M873" s="183"/>
      <c r="N873" s="180"/>
      <c r="O873" s="79"/>
      <c r="P873" s="80" t="str">
        <f>IF(ISBLANK(O873), "", VLOOKUP(O873, Z!$A$2:$C$4127, 3, FALSE))</f>
        <v/>
      </c>
      <c r="Q873" s="184"/>
      <c r="R873" s="156">
        <f t="shared" si="40"/>
        <v>0</v>
      </c>
      <c r="S873" s="13"/>
      <c r="T873" s="225" cm="1">
        <f t="array" ref="T873">IFERROR(V873 * INDEX($AC$28:$AC$33, U873), 0) / 1000</f>
        <v>0</v>
      </c>
      <c r="U873" s="224" t="str">
        <f t="shared" si="39"/>
        <v>-</v>
      </c>
      <c r="V873" s="225">
        <f t="shared" si="41"/>
        <v>0</v>
      </c>
      <c r="W873" s="13"/>
    </row>
    <row r="874" spans="1:23" ht="12.75" customHeight="1" x14ac:dyDescent="0.2">
      <c r="A874" s="142"/>
      <c r="B874" s="9">
        <v>847</v>
      </c>
      <c r="C874" s="180"/>
      <c r="D874" s="79"/>
      <c r="E874" s="80" t="str">
        <f>IF(ISBLANK(D874), "", VLOOKUP(D874, Z!$A$2:$C$4127, 3, FALSE))</f>
        <v/>
      </c>
      <c r="F874" s="206"/>
      <c r="G874" s="139"/>
      <c r="H874" s="139"/>
      <c r="I874" s="206"/>
      <c r="J874" s="181"/>
      <c r="K874" s="182"/>
      <c r="L874" s="207"/>
      <c r="M874" s="183"/>
      <c r="N874" s="180"/>
      <c r="O874" s="79"/>
      <c r="P874" s="80" t="str">
        <f>IF(ISBLANK(O874), "", VLOOKUP(O874, Z!$A$2:$C$4127, 3, FALSE))</f>
        <v/>
      </c>
      <c r="Q874" s="184"/>
      <c r="R874" s="156">
        <f t="shared" si="40"/>
        <v>0</v>
      </c>
      <c r="S874" s="13"/>
      <c r="T874" s="225" cm="1">
        <f t="array" ref="T874">IFERROR(V874 * INDEX($AC$28:$AC$33, U874), 0) / 1000</f>
        <v>0</v>
      </c>
      <c r="U874" s="224" t="str">
        <f t="shared" si="39"/>
        <v>-</v>
      </c>
      <c r="V874" s="225">
        <f t="shared" si="41"/>
        <v>0</v>
      </c>
      <c r="W874" s="13"/>
    </row>
    <row r="875" spans="1:23" ht="12.75" customHeight="1" x14ac:dyDescent="0.2">
      <c r="A875" s="142"/>
      <c r="B875" s="9">
        <v>848</v>
      </c>
      <c r="C875" s="180"/>
      <c r="D875" s="79"/>
      <c r="E875" s="80" t="str">
        <f>IF(ISBLANK(D875), "", VLOOKUP(D875, Z!$A$2:$C$4127, 3, FALSE))</f>
        <v/>
      </c>
      <c r="F875" s="206"/>
      <c r="G875" s="139"/>
      <c r="H875" s="139"/>
      <c r="I875" s="206"/>
      <c r="J875" s="181"/>
      <c r="K875" s="182"/>
      <c r="L875" s="207"/>
      <c r="M875" s="183"/>
      <c r="N875" s="180"/>
      <c r="O875" s="79"/>
      <c r="P875" s="80" t="str">
        <f>IF(ISBLANK(O875), "", VLOOKUP(O875, Z!$A$2:$C$4127, 3, FALSE))</f>
        <v/>
      </c>
      <c r="Q875" s="184"/>
      <c r="R875" s="156">
        <f t="shared" si="40"/>
        <v>0</v>
      </c>
      <c r="S875" s="13"/>
      <c r="T875" s="225" cm="1">
        <f t="array" ref="T875">IFERROR(V875 * INDEX($AC$28:$AC$33, U875), 0) / 1000</f>
        <v>0</v>
      </c>
      <c r="U875" s="224" t="str">
        <f t="shared" si="39"/>
        <v>-</v>
      </c>
      <c r="V875" s="225">
        <f t="shared" si="41"/>
        <v>0</v>
      </c>
      <c r="W875" s="13"/>
    </row>
    <row r="876" spans="1:23" ht="12.75" customHeight="1" x14ac:dyDescent="0.2">
      <c r="A876" s="142"/>
      <c r="B876" s="9">
        <v>849</v>
      </c>
      <c r="C876" s="180"/>
      <c r="D876" s="79"/>
      <c r="E876" s="80" t="str">
        <f>IF(ISBLANK(D876), "", VLOOKUP(D876, Z!$A$2:$C$4127, 3, FALSE))</f>
        <v/>
      </c>
      <c r="F876" s="206"/>
      <c r="G876" s="139"/>
      <c r="H876" s="139"/>
      <c r="I876" s="206"/>
      <c r="J876" s="181"/>
      <c r="K876" s="182"/>
      <c r="L876" s="207"/>
      <c r="M876" s="183"/>
      <c r="N876" s="180"/>
      <c r="O876" s="79"/>
      <c r="P876" s="80" t="str">
        <f>IF(ISBLANK(O876), "", VLOOKUP(O876, Z!$A$2:$C$4127, 3, FALSE))</f>
        <v/>
      </c>
      <c r="Q876" s="184"/>
      <c r="R876" s="156">
        <f t="shared" si="40"/>
        <v>0</v>
      </c>
      <c r="S876" s="13"/>
      <c r="T876" s="225" cm="1">
        <f t="array" ref="T876">IFERROR(V876 * INDEX($AC$28:$AC$33, U876), 0) / 1000</f>
        <v>0</v>
      </c>
      <c r="U876" s="224" t="str">
        <f t="shared" si="39"/>
        <v>-</v>
      </c>
      <c r="V876" s="225">
        <f t="shared" si="41"/>
        <v>0</v>
      </c>
      <c r="W876" s="13"/>
    </row>
    <row r="877" spans="1:23" ht="12.75" customHeight="1" x14ac:dyDescent="0.2">
      <c r="A877" s="142"/>
      <c r="B877" s="9">
        <v>850</v>
      </c>
      <c r="C877" s="180"/>
      <c r="D877" s="79"/>
      <c r="E877" s="80" t="str">
        <f>IF(ISBLANK(D877), "", VLOOKUP(D877, Z!$A$2:$C$4127, 3, FALSE))</f>
        <v/>
      </c>
      <c r="F877" s="206"/>
      <c r="G877" s="139"/>
      <c r="H877" s="139"/>
      <c r="I877" s="206"/>
      <c r="J877" s="181"/>
      <c r="K877" s="182"/>
      <c r="L877" s="207"/>
      <c r="M877" s="183"/>
      <c r="N877" s="180"/>
      <c r="O877" s="79"/>
      <c r="P877" s="80" t="str">
        <f>IF(ISBLANK(O877), "", VLOOKUP(O877, Z!$A$2:$C$4127, 3, FALSE))</f>
        <v/>
      </c>
      <c r="Q877" s="184"/>
      <c r="R877" s="156">
        <f t="shared" si="40"/>
        <v>0</v>
      </c>
      <c r="S877" s="13"/>
      <c r="T877" s="225" cm="1">
        <f t="array" ref="T877">IFERROR(V877 * INDEX($AC$28:$AC$33, U877), 0) / 1000</f>
        <v>0</v>
      </c>
      <c r="U877" s="224" t="str">
        <f t="shared" si="39"/>
        <v>-</v>
      </c>
      <c r="V877" s="225">
        <f t="shared" si="41"/>
        <v>0</v>
      </c>
      <c r="W877" s="13"/>
    </row>
    <row r="878" spans="1:23" ht="12.75" customHeight="1" x14ac:dyDescent="0.2">
      <c r="A878" s="142"/>
      <c r="B878" s="9">
        <v>851</v>
      </c>
      <c r="C878" s="180"/>
      <c r="D878" s="79"/>
      <c r="E878" s="80" t="str">
        <f>IF(ISBLANK(D878), "", VLOOKUP(D878, Z!$A$2:$C$4127, 3, FALSE))</f>
        <v/>
      </c>
      <c r="F878" s="206"/>
      <c r="G878" s="139"/>
      <c r="H878" s="139"/>
      <c r="I878" s="206"/>
      <c r="J878" s="181"/>
      <c r="K878" s="182"/>
      <c r="L878" s="207"/>
      <c r="M878" s="183"/>
      <c r="N878" s="180"/>
      <c r="O878" s="79"/>
      <c r="P878" s="80" t="str">
        <f>IF(ISBLANK(O878), "", VLOOKUP(O878, Z!$A$2:$C$4127, 3, FALSE))</f>
        <v/>
      </c>
      <c r="Q878" s="184"/>
      <c r="R878" s="156">
        <f t="shared" si="40"/>
        <v>0</v>
      </c>
      <c r="S878" s="13"/>
      <c r="T878" s="225" cm="1">
        <f t="array" ref="T878">IFERROR(V878 * INDEX($AC$28:$AC$33, U878), 0) / 1000</f>
        <v>0</v>
      </c>
      <c r="U878" s="224" t="str">
        <f t="shared" si="39"/>
        <v>-</v>
      </c>
      <c r="V878" s="225">
        <f t="shared" si="41"/>
        <v>0</v>
      </c>
      <c r="W878" s="13"/>
    </row>
    <row r="879" spans="1:23" ht="12.75" customHeight="1" x14ac:dyDescent="0.2">
      <c r="A879" s="142"/>
      <c r="B879" s="9">
        <v>852</v>
      </c>
      <c r="C879" s="180"/>
      <c r="D879" s="79"/>
      <c r="E879" s="80" t="str">
        <f>IF(ISBLANK(D879), "", VLOOKUP(D879, Z!$A$2:$C$4127, 3, FALSE))</f>
        <v/>
      </c>
      <c r="F879" s="206"/>
      <c r="G879" s="139"/>
      <c r="H879" s="139"/>
      <c r="I879" s="206"/>
      <c r="J879" s="181"/>
      <c r="K879" s="182"/>
      <c r="L879" s="207"/>
      <c r="M879" s="183"/>
      <c r="N879" s="180"/>
      <c r="O879" s="79"/>
      <c r="P879" s="80" t="str">
        <f>IF(ISBLANK(O879), "", VLOOKUP(O879, Z!$A$2:$C$4127, 3, FALSE))</f>
        <v/>
      </c>
      <c r="Q879" s="184"/>
      <c r="R879" s="156">
        <f t="shared" si="40"/>
        <v>0</v>
      </c>
      <c r="S879" s="13"/>
      <c r="T879" s="225" cm="1">
        <f t="array" ref="T879">IFERROR(V879 * INDEX($AC$28:$AC$33, U879), 0) / 1000</f>
        <v>0</v>
      </c>
      <c r="U879" s="224" t="str">
        <f t="shared" si="39"/>
        <v>-</v>
      </c>
      <c r="V879" s="225">
        <f t="shared" si="41"/>
        <v>0</v>
      </c>
      <c r="W879" s="13"/>
    </row>
    <row r="880" spans="1:23" ht="12.75" customHeight="1" x14ac:dyDescent="0.2">
      <c r="A880" s="142"/>
      <c r="B880" s="9">
        <v>853</v>
      </c>
      <c r="C880" s="180"/>
      <c r="D880" s="79"/>
      <c r="E880" s="80" t="str">
        <f>IF(ISBLANK(D880), "", VLOOKUP(D880, Z!$A$2:$C$4127, 3, FALSE))</f>
        <v/>
      </c>
      <c r="F880" s="206"/>
      <c r="G880" s="139"/>
      <c r="H880" s="139"/>
      <c r="I880" s="206"/>
      <c r="J880" s="181"/>
      <c r="K880" s="182"/>
      <c r="L880" s="207"/>
      <c r="M880" s="183"/>
      <c r="N880" s="180"/>
      <c r="O880" s="79"/>
      <c r="P880" s="80" t="str">
        <f>IF(ISBLANK(O880), "", VLOOKUP(O880, Z!$A$2:$C$4127, 3, FALSE))</f>
        <v/>
      </c>
      <c r="Q880" s="184"/>
      <c r="R880" s="156">
        <f t="shared" si="40"/>
        <v>0</v>
      </c>
      <c r="S880" s="13"/>
      <c r="T880" s="225" cm="1">
        <f t="array" ref="T880">IFERROR(V880 * INDEX($AC$28:$AC$33, U880), 0) / 1000</f>
        <v>0</v>
      </c>
      <c r="U880" s="224" t="str">
        <f t="shared" si="39"/>
        <v>-</v>
      </c>
      <c r="V880" s="225">
        <f t="shared" si="41"/>
        <v>0</v>
      </c>
      <c r="W880" s="13"/>
    </row>
    <row r="881" spans="1:23" ht="12.75" customHeight="1" x14ac:dyDescent="0.2">
      <c r="A881" s="142"/>
      <c r="B881" s="9">
        <v>854</v>
      </c>
      <c r="C881" s="180"/>
      <c r="D881" s="79"/>
      <c r="E881" s="80" t="str">
        <f>IF(ISBLANK(D881), "", VLOOKUP(D881, Z!$A$2:$C$4127, 3, FALSE))</f>
        <v/>
      </c>
      <c r="F881" s="206"/>
      <c r="G881" s="139"/>
      <c r="H881" s="139"/>
      <c r="I881" s="206"/>
      <c r="J881" s="181"/>
      <c r="K881" s="182"/>
      <c r="L881" s="207"/>
      <c r="M881" s="183"/>
      <c r="N881" s="180"/>
      <c r="O881" s="79"/>
      <c r="P881" s="80" t="str">
        <f>IF(ISBLANK(O881), "", VLOOKUP(O881, Z!$A$2:$C$4127, 3, FALSE))</f>
        <v/>
      </c>
      <c r="Q881" s="184"/>
      <c r="R881" s="156">
        <f t="shared" si="40"/>
        <v>0</v>
      </c>
      <c r="S881" s="13"/>
      <c r="T881" s="225" cm="1">
        <f t="array" ref="T881">IFERROR(V881 * INDEX($AC$28:$AC$33, U881), 0) / 1000</f>
        <v>0</v>
      </c>
      <c r="U881" s="224" t="str">
        <f t="shared" si="39"/>
        <v>-</v>
      </c>
      <c r="V881" s="225">
        <f t="shared" si="41"/>
        <v>0</v>
      </c>
      <c r="W881" s="13"/>
    </row>
    <row r="882" spans="1:23" ht="12.75" customHeight="1" x14ac:dyDescent="0.2">
      <c r="A882" s="142"/>
      <c r="B882" s="9">
        <v>855</v>
      </c>
      <c r="C882" s="180"/>
      <c r="D882" s="79"/>
      <c r="E882" s="80" t="str">
        <f>IF(ISBLANK(D882), "", VLOOKUP(D882, Z!$A$2:$C$4127, 3, FALSE))</f>
        <v/>
      </c>
      <c r="F882" s="206"/>
      <c r="G882" s="139"/>
      <c r="H882" s="139"/>
      <c r="I882" s="206"/>
      <c r="J882" s="181"/>
      <c r="K882" s="182"/>
      <c r="L882" s="207"/>
      <c r="M882" s="183"/>
      <c r="N882" s="180"/>
      <c r="O882" s="79"/>
      <c r="P882" s="80" t="str">
        <f>IF(ISBLANK(O882), "", VLOOKUP(O882, Z!$A$2:$C$4127, 3, FALSE))</f>
        <v/>
      </c>
      <c r="Q882" s="184"/>
      <c r="R882" s="156">
        <f t="shared" si="40"/>
        <v>0</v>
      </c>
      <c r="S882" s="13"/>
      <c r="T882" s="225" cm="1">
        <f t="array" ref="T882">IFERROR(V882 * INDEX($AC$28:$AC$33, U882), 0) / 1000</f>
        <v>0</v>
      </c>
      <c r="U882" s="224" t="str">
        <f t="shared" si="39"/>
        <v>-</v>
      </c>
      <c r="V882" s="225">
        <f t="shared" si="41"/>
        <v>0</v>
      </c>
      <c r="W882" s="13"/>
    </row>
    <row r="883" spans="1:23" ht="12.75" customHeight="1" x14ac:dyDescent="0.2">
      <c r="A883" s="142"/>
      <c r="B883" s="9">
        <v>856</v>
      </c>
      <c r="C883" s="180"/>
      <c r="D883" s="79"/>
      <c r="E883" s="80" t="str">
        <f>IF(ISBLANK(D883), "", VLOOKUP(D883, Z!$A$2:$C$4127, 3, FALSE))</f>
        <v/>
      </c>
      <c r="F883" s="206"/>
      <c r="G883" s="139"/>
      <c r="H883" s="139"/>
      <c r="I883" s="206"/>
      <c r="J883" s="181"/>
      <c r="K883" s="182"/>
      <c r="L883" s="207"/>
      <c r="M883" s="183"/>
      <c r="N883" s="180"/>
      <c r="O883" s="79"/>
      <c r="P883" s="80" t="str">
        <f>IF(ISBLANK(O883), "", VLOOKUP(O883, Z!$A$2:$C$4127, 3, FALSE))</f>
        <v/>
      </c>
      <c r="Q883" s="184"/>
      <c r="R883" s="156">
        <f t="shared" si="40"/>
        <v>0</v>
      </c>
      <c r="S883" s="13"/>
      <c r="T883" s="225" cm="1">
        <f t="array" ref="T883">IFERROR(V883 * INDEX($AC$28:$AC$33, U883), 0) / 1000</f>
        <v>0</v>
      </c>
      <c r="U883" s="224" t="str">
        <f t="shared" si="39"/>
        <v>-</v>
      </c>
      <c r="V883" s="225">
        <f t="shared" si="41"/>
        <v>0</v>
      </c>
      <c r="W883" s="13"/>
    </row>
    <row r="884" spans="1:23" ht="12.75" customHeight="1" x14ac:dyDescent="0.2">
      <c r="A884" s="142"/>
      <c r="B884" s="9">
        <v>857</v>
      </c>
      <c r="C884" s="180"/>
      <c r="D884" s="79"/>
      <c r="E884" s="80" t="str">
        <f>IF(ISBLANK(D884), "", VLOOKUP(D884, Z!$A$2:$C$4127, 3, FALSE))</f>
        <v/>
      </c>
      <c r="F884" s="206"/>
      <c r="G884" s="139"/>
      <c r="H884" s="139"/>
      <c r="I884" s="206"/>
      <c r="J884" s="181"/>
      <c r="K884" s="182"/>
      <c r="L884" s="207"/>
      <c r="M884" s="183"/>
      <c r="N884" s="180"/>
      <c r="O884" s="79"/>
      <c r="P884" s="80" t="str">
        <f>IF(ISBLANK(O884), "", VLOOKUP(O884, Z!$A$2:$C$4127, 3, FALSE))</f>
        <v/>
      </c>
      <c r="Q884" s="184"/>
      <c r="R884" s="156">
        <f t="shared" si="40"/>
        <v>0</v>
      </c>
      <c r="S884" s="13"/>
      <c r="T884" s="225" cm="1">
        <f t="array" ref="T884">IFERROR(V884 * INDEX($AC$28:$AC$33, U884), 0) / 1000</f>
        <v>0</v>
      </c>
      <c r="U884" s="224" t="str">
        <f t="shared" si="39"/>
        <v>-</v>
      </c>
      <c r="V884" s="225">
        <f t="shared" si="41"/>
        <v>0</v>
      </c>
      <c r="W884" s="13"/>
    </row>
    <row r="885" spans="1:23" ht="12.75" customHeight="1" x14ac:dyDescent="0.2">
      <c r="A885" s="142"/>
      <c r="B885" s="9">
        <v>858</v>
      </c>
      <c r="C885" s="180"/>
      <c r="D885" s="79"/>
      <c r="E885" s="80" t="str">
        <f>IF(ISBLANK(D885), "", VLOOKUP(D885, Z!$A$2:$C$4127, 3, FALSE))</f>
        <v/>
      </c>
      <c r="F885" s="206"/>
      <c r="G885" s="139"/>
      <c r="H885" s="139"/>
      <c r="I885" s="206"/>
      <c r="J885" s="181"/>
      <c r="K885" s="182"/>
      <c r="L885" s="207"/>
      <c r="M885" s="183"/>
      <c r="N885" s="180"/>
      <c r="O885" s="79"/>
      <c r="P885" s="80" t="str">
        <f>IF(ISBLANK(O885), "", VLOOKUP(O885, Z!$A$2:$C$4127, 3, FALSE))</f>
        <v/>
      </c>
      <c r="Q885" s="184"/>
      <c r="R885" s="156">
        <f t="shared" si="40"/>
        <v>0</v>
      </c>
      <c r="S885" s="13"/>
      <c r="T885" s="225" cm="1">
        <f t="array" ref="T885">IFERROR(V885 * INDEX($AC$28:$AC$33, U885), 0) / 1000</f>
        <v>0</v>
      </c>
      <c r="U885" s="224" t="str">
        <f t="shared" si="39"/>
        <v>-</v>
      </c>
      <c r="V885" s="225">
        <f t="shared" si="41"/>
        <v>0</v>
      </c>
      <c r="W885" s="13"/>
    </row>
    <row r="886" spans="1:23" ht="12.75" customHeight="1" x14ac:dyDescent="0.2">
      <c r="A886" s="142"/>
      <c r="B886" s="9">
        <v>859</v>
      </c>
      <c r="C886" s="180"/>
      <c r="D886" s="79"/>
      <c r="E886" s="80" t="str">
        <f>IF(ISBLANK(D886), "", VLOOKUP(D886, Z!$A$2:$C$4127, 3, FALSE))</f>
        <v/>
      </c>
      <c r="F886" s="206"/>
      <c r="G886" s="139"/>
      <c r="H886" s="139"/>
      <c r="I886" s="206"/>
      <c r="J886" s="181"/>
      <c r="K886" s="182"/>
      <c r="L886" s="207"/>
      <c r="M886" s="183"/>
      <c r="N886" s="180"/>
      <c r="O886" s="79"/>
      <c r="P886" s="80" t="str">
        <f>IF(ISBLANK(O886), "", VLOOKUP(O886, Z!$A$2:$C$4127, 3, FALSE))</f>
        <v/>
      </c>
      <c r="Q886" s="184"/>
      <c r="R886" s="156">
        <f t="shared" si="40"/>
        <v>0</v>
      </c>
      <c r="S886" s="13"/>
      <c r="T886" s="225" cm="1">
        <f t="array" ref="T886">IFERROR(V886 * INDEX($AC$28:$AC$33, U886), 0) / 1000</f>
        <v>0</v>
      </c>
      <c r="U886" s="224" t="str">
        <f t="shared" si="39"/>
        <v>-</v>
      </c>
      <c r="V886" s="225">
        <f t="shared" si="41"/>
        <v>0</v>
      </c>
      <c r="W886" s="13"/>
    </row>
    <row r="887" spans="1:23" ht="12.75" customHeight="1" x14ac:dyDescent="0.2">
      <c r="A887" s="142"/>
      <c r="B887" s="9">
        <v>860</v>
      </c>
      <c r="C887" s="180"/>
      <c r="D887" s="79"/>
      <c r="E887" s="80" t="str">
        <f>IF(ISBLANK(D887), "", VLOOKUP(D887, Z!$A$2:$C$4127, 3, FALSE))</f>
        <v/>
      </c>
      <c r="F887" s="206"/>
      <c r="G887" s="139"/>
      <c r="H887" s="139"/>
      <c r="I887" s="206"/>
      <c r="J887" s="181"/>
      <c r="K887" s="182"/>
      <c r="L887" s="207"/>
      <c r="M887" s="183"/>
      <c r="N887" s="180"/>
      <c r="O887" s="79"/>
      <c r="P887" s="80" t="str">
        <f>IF(ISBLANK(O887), "", VLOOKUP(O887, Z!$A$2:$C$4127, 3, FALSE))</f>
        <v/>
      </c>
      <c r="Q887" s="184"/>
      <c r="R887" s="156">
        <f t="shared" si="40"/>
        <v>0</v>
      </c>
      <c r="S887" s="13"/>
      <c r="T887" s="225" cm="1">
        <f t="array" ref="T887">IFERROR(V887 * INDEX($AC$28:$AC$33, U887), 0) / 1000</f>
        <v>0</v>
      </c>
      <c r="U887" s="224" t="str">
        <f t="shared" si="39"/>
        <v>-</v>
      </c>
      <c r="V887" s="225">
        <f t="shared" si="41"/>
        <v>0</v>
      </c>
      <c r="W887" s="13"/>
    </row>
    <row r="888" spans="1:23" ht="12.75" customHeight="1" x14ac:dyDescent="0.2">
      <c r="A888" s="142"/>
      <c r="B888" s="9">
        <v>861</v>
      </c>
      <c r="C888" s="180"/>
      <c r="D888" s="79"/>
      <c r="E888" s="80" t="str">
        <f>IF(ISBLANK(D888), "", VLOOKUP(D888, Z!$A$2:$C$4127, 3, FALSE))</f>
        <v/>
      </c>
      <c r="F888" s="206"/>
      <c r="G888" s="139"/>
      <c r="H888" s="139"/>
      <c r="I888" s="206"/>
      <c r="J888" s="181"/>
      <c r="K888" s="182"/>
      <c r="L888" s="207"/>
      <c r="M888" s="183"/>
      <c r="N888" s="180"/>
      <c r="O888" s="79"/>
      <c r="P888" s="80" t="str">
        <f>IF(ISBLANK(O888), "", VLOOKUP(O888, Z!$A$2:$C$4127, 3, FALSE))</f>
        <v/>
      </c>
      <c r="Q888" s="184"/>
      <c r="R888" s="156">
        <f t="shared" si="40"/>
        <v>0</v>
      </c>
      <c r="S888" s="13"/>
      <c r="T888" s="225" cm="1">
        <f t="array" ref="T888">IFERROR(V888 * INDEX($AC$28:$AC$33, U888), 0) / 1000</f>
        <v>0</v>
      </c>
      <c r="U888" s="224" t="str">
        <f t="shared" si="39"/>
        <v>-</v>
      </c>
      <c r="V888" s="225">
        <f t="shared" si="41"/>
        <v>0</v>
      </c>
      <c r="W888" s="13"/>
    </row>
    <row r="889" spans="1:23" ht="12.75" customHeight="1" x14ac:dyDescent="0.2">
      <c r="A889" s="142"/>
      <c r="B889" s="9">
        <v>862</v>
      </c>
      <c r="C889" s="180"/>
      <c r="D889" s="79"/>
      <c r="E889" s="80" t="str">
        <f>IF(ISBLANK(D889), "", VLOOKUP(D889, Z!$A$2:$C$4127, 3, FALSE))</f>
        <v/>
      </c>
      <c r="F889" s="206"/>
      <c r="G889" s="139"/>
      <c r="H889" s="139"/>
      <c r="I889" s="206"/>
      <c r="J889" s="181"/>
      <c r="K889" s="182"/>
      <c r="L889" s="207"/>
      <c r="M889" s="183"/>
      <c r="N889" s="180"/>
      <c r="O889" s="79"/>
      <c r="P889" s="80" t="str">
        <f>IF(ISBLANK(O889), "", VLOOKUP(O889, Z!$A$2:$C$4127, 3, FALSE))</f>
        <v/>
      </c>
      <c r="Q889" s="184"/>
      <c r="R889" s="156">
        <f t="shared" si="40"/>
        <v>0</v>
      </c>
      <c r="S889" s="13"/>
      <c r="T889" s="225" cm="1">
        <f t="array" ref="T889">IFERROR(V889 * INDEX($AC$28:$AC$33, U889), 0) / 1000</f>
        <v>0</v>
      </c>
      <c r="U889" s="224" t="str">
        <f t="shared" si="39"/>
        <v>-</v>
      </c>
      <c r="V889" s="225">
        <f t="shared" si="41"/>
        <v>0</v>
      </c>
      <c r="W889" s="13"/>
    </row>
    <row r="890" spans="1:23" ht="12.75" customHeight="1" x14ac:dyDescent="0.2">
      <c r="A890" s="142"/>
      <c r="B890" s="9">
        <v>863</v>
      </c>
      <c r="C890" s="180"/>
      <c r="D890" s="79"/>
      <c r="E890" s="80" t="str">
        <f>IF(ISBLANK(D890), "", VLOOKUP(D890, Z!$A$2:$C$4127, 3, FALSE))</f>
        <v/>
      </c>
      <c r="F890" s="206"/>
      <c r="G890" s="139"/>
      <c r="H890" s="139"/>
      <c r="I890" s="206"/>
      <c r="J890" s="181"/>
      <c r="K890" s="182"/>
      <c r="L890" s="207"/>
      <c r="M890" s="183"/>
      <c r="N890" s="180"/>
      <c r="O890" s="79"/>
      <c r="P890" s="80" t="str">
        <f>IF(ISBLANK(O890), "", VLOOKUP(O890, Z!$A$2:$C$4127, 3, FALSE))</f>
        <v/>
      </c>
      <c r="Q890" s="184"/>
      <c r="R890" s="156">
        <f t="shared" si="40"/>
        <v>0</v>
      </c>
      <c r="S890" s="13"/>
      <c r="T890" s="225" cm="1">
        <f t="array" ref="T890">IFERROR(V890 * INDEX($AC$28:$AC$33, U890), 0) / 1000</f>
        <v>0</v>
      </c>
      <c r="U890" s="224" t="str">
        <f t="shared" si="39"/>
        <v>-</v>
      </c>
      <c r="V890" s="225">
        <f t="shared" si="41"/>
        <v>0</v>
      </c>
      <c r="W890" s="13"/>
    </row>
    <row r="891" spans="1:23" ht="12.75" customHeight="1" x14ac:dyDescent="0.2">
      <c r="A891" s="142"/>
      <c r="B891" s="9">
        <v>864</v>
      </c>
      <c r="C891" s="180"/>
      <c r="D891" s="79"/>
      <c r="E891" s="80" t="str">
        <f>IF(ISBLANK(D891), "", VLOOKUP(D891, Z!$A$2:$C$4127, 3, FALSE))</f>
        <v/>
      </c>
      <c r="F891" s="206"/>
      <c r="G891" s="139"/>
      <c r="H891" s="139"/>
      <c r="I891" s="206"/>
      <c r="J891" s="181"/>
      <c r="K891" s="182"/>
      <c r="L891" s="207"/>
      <c r="M891" s="183"/>
      <c r="N891" s="180"/>
      <c r="O891" s="79"/>
      <c r="P891" s="80" t="str">
        <f>IF(ISBLANK(O891), "", VLOOKUP(O891, Z!$A$2:$C$4127, 3, FALSE))</f>
        <v/>
      </c>
      <c r="Q891" s="184"/>
      <c r="R891" s="156">
        <f t="shared" si="40"/>
        <v>0</v>
      </c>
      <c r="S891" s="13"/>
      <c r="T891" s="225" cm="1">
        <f t="array" ref="T891">IFERROR(V891 * INDEX($AC$28:$AC$33, U891), 0) / 1000</f>
        <v>0</v>
      </c>
      <c r="U891" s="224" t="str">
        <f t="shared" si="39"/>
        <v>-</v>
      </c>
      <c r="V891" s="225">
        <f t="shared" si="41"/>
        <v>0</v>
      </c>
      <c r="W891" s="13"/>
    </row>
    <row r="892" spans="1:23" ht="12.75" customHeight="1" x14ac:dyDescent="0.2">
      <c r="A892" s="142"/>
      <c r="B892" s="9">
        <v>865</v>
      </c>
      <c r="C892" s="180"/>
      <c r="D892" s="79"/>
      <c r="E892" s="80" t="str">
        <f>IF(ISBLANK(D892), "", VLOOKUP(D892, Z!$A$2:$C$4127, 3, FALSE))</f>
        <v/>
      </c>
      <c r="F892" s="206"/>
      <c r="G892" s="139"/>
      <c r="H892" s="139"/>
      <c r="I892" s="206"/>
      <c r="J892" s="181"/>
      <c r="K892" s="182"/>
      <c r="L892" s="207"/>
      <c r="M892" s="183"/>
      <c r="N892" s="180"/>
      <c r="O892" s="79"/>
      <c r="P892" s="80" t="str">
        <f>IF(ISBLANK(O892), "", VLOOKUP(O892, Z!$A$2:$C$4127, 3, FALSE))</f>
        <v/>
      </c>
      <c r="Q892" s="184"/>
      <c r="R892" s="156">
        <f t="shared" si="40"/>
        <v>0</v>
      </c>
      <c r="S892" s="13"/>
      <c r="T892" s="225" cm="1">
        <f t="array" ref="T892">IFERROR(V892 * INDEX($AC$28:$AC$33, U892), 0) / 1000</f>
        <v>0</v>
      </c>
      <c r="U892" s="224" t="str">
        <f t="shared" si="39"/>
        <v>-</v>
      </c>
      <c r="V892" s="225">
        <f t="shared" si="41"/>
        <v>0</v>
      </c>
      <c r="W892" s="13"/>
    </row>
    <row r="893" spans="1:23" ht="12.75" customHeight="1" x14ac:dyDescent="0.2">
      <c r="A893" s="142"/>
      <c r="B893" s="9">
        <v>866</v>
      </c>
      <c r="C893" s="180"/>
      <c r="D893" s="79"/>
      <c r="E893" s="80" t="str">
        <f>IF(ISBLANK(D893), "", VLOOKUP(D893, Z!$A$2:$C$4127, 3, FALSE))</f>
        <v/>
      </c>
      <c r="F893" s="206"/>
      <c r="G893" s="139"/>
      <c r="H893" s="139"/>
      <c r="I893" s="206"/>
      <c r="J893" s="181"/>
      <c r="K893" s="182"/>
      <c r="L893" s="207"/>
      <c r="M893" s="183"/>
      <c r="N893" s="180"/>
      <c r="O893" s="79"/>
      <c r="P893" s="80" t="str">
        <f>IF(ISBLANK(O893), "", VLOOKUP(O893, Z!$A$2:$C$4127, 3, FALSE))</f>
        <v/>
      </c>
      <c r="Q893" s="184"/>
      <c r="R893" s="156">
        <f t="shared" si="40"/>
        <v>0</v>
      </c>
      <c r="S893" s="13"/>
      <c r="T893" s="225" cm="1">
        <f t="array" ref="T893">IFERROR(V893 * INDEX($AC$28:$AC$33, U893), 0) / 1000</f>
        <v>0</v>
      </c>
      <c r="U893" s="224" t="str">
        <f t="shared" si="39"/>
        <v>-</v>
      </c>
      <c r="V893" s="225">
        <f t="shared" si="41"/>
        <v>0</v>
      </c>
      <c r="W893" s="13"/>
    </row>
    <row r="894" spans="1:23" ht="12.75" customHeight="1" x14ac:dyDescent="0.2">
      <c r="A894" s="142"/>
      <c r="B894" s="9">
        <v>867</v>
      </c>
      <c r="C894" s="180"/>
      <c r="D894" s="79"/>
      <c r="E894" s="80" t="str">
        <f>IF(ISBLANK(D894), "", VLOOKUP(D894, Z!$A$2:$C$4127, 3, FALSE))</f>
        <v/>
      </c>
      <c r="F894" s="206"/>
      <c r="G894" s="139"/>
      <c r="H894" s="139"/>
      <c r="I894" s="206"/>
      <c r="J894" s="181"/>
      <c r="K894" s="182"/>
      <c r="L894" s="207"/>
      <c r="M894" s="183"/>
      <c r="N894" s="180"/>
      <c r="O894" s="79"/>
      <c r="P894" s="80" t="str">
        <f>IF(ISBLANK(O894), "", VLOOKUP(O894, Z!$A$2:$C$4127, 3, FALSE))</f>
        <v/>
      </c>
      <c r="Q894" s="184"/>
      <c r="R894" s="156">
        <f t="shared" si="40"/>
        <v>0</v>
      </c>
      <c r="S894" s="13"/>
      <c r="T894" s="225" cm="1">
        <f t="array" ref="T894">IFERROR(V894 * INDEX($AC$28:$AC$33, U894), 0) / 1000</f>
        <v>0</v>
      </c>
      <c r="U894" s="224" t="str">
        <f t="shared" si="39"/>
        <v>-</v>
      </c>
      <c r="V894" s="225">
        <f t="shared" si="41"/>
        <v>0</v>
      </c>
      <c r="W894" s="13"/>
    </row>
    <row r="895" spans="1:23" ht="12.75" customHeight="1" x14ac:dyDescent="0.2">
      <c r="A895" s="142"/>
      <c r="B895" s="9">
        <v>868</v>
      </c>
      <c r="C895" s="180"/>
      <c r="D895" s="79"/>
      <c r="E895" s="80" t="str">
        <f>IF(ISBLANK(D895), "", VLOOKUP(D895, Z!$A$2:$C$4127, 3, FALSE))</f>
        <v/>
      </c>
      <c r="F895" s="206"/>
      <c r="G895" s="139"/>
      <c r="H895" s="139"/>
      <c r="I895" s="206"/>
      <c r="J895" s="181"/>
      <c r="K895" s="182"/>
      <c r="L895" s="207"/>
      <c r="M895" s="183"/>
      <c r="N895" s="180"/>
      <c r="O895" s="79"/>
      <c r="P895" s="80" t="str">
        <f>IF(ISBLANK(O895), "", VLOOKUP(O895, Z!$A$2:$C$4127, 3, FALSE))</f>
        <v/>
      </c>
      <c r="Q895" s="184"/>
      <c r="R895" s="156">
        <f t="shared" si="40"/>
        <v>0</v>
      </c>
      <c r="S895" s="13"/>
      <c r="T895" s="225" cm="1">
        <f t="array" ref="T895">IFERROR(V895 * INDEX($AC$28:$AC$33, U895), 0) / 1000</f>
        <v>0</v>
      </c>
      <c r="U895" s="224" t="str">
        <f t="shared" si="39"/>
        <v>-</v>
      </c>
      <c r="V895" s="225">
        <f t="shared" si="41"/>
        <v>0</v>
      </c>
      <c r="W895" s="13"/>
    </row>
    <row r="896" spans="1:23" ht="12.75" customHeight="1" x14ac:dyDescent="0.2">
      <c r="A896" s="142"/>
      <c r="B896" s="9">
        <v>869</v>
      </c>
      <c r="C896" s="180"/>
      <c r="D896" s="79"/>
      <c r="E896" s="80" t="str">
        <f>IF(ISBLANK(D896), "", VLOOKUP(D896, Z!$A$2:$C$4127, 3, FALSE))</f>
        <v/>
      </c>
      <c r="F896" s="206"/>
      <c r="G896" s="139"/>
      <c r="H896" s="139"/>
      <c r="I896" s="206"/>
      <c r="J896" s="181"/>
      <c r="K896" s="182"/>
      <c r="L896" s="207"/>
      <c r="M896" s="183"/>
      <c r="N896" s="180"/>
      <c r="O896" s="79"/>
      <c r="P896" s="80" t="str">
        <f>IF(ISBLANK(O896), "", VLOOKUP(O896, Z!$A$2:$C$4127, 3, FALSE))</f>
        <v/>
      </c>
      <c r="Q896" s="184"/>
      <c r="R896" s="156">
        <f t="shared" si="40"/>
        <v>0</v>
      </c>
      <c r="S896" s="13"/>
      <c r="T896" s="225" cm="1">
        <f t="array" ref="T896">IFERROR(V896 * INDEX($AC$28:$AC$33, U896), 0) / 1000</f>
        <v>0</v>
      </c>
      <c r="U896" s="224" t="str">
        <f t="shared" si="39"/>
        <v>-</v>
      </c>
      <c r="V896" s="225">
        <f t="shared" si="41"/>
        <v>0</v>
      </c>
      <c r="W896" s="13"/>
    </row>
    <row r="897" spans="1:23" ht="12.75" customHeight="1" x14ac:dyDescent="0.2">
      <c r="A897" s="142"/>
      <c r="B897" s="9">
        <v>870</v>
      </c>
      <c r="C897" s="180"/>
      <c r="D897" s="79"/>
      <c r="E897" s="80" t="str">
        <f>IF(ISBLANK(D897), "", VLOOKUP(D897, Z!$A$2:$C$4127, 3, FALSE))</f>
        <v/>
      </c>
      <c r="F897" s="206"/>
      <c r="G897" s="139"/>
      <c r="H897" s="139"/>
      <c r="I897" s="206"/>
      <c r="J897" s="181"/>
      <c r="K897" s="182"/>
      <c r="L897" s="207"/>
      <c r="M897" s="183"/>
      <c r="N897" s="180"/>
      <c r="O897" s="79"/>
      <c r="P897" s="80" t="str">
        <f>IF(ISBLANK(O897), "", VLOOKUP(O897, Z!$A$2:$C$4127, 3, FALSE))</f>
        <v/>
      </c>
      <c r="Q897" s="184"/>
      <c r="R897" s="156">
        <f t="shared" si="40"/>
        <v>0</v>
      </c>
      <c r="S897" s="13"/>
      <c r="T897" s="225" cm="1">
        <f t="array" ref="T897">IFERROR(V897 * INDEX($AC$28:$AC$33, U897), 0) / 1000</f>
        <v>0</v>
      </c>
      <c r="U897" s="224" t="str">
        <f t="shared" si="39"/>
        <v>-</v>
      </c>
      <c r="V897" s="225">
        <f t="shared" si="41"/>
        <v>0</v>
      </c>
      <c r="W897" s="13"/>
    </row>
    <row r="898" spans="1:23" ht="12.75" customHeight="1" x14ac:dyDescent="0.2">
      <c r="A898" s="142"/>
      <c r="B898" s="9">
        <v>871</v>
      </c>
      <c r="C898" s="180"/>
      <c r="D898" s="79"/>
      <c r="E898" s="80" t="str">
        <f>IF(ISBLANK(D898), "", VLOOKUP(D898, Z!$A$2:$C$4127, 3, FALSE))</f>
        <v/>
      </c>
      <c r="F898" s="206"/>
      <c r="G898" s="139"/>
      <c r="H898" s="139"/>
      <c r="I898" s="206"/>
      <c r="J898" s="181"/>
      <c r="K898" s="182"/>
      <c r="L898" s="207"/>
      <c r="M898" s="183"/>
      <c r="N898" s="180"/>
      <c r="O898" s="79"/>
      <c r="P898" s="80" t="str">
        <f>IF(ISBLANK(O898), "", VLOOKUP(O898, Z!$A$2:$C$4127, 3, FALSE))</f>
        <v/>
      </c>
      <c r="Q898" s="184"/>
      <c r="R898" s="156">
        <f t="shared" si="40"/>
        <v>0</v>
      </c>
      <c r="S898" s="13"/>
      <c r="T898" s="225" cm="1">
        <f t="array" ref="T898">IFERROR(V898 * INDEX($AC$28:$AC$33, U898), 0) / 1000</f>
        <v>0</v>
      </c>
      <c r="U898" s="224" t="str">
        <f t="shared" si="39"/>
        <v>-</v>
      </c>
      <c r="V898" s="225">
        <f t="shared" si="41"/>
        <v>0</v>
      </c>
      <c r="W898" s="13"/>
    </row>
    <row r="899" spans="1:23" ht="12.75" customHeight="1" x14ac:dyDescent="0.2">
      <c r="A899" s="142"/>
      <c r="B899" s="9">
        <v>872</v>
      </c>
      <c r="C899" s="180"/>
      <c r="D899" s="79"/>
      <c r="E899" s="80" t="str">
        <f>IF(ISBLANK(D899), "", VLOOKUP(D899, Z!$A$2:$C$4127, 3, FALSE))</f>
        <v/>
      </c>
      <c r="F899" s="206"/>
      <c r="G899" s="139"/>
      <c r="H899" s="139"/>
      <c r="I899" s="206"/>
      <c r="J899" s="181"/>
      <c r="K899" s="182"/>
      <c r="L899" s="207"/>
      <c r="M899" s="183"/>
      <c r="N899" s="180"/>
      <c r="O899" s="79"/>
      <c r="P899" s="80" t="str">
        <f>IF(ISBLANK(O899), "", VLOOKUP(O899, Z!$A$2:$C$4127, 3, FALSE))</f>
        <v/>
      </c>
      <c r="Q899" s="184"/>
      <c r="R899" s="156">
        <f t="shared" si="40"/>
        <v>0</v>
      </c>
      <c r="S899" s="13"/>
      <c r="T899" s="225" cm="1">
        <f t="array" ref="T899">IFERROR(V899 * INDEX($AC$28:$AC$33, U899), 0) / 1000</f>
        <v>0</v>
      </c>
      <c r="U899" s="224" t="str">
        <f t="shared" si="39"/>
        <v>-</v>
      </c>
      <c r="V899" s="225">
        <f t="shared" si="41"/>
        <v>0</v>
      </c>
      <c r="W899" s="13"/>
    </row>
    <row r="900" spans="1:23" ht="12.75" customHeight="1" x14ac:dyDescent="0.2">
      <c r="A900" s="142"/>
      <c r="B900" s="9">
        <v>873</v>
      </c>
      <c r="C900" s="180"/>
      <c r="D900" s="79"/>
      <c r="E900" s="80" t="str">
        <f>IF(ISBLANK(D900), "", VLOOKUP(D900, Z!$A$2:$C$4127, 3, FALSE))</f>
        <v/>
      </c>
      <c r="F900" s="206"/>
      <c r="G900" s="139"/>
      <c r="H900" s="139"/>
      <c r="I900" s="206"/>
      <c r="J900" s="181"/>
      <c r="K900" s="182"/>
      <c r="L900" s="207"/>
      <c r="M900" s="183"/>
      <c r="N900" s="180"/>
      <c r="O900" s="79"/>
      <c r="P900" s="80" t="str">
        <f>IF(ISBLANK(O900), "", VLOOKUP(O900, Z!$A$2:$C$4127, 3, FALSE))</f>
        <v/>
      </c>
      <c r="Q900" s="184"/>
      <c r="R900" s="156">
        <f t="shared" si="40"/>
        <v>0</v>
      </c>
      <c r="S900" s="13"/>
      <c r="T900" s="225" cm="1">
        <f t="array" ref="T900">IFERROR(V900 * INDEX($AC$28:$AC$33, U900), 0) / 1000</f>
        <v>0</v>
      </c>
      <c r="U900" s="224" t="str">
        <f t="shared" si="39"/>
        <v>-</v>
      </c>
      <c r="V900" s="225">
        <f t="shared" si="41"/>
        <v>0</v>
      </c>
      <c r="W900" s="13"/>
    </row>
    <row r="901" spans="1:23" ht="12.75" customHeight="1" x14ac:dyDescent="0.2">
      <c r="A901" s="142"/>
      <c r="B901" s="9">
        <v>874</v>
      </c>
      <c r="C901" s="180"/>
      <c r="D901" s="79"/>
      <c r="E901" s="80" t="str">
        <f>IF(ISBLANK(D901), "", VLOOKUP(D901, Z!$A$2:$C$4127, 3, FALSE))</f>
        <v/>
      </c>
      <c r="F901" s="206"/>
      <c r="G901" s="139"/>
      <c r="H901" s="139"/>
      <c r="I901" s="206"/>
      <c r="J901" s="181"/>
      <c r="K901" s="182"/>
      <c r="L901" s="207"/>
      <c r="M901" s="183"/>
      <c r="N901" s="180"/>
      <c r="O901" s="79"/>
      <c r="P901" s="80" t="str">
        <f>IF(ISBLANK(O901), "", VLOOKUP(O901, Z!$A$2:$C$4127, 3, FALSE))</f>
        <v/>
      </c>
      <c r="Q901" s="184"/>
      <c r="R901" s="156">
        <f t="shared" si="40"/>
        <v>0</v>
      </c>
      <c r="S901" s="13"/>
      <c r="T901" s="225" cm="1">
        <f t="array" ref="T901">IFERROR(V901 * INDEX($AC$28:$AC$33, U901), 0) / 1000</f>
        <v>0</v>
      </c>
      <c r="U901" s="224" t="str">
        <f t="shared" si="39"/>
        <v>-</v>
      </c>
      <c r="V901" s="225">
        <f t="shared" si="41"/>
        <v>0</v>
      </c>
      <c r="W901" s="13"/>
    </row>
    <row r="902" spans="1:23" ht="12.75" customHeight="1" x14ac:dyDescent="0.2">
      <c r="A902" s="142"/>
      <c r="B902" s="9">
        <v>875</v>
      </c>
      <c r="C902" s="180"/>
      <c r="D902" s="79"/>
      <c r="E902" s="80" t="str">
        <f>IF(ISBLANK(D902), "", VLOOKUP(D902, Z!$A$2:$C$4127, 3, FALSE))</f>
        <v/>
      </c>
      <c r="F902" s="206"/>
      <c r="G902" s="139"/>
      <c r="H902" s="139"/>
      <c r="I902" s="206"/>
      <c r="J902" s="181"/>
      <c r="K902" s="182"/>
      <c r="L902" s="207"/>
      <c r="M902" s="183"/>
      <c r="N902" s="180"/>
      <c r="O902" s="79"/>
      <c r="P902" s="80" t="str">
        <f>IF(ISBLANK(O902), "", VLOOKUP(O902, Z!$A$2:$C$4127, 3, FALSE))</f>
        <v/>
      </c>
      <c r="Q902" s="184"/>
      <c r="R902" s="156">
        <f t="shared" si="40"/>
        <v>0</v>
      </c>
      <c r="S902" s="13"/>
      <c r="T902" s="225" cm="1">
        <f t="array" ref="T902">IFERROR(V902 * INDEX($AC$28:$AC$33, U902), 0) / 1000</f>
        <v>0</v>
      </c>
      <c r="U902" s="224" t="str">
        <f t="shared" si="39"/>
        <v>-</v>
      </c>
      <c r="V902" s="225">
        <f t="shared" si="41"/>
        <v>0</v>
      </c>
      <c r="W902" s="13"/>
    </row>
    <row r="903" spans="1:23" ht="12.75" customHeight="1" x14ac:dyDescent="0.2">
      <c r="A903" s="142"/>
      <c r="B903" s="9">
        <v>876</v>
      </c>
      <c r="C903" s="180"/>
      <c r="D903" s="79"/>
      <c r="E903" s="80" t="str">
        <f>IF(ISBLANK(D903), "", VLOOKUP(D903, Z!$A$2:$C$4127, 3, FALSE))</f>
        <v/>
      </c>
      <c r="F903" s="206"/>
      <c r="G903" s="139"/>
      <c r="H903" s="139"/>
      <c r="I903" s="206"/>
      <c r="J903" s="181"/>
      <c r="K903" s="182"/>
      <c r="L903" s="207"/>
      <c r="M903" s="183"/>
      <c r="N903" s="180"/>
      <c r="O903" s="79"/>
      <c r="P903" s="80" t="str">
        <f>IF(ISBLANK(O903), "", VLOOKUP(O903, Z!$A$2:$C$4127, 3, FALSE))</f>
        <v/>
      </c>
      <c r="Q903" s="184"/>
      <c r="R903" s="156">
        <f t="shared" si="40"/>
        <v>0</v>
      </c>
      <c r="S903" s="13"/>
      <c r="T903" s="225" cm="1">
        <f t="array" ref="T903">IFERROR(V903 * INDEX($AC$28:$AC$33, U903), 0) / 1000</f>
        <v>0</v>
      </c>
      <c r="U903" s="224" t="str">
        <f t="shared" si="39"/>
        <v>-</v>
      </c>
      <c r="V903" s="225">
        <f t="shared" si="41"/>
        <v>0</v>
      </c>
      <c r="W903" s="13"/>
    </row>
    <row r="904" spans="1:23" ht="12.75" customHeight="1" x14ac:dyDescent="0.2">
      <c r="A904" s="142"/>
      <c r="B904" s="9">
        <v>877</v>
      </c>
      <c r="C904" s="180"/>
      <c r="D904" s="79"/>
      <c r="E904" s="80" t="str">
        <f>IF(ISBLANK(D904), "", VLOOKUP(D904, Z!$A$2:$C$4127, 3, FALSE))</f>
        <v/>
      </c>
      <c r="F904" s="206"/>
      <c r="G904" s="139"/>
      <c r="H904" s="139"/>
      <c r="I904" s="206"/>
      <c r="J904" s="181"/>
      <c r="K904" s="182"/>
      <c r="L904" s="207"/>
      <c r="M904" s="183"/>
      <c r="N904" s="180"/>
      <c r="O904" s="79"/>
      <c r="P904" s="80" t="str">
        <f>IF(ISBLANK(O904), "", VLOOKUP(O904, Z!$A$2:$C$4127, 3, FALSE))</f>
        <v/>
      </c>
      <c r="Q904" s="184"/>
      <c r="R904" s="156">
        <f t="shared" si="40"/>
        <v>0</v>
      </c>
      <c r="S904" s="13"/>
      <c r="T904" s="225" cm="1">
        <f t="array" ref="T904">IFERROR(V904 * INDEX($AC$28:$AC$33, U904), 0) / 1000</f>
        <v>0</v>
      </c>
      <c r="U904" s="224" t="str">
        <f t="shared" si="39"/>
        <v>-</v>
      </c>
      <c r="V904" s="225">
        <f t="shared" si="41"/>
        <v>0</v>
      </c>
      <c r="W904" s="13"/>
    </row>
    <row r="905" spans="1:23" ht="12.75" customHeight="1" x14ac:dyDescent="0.2">
      <c r="A905" s="142"/>
      <c r="B905" s="9">
        <v>878</v>
      </c>
      <c r="C905" s="180"/>
      <c r="D905" s="79"/>
      <c r="E905" s="80" t="str">
        <f>IF(ISBLANK(D905), "", VLOOKUP(D905, Z!$A$2:$C$4127, 3, FALSE))</f>
        <v/>
      </c>
      <c r="F905" s="206"/>
      <c r="G905" s="139"/>
      <c r="H905" s="139"/>
      <c r="I905" s="206"/>
      <c r="J905" s="181"/>
      <c r="K905" s="182"/>
      <c r="L905" s="207"/>
      <c r="M905" s="183"/>
      <c r="N905" s="180"/>
      <c r="O905" s="79"/>
      <c r="P905" s="80" t="str">
        <f>IF(ISBLANK(O905), "", VLOOKUP(O905, Z!$A$2:$C$4127, 3, FALSE))</f>
        <v/>
      </c>
      <c r="Q905" s="184"/>
      <c r="R905" s="156">
        <f t="shared" si="40"/>
        <v>0</v>
      </c>
      <c r="S905" s="13"/>
      <c r="T905" s="225" cm="1">
        <f t="array" ref="T905">IFERROR(V905 * INDEX($AC$28:$AC$33, U905), 0) / 1000</f>
        <v>0</v>
      </c>
      <c r="U905" s="224" t="str">
        <f t="shared" si="39"/>
        <v>-</v>
      </c>
      <c r="V905" s="225">
        <f t="shared" si="41"/>
        <v>0</v>
      </c>
      <c r="W905" s="13"/>
    </row>
    <row r="906" spans="1:23" ht="12.75" customHeight="1" x14ac:dyDescent="0.2">
      <c r="A906" s="142"/>
      <c r="B906" s="9">
        <v>879</v>
      </c>
      <c r="C906" s="180"/>
      <c r="D906" s="79"/>
      <c r="E906" s="80" t="str">
        <f>IF(ISBLANK(D906), "", VLOOKUP(D906, Z!$A$2:$C$4127, 3, FALSE))</f>
        <v/>
      </c>
      <c r="F906" s="206"/>
      <c r="G906" s="139"/>
      <c r="H906" s="139"/>
      <c r="I906" s="206"/>
      <c r="J906" s="181"/>
      <c r="K906" s="182"/>
      <c r="L906" s="207"/>
      <c r="M906" s="183"/>
      <c r="N906" s="180"/>
      <c r="O906" s="79"/>
      <c r="P906" s="80" t="str">
        <f>IF(ISBLANK(O906), "", VLOOKUP(O906, Z!$A$2:$C$4127, 3, FALSE))</f>
        <v/>
      </c>
      <c r="Q906" s="184"/>
      <c r="R906" s="156">
        <f t="shared" si="40"/>
        <v>0</v>
      </c>
      <c r="S906" s="13"/>
      <c r="T906" s="225" cm="1">
        <f t="array" ref="T906">IFERROR(V906 * INDEX($AC$28:$AC$33, U906), 0) / 1000</f>
        <v>0</v>
      </c>
      <c r="U906" s="224" t="str">
        <f t="shared" si="39"/>
        <v>-</v>
      </c>
      <c r="V906" s="225">
        <f t="shared" si="41"/>
        <v>0</v>
      </c>
      <c r="W906" s="13"/>
    </row>
    <row r="907" spans="1:23" ht="12.75" customHeight="1" x14ac:dyDescent="0.2">
      <c r="A907" s="142"/>
      <c r="B907" s="9">
        <v>880</v>
      </c>
      <c r="C907" s="180"/>
      <c r="D907" s="79"/>
      <c r="E907" s="80" t="str">
        <f>IF(ISBLANK(D907), "", VLOOKUP(D907, Z!$A$2:$C$4127, 3, FALSE))</f>
        <v/>
      </c>
      <c r="F907" s="206"/>
      <c r="G907" s="139"/>
      <c r="H907" s="139"/>
      <c r="I907" s="206"/>
      <c r="J907" s="181"/>
      <c r="K907" s="182"/>
      <c r="L907" s="207"/>
      <c r="M907" s="183"/>
      <c r="N907" s="180"/>
      <c r="O907" s="79"/>
      <c r="P907" s="80" t="str">
        <f>IF(ISBLANK(O907), "", VLOOKUP(O907, Z!$A$2:$C$4127, 3, FALSE))</f>
        <v/>
      </c>
      <c r="Q907" s="184"/>
      <c r="R907" s="156">
        <f t="shared" si="40"/>
        <v>0</v>
      </c>
      <c r="S907" s="13"/>
      <c r="T907" s="225" cm="1">
        <f t="array" ref="T907">IFERROR(V907 * INDEX($AC$28:$AC$33, U907), 0) / 1000</f>
        <v>0</v>
      </c>
      <c r="U907" s="224" t="str">
        <f t="shared" si="39"/>
        <v>-</v>
      </c>
      <c r="V907" s="225">
        <f t="shared" si="41"/>
        <v>0</v>
      </c>
      <c r="W907" s="13"/>
    </row>
    <row r="908" spans="1:23" ht="12.75" customHeight="1" x14ac:dyDescent="0.2">
      <c r="A908" s="142"/>
      <c r="B908" s="9">
        <v>881</v>
      </c>
      <c r="C908" s="180"/>
      <c r="D908" s="79"/>
      <c r="E908" s="80" t="str">
        <f>IF(ISBLANK(D908), "", VLOOKUP(D908, Z!$A$2:$C$4127, 3, FALSE))</f>
        <v/>
      </c>
      <c r="F908" s="206"/>
      <c r="G908" s="139"/>
      <c r="H908" s="139"/>
      <c r="I908" s="206"/>
      <c r="J908" s="181"/>
      <c r="K908" s="182"/>
      <c r="L908" s="207"/>
      <c r="M908" s="183"/>
      <c r="N908" s="180"/>
      <c r="O908" s="79"/>
      <c r="P908" s="80" t="str">
        <f>IF(ISBLANK(O908), "", VLOOKUP(O908, Z!$A$2:$C$4127, 3, FALSE))</f>
        <v/>
      </c>
      <c r="Q908" s="184"/>
      <c r="R908" s="156">
        <f t="shared" si="40"/>
        <v>0</v>
      </c>
      <c r="S908" s="13"/>
      <c r="T908" s="225" cm="1">
        <f t="array" ref="T908">IFERROR(V908 * INDEX($AC$28:$AC$33, U908), 0) / 1000</f>
        <v>0</v>
      </c>
      <c r="U908" s="224" t="str">
        <f t="shared" si="39"/>
        <v>-</v>
      </c>
      <c r="V908" s="225">
        <f t="shared" si="41"/>
        <v>0</v>
      </c>
      <c r="W908" s="13"/>
    </row>
    <row r="909" spans="1:23" ht="12.75" customHeight="1" x14ac:dyDescent="0.2">
      <c r="A909" s="142"/>
      <c r="B909" s="9">
        <v>882</v>
      </c>
      <c r="C909" s="180"/>
      <c r="D909" s="79"/>
      <c r="E909" s="80" t="str">
        <f>IF(ISBLANK(D909), "", VLOOKUP(D909, Z!$A$2:$C$4127, 3, FALSE))</f>
        <v/>
      </c>
      <c r="F909" s="206"/>
      <c r="G909" s="139"/>
      <c r="H909" s="139"/>
      <c r="I909" s="206"/>
      <c r="J909" s="181"/>
      <c r="K909" s="182"/>
      <c r="L909" s="207"/>
      <c r="M909" s="183"/>
      <c r="N909" s="180"/>
      <c r="O909" s="79"/>
      <c r="P909" s="80" t="str">
        <f>IF(ISBLANK(O909), "", VLOOKUP(O909, Z!$A$2:$C$4127, 3, FALSE))</f>
        <v/>
      </c>
      <c r="Q909" s="184"/>
      <c r="R909" s="156">
        <f t="shared" si="40"/>
        <v>0</v>
      </c>
      <c r="S909" s="13"/>
      <c r="T909" s="225" cm="1">
        <f t="array" ref="T909">IFERROR(V909 * INDEX($AC$28:$AC$33, U909), 0) / 1000</f>
        <v>0</v>
      </c>
      <c r="U909" s="224" t="str">
        <f t="shared" si="39"/>
        <v>-</v>
      </c>
      <c r="V909" s="225">
        <f t="shared" si="41"/>
        <v>0</v>
      </c>
      <c r="W909" s="13"/>
    </row>
    <row r="910" spans="1:23" ht="12.75" customHeight="1" x14ac:dyDescent="0.2">
      <c r="A910" s="142"/>
      <c r="B910" s="9">
        <v>883</v>
      </c>
      <c r="C910" s="180"/>
      <c r="D910" s="79"/>
      <c r="E910" s="80" t="str">
        <f>IF(ISBLANK(D910), "", VLOOKUP(D910, Z!$A$2:$C$4127, 3, FALSE))</f>
        <v/>
      </c>
      <c r="F910" s="206"/>
      <c r="G910" s="139"/>
      <c r="H910" s="139"/>
      <c r="I910" s="206"/>
      <c r="J910" s="181"/>
      <c r="K910" s="182"/>
      <c r="L910" s="207"/>
      <c r="M910" s="183"/>
      <c r="N910" s="180"/>
      <c r="O910" s="79"/>
      <c r="P910" s="80" t="str">
        <f>IF(ISBLANK(O910), "", VLOOKUP(O910, Z!$A$2:$C$4127, 3, FALSE))</f>
        <v/>
      </c>
      <c r="Q910" s="184"/>
      <c r="R910" s="156">
        <f t="shared" si="40"/>
        <v>0</v>
      </c>
      <c r="S910" s="13"/>
      <c r="T910" s="225" cm="1">
        <f t="array" ref="T910">IFERROR(V910 * INDEX($AC$28:$AC$33, U910), 0) / 1000</f>
        <v>0</v>
      </c>
      <c r="U910" s="224" t="str">
        <f t="shared" si="39"/>
        <v>-</v>
      </c>
      <c r="V910" s="225">
        <f t="shared" si="41"/>
        <v>0</v>
      </c>
      <c r="W910" s="13"/>
    </row>
    <row r="911" spans="1:23" ht="12.75" customHeight="1" x14ac:dyDescent="0.2">
      <c r="A911" s="142"/>
      <c r="B911" s="9">
        <v>884</v>
      </c>
      <c r="C911" s="180"/>
      <c r="D911" s="79"/>
      <c r="E911" s="80" t="str">
        <f>IF(ISBLANK(D911), "", VLOOKUP(D911, Z!$A$2:$C$4127, 3, FALSE))</f>
        <v/>
      </c>
      <c r="F911" s="206"/>
      <c r="G911" s="139"/>
      <c r="H911" s="139"/>
      <c r="I911" s="206"/>
      <c r="J911" s="181"/>
      <c r="K911" s="182"/>
      <c r="L911" s="207"/>
      <c r="M911" s="183"/>
      <c r="N911" s="180"/>
      <c r="O911" s="79"/>
      <c r="P911" s="80" t="str">
        <f>IF(ISBLANK(O911), "", VLOOKUP(O911, Z!$A$2:$C$4127, 3, FALSE))</f>
        <v/>
      </c>
      <c r="Q911" s="184"/>
      <c r="R911" s="156">
        <f t="shared" si="40"/>
        <v>0</v>
      </c>
      <c r="S911" s="13"/>
      <c r="T911" s="225" cm="1">
        <f t="array" ref="T911">IFERROR(V911 * INDEX($AC$28:$AC$33, U911), 0) / 1000</f>
        <v>0</v>
      </c>
      <c r="U911" s="224" t="str">
        <f t="shared" si="39"/>
        <v>-</v>
      </c>
      <c r="V911" s="225">
        <f t="shared" si="41"/>
        <v>0</v>
      </c>
      <c r="W911" s="13"/>
    </row>
    <row r="912" spans="1:23" ht="12.75" customHeight="1" x14ac:dyDescent="0.2">
      <c r="A912" s="142"/>
      <c r="B912" s="9">
        <v>885</v>
      </c>
      <c r="C912" s="180"/>
      <c r="D912" s="79"/>
      <c r="E912" s="80" t="str">
        <f>IF(ISBLANK(D912), "", VLOOKUP(D912, Z!$A$2:$C$4127, 3, FALSE))</f>
        <v/>
      </c>
      <c r="F912" s="206"/>
      <c r="G912" s="139"/>
      <c r="H912" s="139"/>
      <c r="I912" s="206"/>
      <c r="J912" s="181"/>
      <c r="K912" s="182"/>
      <c r="L912" s="207"/>
      <c r="M912" s="183"/>
      <c r="N912" s="180"/>
      <c r="O912" s="79"/>
      <c r="P912" s="80" t="str">
        <f>IF(ISBLANK(O912), "", VLOOKUP(O912, Z!$A$2:$C$4127, 3, FALSE))</f>
        <v/>
      </c>
      <c r="Q912" s="184"/>
      <c r="R912" s="156">
        <f t="shared" si="40"/>
        <v>0</v>
      </c>
      <c r="S912" s="13"/>
      <c r="T912" s="225" cm="1">
        <f t="array" ref="T912">IFERROR(V912 * INDEX($AC$28:$AC$33, U912), 0) / 1000</f>
        <v>0</v>
      </c>
      <c r="U912" s="224" t="str">
        <f t="shared" si="39"/>
        <v>-</v>
      </c>
      <c r="V912" s="225">
        <f t="shared" si="41"/>
        <v>0</v>
      </c>
      <c r="W912" s="13"/>
    </row>
    <row r="913" spans="1:23" ht="12.75" customHeight="1" x14ac:dyDescent="0.2">
      <c r="A913" s="142"/>
      <c r="B913" s="9">
        <v>886</v>
      </c>
      <c r="C913" s="180"/>
      <c r="D913" s="79"/>
      <c r="E913" s="80" t="str">
        <f>IF(ISBLANK(D913), "", VLOOKUP(D913, Z!$A$2:$C$4127, 3, FALSE))</f>
        <v/>
      </c>
      <c r="F913" s="206"/>
      <c r="G913" s="139"/>
      <c r="H913" s="139"/>
      <c r="I913" s="206"/>
      <c r="J913" s="181"/>
      <c r="K913" s="182"/>
      <c r="L913" s="207"/>
      <c r="M913" s="183"/>
      <c r="N913" s="180"/>
      <c r="O913" s="79"/>
      <c r="P913" s="80" t="str">
        <f>IF(ISBLANK(O913), "", VLOOKUP(O913, Z!$A$2:$C$4127, 3, FALSE))</f>
        <v/>
      </c>
      <c r="Q913" s="184"/>
      <c r="R913" s="156">
        <f t="shared" si="40"/>
        <v>0</v>
      </c>
      <c r="S913" s="13"/>
      <c r="T913" s="225" cm="1">
        <f t="array" ref="T913">IFERROR(V913 * INDEX($AC$28:$AC$33, U913), 0) / 1000</f>
        <v>0</v>
      </c>
      <c r="U913" s="224" t="str">
        <f t="shared" si="39"/>
        <v>-</v>
      </c>
      <c r="V913" s="225">
        <f t="shared" si="41"/>
        <v>0</v>
      </c>
      <c r="W913" s="13"/>
    </row>
    <row r="914" spans="1:23" ht="12.75" customHeight="1" x14ac:dyDescent="0.2">
      <c r="A914" s="142"/>
      <c r="B914" s="9">
        <v>887</v>
      </c>
      <c r="C914" s="180"/>
      <c r="D914" s="79"/>
      <c r="E914" s="80" t="str">
        <f>IF(ISBLANK(D914), "", VLOOKUP(D914, Z!$A$2:$C$4127, 3, FALSE))</f>
        <v/>
      </c>
      <c r="F914" s="206"/>
      <c r="G914" s="139"/>
      <c r="H914" s="139"/>
      <c r="I914" s="206"/>
      <c r="J914" s="181"/>
      <c r="K914" s="182"/>
      <c r="L914" s="207"/>
      <c r="M914" s="183"/>
      <c r="N914" s="180"/>
      <c r="O914" s="79"/>
      <c r="P914" s="80" t="str">
        <f>IF(ISBLANK(O914), "", VLOOKUP(O914, Z!$A$2:$C$4127, 3, FALSE))</f>
        <v/>
      </c>
      <c r="Q914" s="184"/>
      <c r="R914" s="156">
        <f t="shared" si="40"/>
        <v>0</v>
      </c>
      <c r="S914" s="13"/>
      <c r="T914" s="225" cm="1">
        <f t="array" ref="T914">IFERROR(V914 * INDEX($AC$28:$AC$33, U914), 0) / 1000</f>
        <v>0</v>
      </c>
      <c r="U914" s="224" t="str">
        <f t="shared" si="39"/>
        <v>-</v>
      </c>
      <c r="V914" s="225">
        <f t="shared" si="41"/>
        <v>0</v>
      </c>
      <c r="W914" s="13"/>
    </row>
    <row r="915" spans="1:23" ht="12.75" customHeight="1" x14ac:dyDescent="0.2">
      <c r="A915" s="142"/>
      <c r="B915" s="9">
        <v>888</v>
      </c>
      <c r="C915" s="180"/>
      <c r="D915" s="79"/>
      <c r="E915" s="80" t="str">
        <f>IF(ISBLANK(D915), "", VLOOKUP(D915, Z!$A$2:$C$4127, 3, FALSE))</f>
        <v/>
      </c>
      <c r="F915" s="206"/>
      <c r="G915" s="139"/>
      <c r="H915" s="139"/>
      <c r="I915" s="206"/>
      <c r="J915" s="181"/>
      <c r="K915" s="182"/>
      <c r="L915" s="207"/>
      <c r="M915" s="183"/>
      <c r="N915" s="180"/>
      <c r="O915" s="79"/>
      <c r="P915" s="80" t="str">
        <f>IF(ISBLANK(O915), "", VLOOKUP(O915, Z!$A$2:$C$4127, 3, FALSE))</f>
        <v/>
      </c>
      <c r="Q915" s="184"/>
      <c r="R915" s="156">
        <f t="shared" si="40"/>
        <v>0</v>
      </c>
      <c r="S915" s="13"/>
      <c r="T915" s="225" cm="1">
        <f t="array" ref="T915">IFERROR(V915 * INDEX($AC$28:$AC$33, U915), 0) / 1000</f>
        <v>0</v>
      </c>
      <c r="U915" s="224" t="str">
        <f t="shared" si="39"/>
        <v>-</v>
      </c>
      <c r="V915" s="225">
        <f t="shared" si="41"/>
        <v>0</v>
      </c>
      <c r="W915" s="13"/>
    </row>
    <row r="916" spans="1:23" ht="12.75" customHeight="1" x14ac:dyDescent="0.2">
      <c r="A916" s="142"/>
      <c r="B916" s="9">
        <v>889</v>
      </c>
      <c r="C916" s="180"/>
      <c r="D916" s="79"/>
      <c r="E916" s="80" t="str">
        <f>IF(ISBLANK(D916), "", VLOOKUP(D916, Z!$A$2:$C$4127, 3, FALSE))</f>
        <v/>
      </c>
      <c r="F916" s="206"/>
      <c r="G916" s="139"/>
      <c r="H916" s="139"/>
      <c r="I916" s="206"/>
      <c r="J916" s="181"/>
      <c r="K916" s="182"/>
      <c r="L916" s="207"/>
      <c r="M916" s="183"/>
      <c r="N916" s="180"/>
      <c r="O916" s="79"/>
      <c r="P916" s="80" t="str">
        <f>IF(ISBLANK(O916), "", VLOOKUP(O916, Z!$A$2:$C$4127, 3, FALSE))</f>
        <v/>
      </c>
      <c r="Q916" s="184"/>
      <c r="R916" s="156">
        <f t="shared" si="40"/>
        <v>0</v>
      </c>
      <c r="S916" s="13"/>
      <c r="T916" s="225" cm="1">
        <f t="array" ref="T916">IFERROR(V916 * INDEX($AC$28:$AC$33, U916), 0) / 1000</f>
        <v>0</v>
      </c>
      <c r="U916" s="224" t="str">
        <f t="shared" si="39"/>
        <v>-</v>
      </c>
      <c r="V916" s="225">
        <f t="shared" si="41"/>
        <v>0</v>
      </c>
      <c r="W916" s="13"/>
    </row>
    <row r="917" spans="1:23" ht="12.75" customHeight="1" x14ac:dyDescent="0.2">
      <c r="A917" s="142"/>
      <c r="B917" s="9">
        <v>890</v>
      </c>
      <c r="C917" s="180"/>
      <c r="D917" s="79"/>
      <c r="E917" s="80" t="str">
        <f>IF(ISBLANK(D917), "", VLOOKUP(D917, Z!$A$2:$C$4127, 3, FALSE))</f>
        <v/>
      </c>
      <c r="F917" s="206"/>
      <c r="G917" s="139"/>
      <c r="H917" s="139"/>
      <c r="I917" s="206"/>
      <c r="J917" s="181"/>
      <c r="K917" s="182"/>
      <c r="L917" s="207"/>
      <c r="M917" s="183"/>
      <c r="N917" s="180"/>
      <c r="O917" s="79"/>
      <c r="P917" s="80" t="str">
        <f>IF(ISBLANK(O917), "", VLOOKUP(O917, Z!$A$2:$C$4127, 3, FALSE))</f>
        <v/>
      </c>
      <c r="Q917" s="184"/>
      <c r="R917" s="156">
        <f t="shared" si="40"/>
        <v>0</v>
      </c>
      <c r="S917" s="13"/>
      <c r="T917" s="225" cm="1">
        <f t="array" ref="T917">IFERROR(V917 * INDEX($AC$28:$AC$33, U917), 0) / 1000</f>
        <v>0</v>
      </c>
      <c r="U917" s="224" t="str">
        <f t="shared" si="39"/>
        <v>-</v>
      </c>
      <c r="V917" s="225">
        <f t="shared" si="41"/>
        <v>0</v>
      </c>
      <c r="W917" s="13"/>
    </row>
    <row r="918" spans="1:23" ht="12.75" customHeight="1" x14ac:dyDescent="0.2">
      <c r="A918" s="142"/>
      <c r="B918" s="9">
        <v>891</v>
      </c>
      <c r="C918" s="180"/>
      <c r="D918" s="79"/>
      <c r="E918" s="80" t="str">
        <f>IF(ISBLANK(D918), "", VLOOKUP(D918, Z!$A$2:$C$4127, 3, FALSE))</f>
        <v/>
      </c>
      <c r="F918" s="206"/>
      <c r="G918" s="139"/>
      <c r="H918" s="139"/>
      <c r="I918" s="206"/>
      <c r="J918" s="181"/>
      <c r="K918" s="182"/>
      <c r="L918" s="207"/>
      <c r="M918" s="183"/>
      <c r="N918" s="180"/>
      <c r="O918" s="79"/>
      <c r="P918" s="80" t="str">
        <f>IF(ISBLANK(O918), "", VLOOKUP(O918, Z!$A$2:$C$4127, 3, FALSE))</f>
        <v/>
      </c>
      <c r="Q918" s="184"/>
      <c r="R918" s="156">
        <f t="shared" si="40"/>
        <v>0</v>
      </c>
      <c r="S918" s="13"/>
      <c r="T918" s="225" cm="1">
        <f t="array" ref="T918">IFERROR(V918 * INDEX($AC$28:$AC$33, U918), 0) / 1000</f>
        <v>0</v>
      </c>
      <c r="U918" s="224" t="str">
        <f t="shared" si="39"/>
        <v>-</v>
      </c>
      <c r="V918" s="225">
        <f t="shared" si="41"/>
        <v>0</v>
      </c>
      <c r="W918" s="13"/>
    </row>
    <row r="919" spans="1:23" ht="12.75" customHeight="1" x14ac:dyDescent="0.2">
      <c r="A919" s="142"/>
      <c r="B919" s="9">
        <v>892</v>
      </c>
      <c r="C919" s="180"/>
      <c r="D919" s="79"/>
      <c r="E919" s="80" t="str">
        <f>IF(ISBLANK(D919), "", VLOOKUP(D919, Z!$A$2:$C$4127, 3, FALSE))</f>
        <v/>
      </c>
      <c r="F919" s="206"/>
      <c r="G919" s="139"/>
      <c r="H919" s="139"/>
      <c r="I919" s="206"/>
      <c r="J919" s="181"/>
      <c r="K919" s="182"/>
      <c r="L919" s="207"/>
      <c r="M919" s="183"/>
      <c r="N919" s="180"/>
      <c r="O919" s="79"/>
      <c r="P919" s="80" t="str">
        <f>IF(ISBLANK(O919), "", VLOOKUP(O919, Z!$A$2:$C$4127, 3, FALSE))</f>
        <v/>
      </c>
      <c r="Q919" s="184"/>
      <c r="R919" s="156">
        <f t="shared" si="40"/>
        <v>0</v>
      </c>
      <c r="S919" s="13"/>
      <c r="T919" s="225" cm="1">
        <f t="array" ref="T919">IFERROR(V919 * INDEX($AC$28:$AC$33, U919), 0) / 1000</f>
        <v>0</v>
      </c>
      <c r="U919" s="224" t="str">
        <f t="shared" si="39"/>
        <v>-</v>
      </c>
      <c r="V919" s="225">
        <f t="shared" si="41"/>
        <v>0</v>
      </c>
      <c r="W919" s="13"/>
    </row>
    <row r="920" spans="1:23" ht="12.75" customHeight="1" x14ac:dyDescent="0.2">
      <c r="A920" s="142"/>
      <c r="B920" s="9">
        <v>893</v>
      </c>
      <c r="C920" s="180"/>
      <c r="D920" s="79"/>
      <c r="E920" s="80" t="str">
        <f>IF(ISBLANK(D920), "", VLOOKUP(D920, Z!$A$2:$C$4127, 3, FALSE))</f>
        <v/>
      </c>
      <c r="F920" s="206"/>
      <c r="G920" s="139"/>
      <c r="H920" s="139"/>
      <c r="I920" s="206"/>
      <c r="J920" s="181"/>
      <c r="K920" s="182"/>
      <c r="L920" s="207"/>
      <c r="M920" s="183"/>
      <c r="N920" s="180"/>
      <c r="O920" s="79"/>
      <c r="P920" s="80" t="str">
        <f>IF(ISBLANK(O920), "", VLOOKUP(O920, Z!$A$2:$C$4127, 3, FALSE))</f>
        <v/>
      </c>
      <c r="Q920" s="184"/>
      <c r="R920" s="156">
        <f t="shared" si="40"/>
        <v>0</v>
      </c>
      <c r="S920" s="13"/>
      <c r="T920" s="225" cm="1">
        <f t="array" ref="T920">IFERROR(V920 * INDEX($AC$28:$AC$33, U920), 0) / 1000</f>
        <v>0</v>
      </c>
      <c r="U920" s="224" t="str">
        <f t="shared" ref="U920:U983" si="42">IFERROR(MATCH($H920,INDEX(Units,,1),0),IFERROR(MATCH($H920,INDEX(Units,,2),0),IFERROR(MATCH($H920,INDEX(Units,,3),0),"-")))</f>
        <v>-</v>
      </c>
      <c r="V920" s="225">
        <f t="shared" si="41"/>
        <v>0</v>
      </c>
      <c r="W920" s="13"/>
    </row>
    <row r="921" spans="1:23" ht="12.75" customHeight="1" x14ac:dyDescent="0.2">
      <c r="A921" s="142"/>
      <c r="B921" s="9">
        <v>894</v>
      </c>
      <c r="C921" s="180"/>
      <c r="D921" s="79"/>
      <c r="E921" s="80" t="str">
        <f>IF(ISBLANK(D921), "", VLOOKUP(D921, Z!$A$2:$C$4127, 3, FALSE))</f>
        <v/>
      </c>
      <c r="F921" s="206"/>
      <c r="G921" s="139"/>
      <c r="H921" s="139"/>
      <c r="I921" s="206"/>
      <c r="J921" s="181"/>
      <c r="K921" s="182"/>
      <c r="L921" s="207"/>
      <c r="M921" s="183"/>
      <c r="N921" s="180"/>
      <c r="O921" s="79"/>
      <c r="P921" s="80" t="str">
        <f>IF(ISBLANK(O921), "", VLOOKUP(O921, Z!$A$2:$C$4127, 3, FALSE))</f>
        <v/>
      </c>
      <c r="Q921" s="184"/>
      <c r="R921" s="156">
        <f t="shared" ref="R921:R984" si="43">T921*1000</f>
        <v>0</v>
      </c>
      <c r="S921" s="13"/>
      <c r="T921" s="225" cm="1">
        <f t="array" ref="T921">IFERROR(V921 * INDEX($AC$28:$AC$33, U921), 0) / 1000</f>
        <v>0</v>
      </c>
      <c r="U921" s="224" t="str">
        <f t="shared" si="42"/>
        <v>-</v>
      </c>
      <c r="V921" s="225">
        <f t="shared" ref="V921:V984" si="44">I921</f>
        <v>0</v>
      </c>
      <c r="W921" s="13"/>
    </row>
    <row r="922" spans="1:23" ht="12.75" customHeight="1" x14ac:dyDescent="0.2">
      <c r="A922" s="142"/>
      <c r="B922" s="9">
        <v>895</v>
      </c>
      <c r="C922" s="180"/>
      <c r="D922" s="79"/>
      <c r="E922" s="80" t="str">
        <f>IF(ISBLANK(D922), "", VLOOKUP(D922, Z!$A$2:$C$4127, 3, FALSE))</f>
        <v/>
      </c>
      <c r="F922" s="206"/>
      <c r="G922" s="139"/>
      <c r="H922" s="139"/>
      <c r="I922" s="206"/>
      <c r="J922" s="181"/>
      <c r="K922" s="182"/>
      <c r="L922" s="207"/>
      <c r="M922" s="183"/>
      <c r="N922" s="180"/>
      <c r="O922" s="79"/>
      <c r="P922" s="80" t="str">
        <f>IF(ISBLANK(O922), "", VLOOKUP(O922, Z!$A$2:$C$4127, 3, FALSE))</f>
        <v/>
      </c>
      <c r="Q922" s="184"/>
      <c r="R922" s="156">
        <f t="shared" si="43"/>
        <v>0</v>
      </c>
      <c r="S922" s="13"/>
      <c r="T922" s="225" cm="1">
        <f t="array" ref="T922">IFERROR(V922 * INDEX($AC$28:$AC$33, U922), 0) / 1000</f>
        <v>0</v>
      </c>
      <c r="U922" s="224" t="str">
        <f t="shared" si="42"/>
        <v>-</v>
      </c>
      <c r="V922" s="225">
        <f t="shared" si="44"/>
        <v>0</v>
      </c>
      <c r="W922" s="13"/>
    </row>
    <row r="923" spans="1:23" ht="12.75" customHeight="1" x14ac:dyDescent="0.2">
      <c r="A923" s="142"/>
      <c r="B923" s="9">
        <v>896</v>
      </c>
      <c r="C923" s="180"/>
      <c r="D923" s="79"/>
      <c r="E923" s="80" t="str">
        <f>IF(ISBLANK(D923), "", VLOOKUP(D923, Z!$A$2:$C$4127, 3, FALSE))</f>
        <v/>
      </c>
      <c r="F923" s="206"/>
      <c r="G923" s="139"/>
      <c r="H923" s="139"/>
      <c r="I923" s="206"/>
      <c r="J923" s="181"/>
      <c r="K923" s="182"/>
      <c r="L923" s="207"/>
      <c r="M923" s="183"/>
      <c r="N923" s="180"/>
      <c r="O923" s="79"/>
      <c r="P923" s="80" t="str">
        <f>IF(ISBLANK(O923), "", VLOOKUP(O923, Z!$A$2:$C$4127, 3, FALSE))</f>
        <v/>
      </c>
      <c r="Q923" s="184"/>
      <c r="R923" s="156">
        <f t="shared" si="43"/>
        <v>0</v>
      </c>
      <c r="S923" s="13"/>
      <c r="T923" s="225" cm="1">
        <f t="array" ref="T923">IFERROR(V923 * INDEX($AC$28:$AC$33, U923), 0) / 1000</f>
        <v>0</v>
      </c>
      <c r="U923" s="224" t="str">
        <f t="shared" si="42"/>
        <v>-</v>
      </c>
      <c r="V923" s="225">
        <f t="shared" si="44"/>
        <v>0</v>
      </c>
      <c r="W923" s="13"/>
    </row>
    <row r="924" spans="1:23" ht="12.75" customHeight="1" x14ac:dyDescent="0.2">
      <c r="A924" s="142"/>
      <c r="B924" s="9">
        <v>897</v>
      </c>
      <c r="C924" s="180"/>
      <c r="D924" s="79"/>
      <c r="E924" s="80" t="str">
        <f>IF(ISBLANK(D924), "", VLOOKUP(D924, Z!$A$2:$C$4127, 3, FALSE))</f>
        <v/>
      </c>
      <c r="F924" s="206"/>
      <c r="G924" s="139"/>
      <c r="H924" s="139"/>
      <c r="I924" s="206"/>
      <c r="J924" s="181"/>
      <c r="K924" s="182"/>
      <c r="L924" s="207"/>
      <c r="M924" s="183"/>
      <c r="N924" s="180"/>
      <c r="O924" s="79"/>
      <c r="P924" s="80" t="str">
        <f>IF(ISBLANK(O924), "", VLOOKUP(O924, Z!$A$2:$C$4127, 3, FALSE))</f>
        <v/>
      </c>
      <c r="Q924" s="184"/>
      <c r="R924" s="156">
        <f t="shared" si="43"/>
        <v>0</v>
      </c>
      <c r="S924" s="13"/>
      <c r="T924" s="225" cm="1">
        <f t="array" ref="T924">IFERROR(V924 * INDEX($AC$28:$AC$33, U924), 0) / 1000</f>
        <v>0</v>
      </c>
      <c r="U924" s="224" t="str">
        <f t="shared" si="42"/>
        <v>-</v>
      </c>
      <c r="V924" s="225">
        <f t="shared" si="44"/>
        <v>0</v>
      </c>
      <c r="W924" s="13"/>
    </row>
    <row r="925" spans="1:23" ht="12.75" customHeight="1" x14ac:dyDescent="0.2">
      <c r="A925" s="142"/>
      <c r="B925" s="9">
        <v>898</v>
      </c>
      <c r="C925" s="180"/>
      <c r="D925" s="79"/>
      <c r="E925" s="80" t="str">
        <f>IF(ISBLANK(D925), "", VLOOKUP(D925, Z!$A$2:$C$4127, 3, FALSE))</f>
        <v/>
      </c>
      <c r="F925" s="206"/>
      <c r="G925" s="139"/>
      <c r="H925" s="139"/>
      <c r="I925" s="206"/>
      <c r="J925" s="181"/>
      <c r="K925" s="182"/>
      <c r="L925" s="207"/>
      <c r="M925" s="183"/>
      <c r="N925" s="180"/>
      <c r="O925" s="79"/>
      <c r="P925" s="80" t="str">
        <f>IF(ISBLANK(O925), "", VLOOKUP(O925, Z!$A$2:$C$4127, 3, FALSE))</f>
        <v/>
      </c>
      <c r="Q925" s="184"/>
      <c r="R925" s="156">
        <f t="shared" si="43"/>
        <v>0</v>
      </c>
      <c r="S925" s="13"/>
      <c r="T925" s="225" cm="1">
        <f t="array" ref="T925">IFERROR(V925 * INDEX($AC$28:$AC$33, U925), 0) / 1000</f>
        <v>0</v>
      </c>
      <c r="U925" s="224" t="str">
        <f t="shared" si="42"/>
        <v>-</v>
      </c>
      <c r="V925" s="225">
        <f t="shared" si="44"/>
        <v>0</v>
      </c>
      <c r="W925" s="13"/>
    </row>
    <row r="926" spans="1:23" ht="12.75" customHeight="1" x14ac:dyDescent="0.2">
      <c r="A926" s="142"/>
      <c r="B926" s="9">
        <v>899</v>
      </c>
      <c r="C926" s="180"/>
      <c r="D926" s="79"/>
      <c r="E926" s="80" t="str">
        <f>IF(ISBLANK(D926), "", VLOOKUP(D926, Z!$A$2:$C$4127, 3, FALSE))</f>
        <v/>
      </c>
      <c r="F926" s="206"/>
      <c r="G926" s="139"/>
      <c r="H926" s="139"/>
      <c r="I926" s="206"/>
      <c r="J926" s="181"/>
      <c r="K926" s="182"/>
      <c r="L926" s="207"/>
      <c r="M926" s="183"/>
      <c r="N926" s="180"/>
      <c r="O926" s="79"/>
      <c r="P926" s="80" t="str">
        <f>IF(ISBLANK(O926), "", VLOOKUP(O926, Z!$A$2:$C$4127, 3, FALSE))</f>
        <v/>
      </c>
      <c r="Q926" s="184"/>
      <c r="R926" s="156">
        <f t="shared" si="43"/>
        <v>0</v>
      </c>
      <c r="S926" s="13"/>
      <c r="T926" s="225" cm="1">
        <f t="array" ref="T926">IFERROR(V926 * INDEX($AC$28:$AC$33, U926), 0) / 1000</f>
        <v>0</v>
      </c>
      <c r="U926" s="224" t="str">
        <f t="shared" si="42"/>
        <v>-</v>
      </c>
      <c r="V926" s="225">
        <f t="shared" si="44"/>
        <v>0</v>
      </c>
      <c r="W926" s="13"/>
    </row>
    <row r="927" spans="1:23" ht="12.75" customHeight="1" x14ac:dyDescent="0.2">
      <c r="A927" s="142"/>
      <c r="B927" s="9">
        <v>900</v>
      </c>
      <c r="C927" s="180"/>
      <c r="D927" s="79"/>
      <c r="E927" s="80" t="str">
        <f>IF(ISBLANK(D927), "", VLOOKUP(D927, Z!$A$2:$C$4127, 3, FALSE))</f>
        <v/>
      </c>
      <c r="F927" s="206"/>
      <c r="G927" s="139"/>
      <c r="H927" s="139"/>
      <c r="I927" s="206"/>
      <c r="J927" s="181"/>
      <c r="K927" s="182"/>
      <c r="L927" s="207"/>
      <c r="M927" s="183"/>
      <c r="N927" s="180"/>
      <c r="O927" s="79"/>
      <c r="P927" s="80" t="str">
        <f>IF(ISBLANK(O927), "", VLOOKUP(O927, Z!$A$2:$C$4127, 3, FALSE))</f>
        <v/>
      </c>
      <c r="Q927" s="184"/>
      <c r="R927" s="156">
        <f t="shared" si="43"/>
        <v>0</v>
      </c>
      <c r="S927" s="13"/>
      <c r="T927" s="225" cm="1">
        <f t="array" ref="T927">IFERROR(V927 * INDEX($AC$28:$AC$33, U927), 0) / 1000</f>
        <v>0</v>
      </c>
      <c r="U927" s="224" t="str">
        <f t="shared" si="42"/>
        <v>-</v>
      </c>
      <c r="V927" s="225">
        <f t="shared" si="44"/>
        <v>0</v>
      </c>
      <c r="W927" s="13"/>
    </row>
    <row r="928" spans="1:23" ht="12.75" customHeight="1" x14ac:dyDescent="0.2">
      <c r="A928" s="142"/>
      <c r="B928" s="9">
        <v>901</v>
      </c>
      <c r="C928" s="180"/>
      <c r="D928" s="79"/>
      <c r="E928" s="80" t="str">
        <f>IF(ISBLANK(D928), "", VLOOKUP(D928, Z!$A$2:$C$4127, 3, FALSE))</f>
        <v/>
      </c>
      <c r="F928" s="206"/>
      <c r="G928" s="139"/>
      <c r="H928" s="139"/>
      <c r="I928" s="206"/>
      <c r="J928" s="181"/>
      <c r="K928" s="182"/>
      <c r="L928" s="207"/>
      <c r="M928" s="183"/>
      <c r="N928" s="180"/>
      <c r="O928" s="79"/>
      <c r="P928" s="80" t="str">
        <f>IF(ISBLANK(O928), "", VLOOKUP(O928, Z!$A$2:$C$4127, 3, FALSE))</f>
        <v/>
      </c>
      <c r="Q928" s="184"/>
      <c r="R928" s="156">
        <f t="shared" si="43"/>
        <v>0</v>
      </c>
      <c r="S928" s="13"/>
      <c r="T928" s="225" cm="1">
        <f t="array" ref="T928">IFERROR(V928 * INDEX($AC$28:$AC$33, U928), 0) / 1000</f>
        <v>0</v>
      </c>
      <c r="U928" s="224" t="str">
        <f t="shared" si="42"/>
        <v>-</v>
      </c>
      <c r="V928" s="225">
        <f t="shared" si="44"/>
        <v>0</v>
      </c>
      <c r="W928" s="13"/>
    </row>
    <row r="929" spans="1:23" ht="12.75" customHeight="1" x14ac:dyDescent="0.2">
      <c r="A929" s="142"/>
      <c r="B929" s="9">
        <v>902</v>
      </c>
      <c r="C929" s="180"/>
      <c r="D929" s="79"/>
      <c r="E929" s="80" t="str">
        <f>IF(ISBLANK(D929), "", VLOOKUP(D929, Z!$A$2:$C$4127, 3, FALSE))</f>
        <v/>
      </c>
      <c r="F929" s="206"/>
      <c r="G929" s="139"/>
      <c r="H929" s="139"/>
      <c r="I929" s="206"/>
      <c r="J929" s="181"/>
      <c r="K929" s="182"/>
      <c r="L929" s="207"/>
      <c r="M929" s="183"/>
      <c r="N929" s="180"/>
      <c r="O929" s="79"/>
      <c r="P929" s="80" t="str">
        <f>IF(ISBLANK(O929), "", VLOOKUP(O929, Z!$A$2:$C$4127, 3, FALSE))</f>
        <v/>
      </c>
      <c r="Q929" s="184"/>
      <c r="R929" s="156">
        <f t="shared" si="43"/>
        <v>0</v>
      </c>
      <c r="S929" s="13"/>
      <c r="T929" s="225" cm="1">
        <f t="array" ref="T929">IFERROR(V929 * INDEX($AC$28:$AC$33, U929), 0) / 1000</f>
        <v>0</v>
      </c>
      <c r="U929" s="224" t="str">
        <f t="shared" si="42"/>
        <v>-</v>
      </c>
      <c r="V929" s="225">
        <f t="shared" si="44"/>
        <v>0</v>
      </c>
      <c r="W929" s="13"/>
    </row>
    <row r="930" spans="1:23" ht="12.75" customHeight="1" x14ac:dyDescent="0.2">
      <c r="A930" s="142"/>
      <c r="B930" s="9">
        <v>903</v>
      </c>
      <c r="C930" s="180"/>
      <c r="D930" s="79"/>
      <c r="E930" s="80" t="str">
        <f>IF(ISBLANK(D930), "", VLOOKUP(D930, Z!$A$2:$C$4127, 3, FALSE))</f>
        <v/>
      </c>
      <c r="F930" s="206"/>
      <c r="G930" s="139"/>
      <c r="H930" s="139"/>
      <c r="I930" s="206"/>
      <c r="J930" s="181"/>
      <c r="K930" s="182"/>
      <c r="L930" s="207"/>
      <c r="M930" s="183"/>
      <c r="N930" s="180"/>
      <c r="O930" s="79"/>
      <c r="P930" s="80" t="str">
        <f>IF(ISBLANK(O930), "", VLOOKUP(O930, Z!$A$2:$C$4127, 3, FALSE))</f>
        <v/>
      </c>
      <c r="Q930" s="184"/>
      <c r="R930" s="156">
        <f t="shared" si="43"/>
        <v>0</v>
      </c>
      <c r="S930" s="13"/>
      <c r="T930" s="225" cm="1">
        <f t="array" ref="T930">IFERROR(V930 * INDEX($AC$28:$AC$33, U930), 0) / 1000</f>
        <v>0</v>
      </c>
      <c r="U930" s="224" t="str">
        <f t="shared" si="42"/>
        <v>-</v>
      </c>
      <c r="V930" s="225">
        <f t="shared" si="44"/>
        <v>0</v>
      </c>
      <c r="W930" s="13"/>
    </row>
    <row r="931" spans="1:23" ht="12.75" customHeight="1" x14ac:dyDescent="0.2">
      <c r="A931" s="142"/>
      <c r="B931" s="9">
        <v>904</v>
      </c>
      <c r="C931" s="180"/>
      <c r="D931" s="79"/>
      <c r="E931" s="80" t="str">
        <f>IF(ISBLANK(D931), "", VLOOKUP(D931, Z!$A$2:$C$4127, 3, FALSE))</f>
        <v/>
      </c>
      <c r="F931" s="206"/>
      <c r="G931" s="139"/>
      <c r="H931" s="139"/>
      <c r="I931" s="206"/>
      <c r="J931" s="181"/>
      <c r="K931" s="182"/>
      <c r="L931" s="207"/>
      <c r="M931" s="183"/>
      <c r="N931" s="180"/>
      <c r="O931" s="79"/>
      <c r="P931" s="80" t="str">
        <f>IF(ISBLANK(O931), "", VLOOKUP(O931, Z!$A$2:$C$4127, 3, FALSE))</f>
        <v/>
      </c>
      <c r="Q931" s="184"/>
      <c r="R931" s="156">
        <f t="shared" si="43"/>
        <v>0</v>
      </c>
      <c r="S931" s="13"/>
      <c r="T931" s="225" cm="1">
        <f t="array" ref="T931">IFERROR(V931 * INDEX($AC$28:$AC$33, U931), 0) / 1000</f>
        <v>0</v>
      </c>
      <c r="U931" s="224" t="str">
        <f t="shared" si="42"/>
        <v>-</v>
      </c>
      <c r="V931" s="225">
        <f t="shared" si="44"/>
        <v>0</v>
      </c>
      <c r="W931" s="13"/>
    </row>
    <row r="932" spans="1:23" ht="12.75" customHeight="1" x14ac:dyDescent="0.2">
      <c r="A932" s="142"/>
      <c r="B932" s="9">
        <v>905</v>
      </c>
      <c r="C932" s="180"/>
      <c r="D932" s="79"/>
      <c r="E932" s="80" t="str">
        <f>IF(ISBLANK(D932), "", VLOOKUP(D932, Z!$A$2:$C$4127, 3, FALSE))</f>
        <v/>
      </c>
      <c r="F932" s="206"/>
      <c r="G932" s="139"/>
      <c r="H932" s="139"/>
      <c r="I932" s="206"/>
      <c r="J932" s="181"/>
      <c r="K932" s="182"/>
      <c r="L932" s="207"/>
      <c r="M932" s="183"/>
      <c r="N932" s="180"/>
      <c r="O932" s="79"/>
      <c r="P932" s="80" t="str">
        <f>IF(ISBLANK(O932), "", VLOOKUP(O932, Z!$A$2:$C$4127, 3, FALSE))</f>
        <v/>
      </c>
      <c r="Q932" s="184"/>
      <c r="R932" s="156">
        <f t="shared" si="43"/>
        <v>0</v>
      </c>
      <c r="S932" s="13"/>
      <c r="T932" s="225" cm="1">
        <f t="array" ref="T932">IFERROR(V932 * INDEX($AC$28:$AC$33, U932), 0) / 1000</f>
        <v>0</v>
      </c>
      <c r="U932" s="224" t="str">
        <f t="shared" si="42"/>
        <v>-</v>
      </c>
      <c r="V932" s="225">
        <f t="shared" si="44"/>
        <v>0</v>
      </c>
      <c r="W932" s="13"/>
    </row>
    <row r="933" spans="1:23" ht="12.75" customHeight="1" x14ac:dyDescent="0.2">
      <c r="A933" s="142"/>
      <c r="B933" s="9">
        <v>906</v>
      </c>
      <c r="C933" s="180"/>
      <c r="D933" s="79"/>
      <c r="E933" s="80" t="str">
        <f>IF(ISBLANK(D933), "", VLOOKUP(D933, Z!$A$2:$C$4127, 3, FALSE))</f>
        <v/>
      </c>
      <c r="F933" s="206"/>
      <c r="G933" s="139"/>
      <c r="H933" s="139"/>
      <c r="I933" s="206"/>
      <c r="J933" s="181"/>
      <c r="K933" s="182"/>
      <c r="L933" s="207"/>
      <c r="M933" s="183"/>
      <c r="N933" s="180"/>
      <c r="O933" s="79"/>
      <c r="P933" s="80" t="str">
        <f>IF(ISBLANK(O933), "", VLOOKUP(O933, Z!$A$2:$C$4127, 3, FALSE))</f>
        <v/>
      </c>
      <c r="Q933" s="184"/>
      <c r="R933" s="156">
        <f t="shared" si="43"/>
        <v>0</v>
      </c>
      <c r="S933" s="13"/>
      <c r="T933" s="225" cm="1">
        <f t="array" ref="T933">IFERROR(V933 * INDEX($AC$28:$AC$33, U933), 0) / 1000</f>
        <v>0</v>
      </c>
      <c r="U933" s="224" t="str">
        <f t="shared" si="42"/>
        <v>-</v>
      </c>
      <c r="V933" s="225">
        <f t="shared" si="44"/>
        <v>0</v>
      </c>
      <c r="W933" s="13"/>
    </row>
    <row r="934" spans="1:23" ht="12.75" customHeight="1" x14ac:dyDescent="0.2">
      <c r="A934" s="142"/>
      <c r="B934" s="9">
        <v>907</v>
      </c>
      <c r="C934" s="180"/>
      <c r="D934" s="79"/>
      <c r="E934" s="80" t="str">
        <f>IF(ISBLANK(D934), "", VLOOKUP(D934, Z!$A$2:$C$4127, 3, FALSE))</f>
        <v/>
      </c>
      <c r="F934" s="206"/>
      <c r="G934" s="139"/>
      <c r="H934" s="139"/>
      <c r="I934" s="206"/>
      <c r="J934" s="181"/>
      <c r="K934" s="182"/>
      <c r="L934" s="207"/>
      <c r="M934" s="183"/>
      <c r="N934" s="180"/>
      <c r="O934" s="79"/>
      <c r="P934" s="80" t="str">
        <f>IF(ISBLANK(O934), "", VLOOKUP(O934, Z!$A$2:$C$4127, 3, FALSE))</f>
        <v/>
      </c>
      <c r="Q934" s="184"/>
      <c r="R934" s="156">
        <f t="shared" si="43"/>
        <v>0</v>
      </c>
      <c r="S934" s="13"/>
      <c r="T934" s="225" cm="1">
        <f t="array" ref="T934">IFERROR(V934 * INDEX($AC$28:$AC$33, U934), 0) / 1000</f>
        <v>0</v>
      </c>
      <c r="U934" s="224" t="str">
        <f t="shared" si="42"/>
        <v>-</v>
      </c>
      <c r="V934" s="225">
        <f t="shared" si="44"/>
        <v>0</v>
      </c>
      <c r="W934" s="13"/>
    </row>
    <row r="935" spans="1:23" ht="12.75" customHeight="1" x14ac:dyDescent="0.2">
      <c r="A935" s="142"/>
      <c r="B935" s="9">
        <v>908</v>
      </c>
      <c r="C935" s="180"/>
      <c r="D935" s="79"/>
      <c r="E935" s="80" t="str">
        <f>IF(ISBLANK(D935), "", VLOOKUP(D935, Z!$A$2:$C$4127, 3, FALSE))</f>
        <v/>
      </c>
      <c r="F935" s="206"/>
      <c r="G935" s="139"/>
      <c r="H935" s="139"/>
      <c r="I935" s="206"/>
      <c r="J935" s="181"/>
      <c r="K935" s="182"/>
      <c r="L935" s="207"/>
      <c r="M935" s="183"/>
      <c r="N935" s="180"/>
      <c r="O935" s="79"/>
      <c r="P935" s="80" t="str">
        <f>IF(ISBLANK(O935), "", VLOOKUP(O935, Z!$A$2:$C$4127, 3, FALSE))</f>
        <v/>
      </c>
      <c r="Q935" s="184"/>
      <c r="R935" s="156">
        <f t="shared" si="43"/>
        <v>0</v>
      </c>
      <c r="S935" s="13"/>
      <c r="T935" s="225" cm="1">
        <f t="array" ref="T935">IFERROR(V935 * INDEX($AC$28:$AC$33, U935), 0) / 1000</f>
        <v>0</v>
      </c>
      <c r="U935" s="224" t="str">
        <f t="shared" si="42"/>
        <v>-</v>
      </c>
      <c r="V935" s="225">
        <f t="shared" si="44"/>
        <v>0</v>
      </c>
      <c r="W935" s="13"/>
    </row>
    <row r="936" spans="1:23" ht="12.75" customHeight="1" x14ac:dyDescent="0.2">
      <c r="A936" s="142"/>
      <c r="B936" s="9">
        <v>909</v>
      </c>
      <c r="C936" s="180"/>
      <c r="D936" s="79"/>
      <c r="E936" s="80" t="str">
        <f>IF(ISBLANK(D936), "", VLOOKUP(D936, Z!$A$2:$C$4127, 3, FALSE))</f>
        <v/>
      </c>
      <c r="F936" s="206"/>
      <c r="G936" s="139"/>
      <c r="H936" s="139"/>
      <c r="I936" s="206"/>
      <c r="J936" s="181"/>
      <c r="K936" s="182"/>
      <c r="L936" s="207"/>
      <c r="M936" s="183"/>
      <c r="N936" s="180"/>
      <c r="O936" s="79"/>
      <c r="P936" s="80" t="str">
        <f>IF(ISBLANK(O936), "", VLOOKUP(O936, Z!$A$2:$C$4127, 3, FALSE))</f>
        <v/>
      </c>
      <c r="Q936" s="184"/>
      <c r="R936" s="156">
        <f t="shared" si="43"/>
        <v>0</v>
      </c>
      <c r="S936" s="13"/>
      <c r="T936" s="225" cm="1">
        <f t="array" ref="T936">IFERROR(V936 * INDEX($AC$28:$AC$33, U936), 0) / 1000</f>
        <v>0</v>
      </c>
      <c r="U936" s="224" t="str">
        <f t="shared" si="42"/>
        <v>-</v>
      </c>
      <c r="V936" s="225">
        <f t="shared" si="44"/>
        <v>0</v>
      </c>
      <c r="W936" s="13"/>
    </row>
    <row r="937" spans="1:23" ht="12.75" customHeight="1" x14ac:dyDescent="0.2">
      <c r="A937" s="142"/>
      <c r="B937" s="9">
        <v>910</v>
      </c>
      <c r="C937" s="180"/>
      <c r="D937" s="79"/>
      <c r="E937" s="80" t="str">
        <f>IF(ISBLANK(D937), "", VLOOKUP(D937, Z!$A$2:$C$4127, 3, FALSE))</f>
        <v/>
      </c>
      <c r="F937" s="206"/>
      <c r="G937" s="139"/>
      <c r="H937" s="139"/>
      <c r="I937" s="206"/>
      <c r="J937" s="181"/>
      <c r="K937" s="182"/>
      <c r="L937" s="207"/>
      <c r="M937" s="183"/>
      <c r="N937" s="180"/>
      <c r="O937" s="79"/>
      <c r="P937" s="80" t="str">
        <f>IF(ISBLANK(O937), "", VLOOKUP(O937, Z!$A$2:$C$4127, 3, FALSE))</f>
        <v/>
      </c>
      <c r="Q937" s="184"/>
      <c r="R937" s="156">
        <f t="shared" si="43"/>
        <v>0</v>
      </c>
      <c r="S937" s="13"/>
      <c r="T937" s="225" cm="1">
        <f t="array" ref="T937">IFERROR(V937 * INDEX($AC$28:$AC$33, U937), 0) / 1000</f>
        <v>0</v>
      </c>
      <c r="U937" s="224" t="str">
        <f t="shared" si="42"/>
        <v>-</v>
      </c>
      <c r="V937" s="225">
        <f t="shared" si="44"/>
        <v>0</v>
      </c>
      <c r="W937" s="13"/>
    </row>
    <row r="938" spans="1:23" ht="12.75" customHeight="1" x14ac:dyDescent="0.2">
      <c r="A938" s="142"/>
      <c r="B938" s="9">
        <v>911</v>
      </c>
      <c r="C938" s="180"/>
      <c r="D938" s="79"/>
      <c r="E938" s="80" t="str">
        <f>IF(ISBLANK(D938), "", VLOOKUP(D938, Z!$A$2:$C$4127, 3, FALSE))</f>
        <v/>
      </c>
      <c r="F938" s="206"/>
      <c r="G938" s="139"/>
      <c r="H938" s="139"/>
      <c r="I938" s="206"/>
      <c r="J938" s="181"/>
      <c r="K938" s="182"/>
      <c r="L938" s="207"/>
      <c r="M938" s="183"/>
      <c r="N938" s="180"/>
      <c r="O938" s="79"/>
      <c r="P938" s="80" t="str">
        <f>IF(ISBLANK(O938), "", VLOOKUP(O938, Z!$A$2:$C$4127, 3, FALSE))</f>
        <v/>
      </c>
      <c r="Q938" s="184"/>
      <c r="R938" s="156">
        <f t="shared" si="43"/>
        <v>0</v>
      </c>
      <c r="S938" s="13"/>
      <c r="T938" s="225" cm="1">
        <f t="array" ref="T938">IFERROR(V938 * INDEX($AC$28:$AC$33, U938), 0) / 1000</f>
        <v>0</v>
      </c>
      <c r="U938" s="224" t="str">
        <f t="shared" si="42"/>
        <v>-</v>
      </c>
      <c r="V938" s="225">
        <f t="shared" si="44"/>
        <v>0</v>
      </c>
      <c r="W938" s="13"/>
    </row>
    <row r="939" spans="1:23" ht="12.75" customHeight="1" x14ac:dyDescent="0.2">
      <c r="A939" s="142"/>
      <c r="B939" s="9">
        <v>912</v>
      </c>
      <c r="C939" s="180"/>
      <c r="D939" s="79"/>
      <c r="E939" s="80" t="str">
        <f>IF(ISBLANK(D939), "", VLOOKUP(D939, Z!$A$2:$C$4127, 3, FALSE))</f>
        <v/>
      </c>
      <c r="F939" s="206"/>
      <c r="G939" s="139"/>
      <c r="H939" s="139"/>
      <c r="I939" s="206"/>
      <c r="J939" s="181"/>
      <c r="K939" s="182"/>
      <c r="L939" s="207"/>
      <c r="M939" s="183"/>
      <c r="N939" s="180"/>
      <c r="O939" s="79"/>
      <c r="P939" s="80" t="str">
        <f>IF(ISBLANK(O939), "", VLOOKUP(O939, Z!$A$2:$C$4127, 3, FALSE))</f>
        <v/>
      </c>
      <c r="Q939" s="184"/>
      <c r="R939" s="156">
        <f t="shared" si="43"/>
        <v>0</v>
      </c>
      <c r="S939" s="13"/>
      <c r="T939" s="225" cm="1">
        <f t="array" ref="T939">IFERROR(V939 * INDEX($AC$28:$AC$33, U939), 0) / 1000</f>
        <v>0</v>
      </c>
      <c r="U939" s="224" t="str">
        <f t="shared" si="42"/>
        <v>-</v>
      </c>
      <c r="V939" s="225">
        <f t="shared" si="44"/>
        <v>0</v>
      </c>
      <c r="W939" s="13"/>
    </row>
    <row r="940" spans="1:23" ht="12.75" customHeight="1" x14ac:dyDescent="0.2">
      <c r="A940" s="142"/>
      <c r="B940" s="9">
        <v>913</v>
      </c>
      <c r="C940" s="180"/>
      <c r="D940" s="79"/>
      <c r="E940" s="80" t="str">
        <f>IF(ISBLANK(D940), "", VLOOKUP(D940, Z!$A$2:$C$4127, 3, FALSE))</f>
        <v/>
      </c>
      <c r="F940" s="206"/>
      <c r="G940" s="139"/>
      <c r="H940" s="139"/>
      <c r="I940" s="206"/>
      <c r="J940" s="181"/>
      <c r="K940" s="182"/>
      <c r="L940" s="207"/>
      <c r="M940" s="183"/>
      <c r="N940" s="180"/>
      <c r="O940" s="79"/>
      <c r="P940" s="80" t="str">
        <f>IF(ISBLANK(O940), "", VLOOKUP(O940, Z!$A$2:$C$4127, 3, FALSE))</f>
        <v/>
      </c>
      <c r="Q940" s="184"/>
      <c r="R940" s="156">
        <f t="shared" si="43"/>
        <v>0</v>
      </c>
      <c r="S940" s="13"/>
      <c r="T940" s="225" cm="1">
        <f t="array" ref="T940">IFERROR(V940 * INDEX($AC$28:$AC$33, U940), 0) / 1000</f>
        <v>0</v>
      </c>
      <c r="U940" s="224" t="str">
        <f t="shared" si="42"/>
        <v>-</v>
      </c>
      <c r="V940" s="225">
        <f t="shared" si="44"/>
        <v>0</v>
      </c>
      <c r="W940" s="13"/>
    </row>
    <row r="941" spans="1:23" ht="12.75" customHeight="1" x14ac:dyDescent="0.2">
      <c r="A941" s="142"/>
      <c r="B941" s="9">
        <v>914</v>
      </c>
      <c r="C941" s="180"/>
      <c r="D941" s="79"/>
      <c r="E941" s="80" t="str">
        <f>IF(ISBLANK(D941), "", VLOOKUP(D941, Z!$A$2:$C$4127, 3, FALSE))</f>
        <v/>
      </c>
      <c r="F941" s="206"/>
      <c r="G941" s="139"/>
      <c r="H941" s="139"/>
      <c r="I941" s="206"/>
      <c r="J941" s="181"/>
      <c r="K941" s="182"/>
      <c r="L941" s="207"/>
      <c r="M941" s="183"/>
      <c r="N941" s="180"/>
      <c r="O941" s="79"/>
      <c r="P941" s="80" t="str">
        <f>IF(ISBLANK(O941), "", VLOOKUP(O941, Z!$A$2:$C$4127, 3, FALSE))</f>
        <v/>
      </c>
      <c r="Q941" s="184"/>
      <c r="R941" s="156">
        <f t="shared" si="43"/>
        <v>0</v>
      </c>
      <c r="S941" s="13"/>
      <c r="T941" s="225" cm="1">
        <f t="array" ref="T941">IFERROR(V941 * INDEX($AC$28:$AC$33, U941), 0) / 1000</f>
        <v>0</v>
      </c>
      <c r="U941" s="224" t="str">
        <f t="shared" si="42"/>
        <v>-</v>
      </c>
      <c r="V941" s="225">
        <f t="shared" si="44"/>
        <v>0</v>
      </c>
      <c r="W941" s="13"/>
    </row>
    <row r="942" spans="1:23" ht="12.75" customHeight="1" x14ac:dyDescent="0.2">
      <c r="A942" s="142"/>
      <c r="B942" s="9">
        <v>915</v>
      </c>
      <c r="C942" s="180"/>
      <c r="D942" s="79"/>
      <c r="E942" s="80" t="str">
        <f>IF(ISBLANK(D942), "", VLOOKUP(D942, Z!$A$2:$C$4127, 3, FALSE))</f>
        <v/>
      </c>
      <c r="F942" s="206"/>
      <c r="G942" s="139"/>
      <c r="H942" s="139"/>
      <c r="I942" s="206"/>
      <c r="J942" s="181"/>
      <c r="K942" s="182"/>
      <c r="L942" s="207"/>
      <c r="M942" s="183"/>
      <c r="N942" s="180"/>
      <c r="O942" s="79"/>
      <c r="P942" s="80" t="str">
        <f>IF(ISBLANK(O942), "", VLOOKUP(O942, Z!$A$2:$C$4127, 3, FALSE))</f>
        <v/>
      </c>
      <c r="Q942" s="184"/>
      <c r="R942" s="156">
        <f t="shared" si="43"/>
        <v>0</v>
      </c>
      <c r="S942" s="13"/>
      <c r="T942" s="225" cm="1">
        <f t="array" ref="T942">IFERROR(V942 * INDEX($AC$28:$AC$33, U942), 0) / 1000</f>
        <v>0</v>
      </c>
      <c r="U942" s="224" t="str">
        <f t="shared" si="42"/>
        <v>-</v>
      </c>
      <c r="V942" s="225">
        <f t="shared" si="44"/>
        <v>0</v>
      </c>
      <c r="W942" s="13"/>
    </row>
    <row r="943" spans="1:23" ht="12.75" customHeight="1" x14ac:dyDescent="0.2">
      <c r="A943" s="142"/>
      <c r="B943" s="9">
        <v>916</v>
      </c>
      <c r="C943" s="180"/>
      <c r="D943" s="79"/>
      <c r="E943" s="80" t="str">
        <f>IF(ISBLANK(D943), "", VLOOKUP(D943, Z!$A$2:$C$4127, 3, FALSE))</f>
        <v/>
      </c>
      <c r="F943" s="206"/>
      <c r="G943" s="139"/>
      <c r="H943" s="139"/>
      <c r="I943" s="206"/>
      <c r="J943" s="181"/>
      <c r="K943" s="182"/>
      <c r="L943" s="207"/>
      <c r="M943" s="183"/>
      <c r="N943" s="180"/>
      <c r="O943" s="79"/>
      <c r="P943" s="80" t="str">
        <f>IF(ISBLANK(O943), "", VLOOKUP(O943, Z!$A$2:$C$4127, 3, FALSE))</f>
        <v/>
      </c>
      <c r="Q943" s="184"/>
      <c r="R943" s="156">
        <f t="shared" si="43"/>
        <v>0</v>
      </c>
      <c r="S943" s="13"/>
      <c r="T943" s="225" cm="1">
        <f t="array" ref="T943">IFERROR(V943 * INDEX($AC$28:$AC$33, U943), 0) / 1000</f>
        <v>0</v>
      </c>
      <c r="U943" s="224" t="str">
        <f t="shared" si="42"/>
        <v>-</v>
      </c>
      <c r="V943" s="225">
        <f t="shared" si="44"/>
        <v>0</v>
      </c>
      <c r="W943" s="13"/>
    </row>
    <row r="944" spans="1:23" ht="12.75" customHeight="1" x14ac:dyDescent="0.2">
      <c r="A944" s="142"/>
      <c r="B944" s="9">
        <v>917</v>
      </c>
      <c r="C944" s="180"/>
      <c r="D944" s="79"/>
      <c r="E944" s="80" t="str">
        <f>IF(ISBLANK(D944), "", VLOOKUP(D944, Z!$A$2:$C$4127, 3, FALSE))</f>
        <v/>
      </c>
      <c r="F944" s="206"/>
      <c r="G944" s="139"/>
      <c r="H944" s="139"/>
      <c r="I944" s="206"/>
      <c r="J944" s="181"/>
      <c r="K944" s="182"/>
      <c r="L944" s="207"/>
      <c r="M944" s="183"/>
      <c r="N944" s="180"/>
      <c r="O944" s="79"/>
      <c r="P944" s="80" t="str">
        <f>IF(ISBLANK(O944), "", VLOOKUP(O944, Z!$A$2:$C$4127, 3, FALSE))</f>
        <v/>
      </c>
      <c r="Q944" s="184"/>
      <c r="R944" s="156">
        <f t="shared" si="43"/>
        <v>0</v>
      </c>
      <c r="S944" s="13"/>
      <c r="T944" s="225" cm="1">
        <f t="array" ref="T944">IFERROR(V944 * INDEX($AC$28:$AC$33, U944), 0) / 1000</f>
        <v>0</v>
      </c>
      <c r="U944" s="224" t="str">
        <f t="shared" si="42"/>
        <v>-</v>
      </c>
      <c r="V944" s="225">
        <f t="shared" si="44"/>
        <v>0</v>
      </c>
      <c r="W944" s="13"/>
    </row>
    <row r="945" spans="1:23" ht="12.75" customHeight="1" x14ac:dyDescent="0.2">
      <c r="A945" s="142"/>
      <c r="B945" s="9">
        <v>918</v>
      </c>
      <c r="C945" s="180"/>
      <c r="D945" s="79"/>
      <c r="E945" s="80" t="str">
        <f>IF(ISBLANK(D945), "", VLOOKUP(D945, Z!$A$2:$C$4127, 3, FALSE))</f>
        <v/>
      </c>
      <c r="F945" s="206"/>
      <c r="G945" s="139"/>
      <c r="H945" s="139"/>
      <c r="I945" s="206"/>
      <c r="J945" s="181"/>
      <c r="K945" s="182"/>
      <c r="L945" s="207"/>
      <c r="M945" s="183"/>
      <c r="N945" s="180"/>
      <c r="O945" s="79"/>
      <c r="P945" s="80" t="str">
        <f>IF(ISBLANK(O945), "", VLOOKUP(O945, Z!$A$2:$C$4127, 3, FALSE))</f>
        <v/>
      </c>
      <c r="Q945" s="184"/>
      <c r="R945" s="156">
        <f t="shared" si="43"/>
        <v>0</v>
      </c>
      <c r="S945" s="13"/>
      <c r="T945" s="225" cm="1">
        <f t="array" ref="T945">IFERROR(V945 * INDEX($AC$28:$AC$33, U945), 0) / 1000</f>
        <v>0</v>
      </c>
      <c r="U945" s="224" t="str">
        <f t="shared" si="42"/>
        <v>-</v>
      </c>
      <c r="V945" s="225">
        <f t="shared" si="44"/>
        <v>0</v>
      </c>
      <c r="W945" s="13"/>
    </row>
    <row r="946" spans="1:23" ht="12.75" customHeight="1" x14ac:dyDescent="0.2">
      <c r="A946" s="142"/>
      <c r="B946" s="9">
        <v>919</v>
      </c>
      <c r="C946" s="180"/>
      <c r="D946" s="79"/>
      <c r="E946" s="80" t="str">
        <f>IF(ISBLANK(D946), "", VLOOKUP(D946, Z!$A$2:$C$4127, 3, FALSE))</f>
        <v/>
      </c>
      <c r="F946" s="206"/>
      <c r="G946" s="139"/>
      <c r="H946" s="139"/>
      <c r="I946" s="206"/>
      <c r="J946" s="181"/>
      <c r="K946" s="182"/>
      <c r="L946" s="207"/>
      <c r="M946" s="183"/>
      <c r="N946" s="180"/>
      <c r="O946" s="79"/>
      <c r="P946" s="80" t="str">
        <f>IF(ISBLANK(O946), "", VLOOKUP(O946, Z!$A$2:$C$4127, 3, FALSE))</f>
        <v/>
      </c>
      <c r="Q946" s="184"/>
      <c r="R946" s="156">
        <f t="shared" si="43"/>
        <v>0</v>
      </c>
      <c r="S946" s="13"/>
      <c r="T946" s="225" cm="1">
        <f t="array" ref="T946">IFERROR(V946 * INDEX($AC$28:$AC$33, U946), 0) / 1000</f>
        <v>0</v>
      </c>
      <c r="U946" s="224" t="str">
        <f t="shared" si="42"/>
        <v>-</v>
      </c>
      <c r="V946" s="225">
        <f t="shared" si="44"/>
        <v>0</v>
      </c>
      <c r="W946" s="13"/>
    </row>
    <row r="947" spans="1:23" ht="12.75" customHeight="1" x14ac:dyDescent="0.2">
      <c r="A947" s="142"/>
      <c r="B947" s="9">
        <v>920</v>
      </c>
      <c r="C947" s="180"/>
      <c r="D947" s="79"/>
      <c r="E947" s="80" t="str">
        <f>IF(ISBLANK(D947), "", VLOOKUP(D947, Z!$A$2:$C$4127, 3, FALSE))</f>
        <v/>
      </c>
      <c r="F947" s="206"/>
      <c r="G947" s="139"/>
      <c r="H947" s="139"/>
      <c r="I947" s="206"/>
      <c r="J947" s="181"/>
      <c r="K947" s="182"/>
      <c r="L947" s="207"/>
      <c r="M947" s="183"/>
      <c r="N947" s="180"/>
      <c r="O947" s="79"/>
      <c r="P947" s="80" t="str">
        <f>IF(ISBLANK(O947), "", VLOOKUP(O947, Z!$A$2:$C$4127, 3, FALSE))</f>
        <v/>
      </c>
      <c r="Q947" s="184"/>
      <c r="R947" s="156">
        <f t="shared" si="43"/>
        <v>0</v>
      </c>
      <c r="S947" s="13"/>
      <c r="T947" s="225" cm="1">
        <f t="array" ref="T947">IFERROR(V947 * INDEX($AC$28:$AC$33, U947), 0) / 1000</f>
        <v>0</v>
      </c>
      <c r="U947" s="224" t="str">
        <f t="shared" si="42"/>
        <v>-</v>
      </c>
      <c r="V947" s="225">
        <f t="shared" si="44"/>
        <v>0</v>
      </c>
      <c r="W947" s="13"/>
    </row>
    <row r="948" spans="1:23" ht="12.75" customHeight="1" x14ac:dyDescent="0.2">
      <c r="A948" s="142"/>
      <c r="B948" s="9">
        <v>921</v>
      </c>
      <c r="C948" s="180"/>
      <c r="D948" s="79"/>
      <c r="E948" s="80" t="str">
        <f>IF(ISBLANK(D948), "", VLOOKUP(D948, Z!$A$2:$C$4127, 3, FALSE))</f>
        <v/>
      </c>
      <c r="F948" s="206"/>
      <c r="G948" s="139"/>
      <c r="H948" s="139"/>
      <c r="I948" s="206"/>
      <c r="J948" s="181"/>
      <c r="K948" s="182"/>
      <c r="L948" s="207"/>
      <c r="M948" s="183"/>
      <c r="N948" s="180"/>
      <c r="O948" s="79"/>
      <c r="P948" s="80" t="str">
        <f>IF(ISBLANK(O948), "", VLOOKUP(O948, Z!$A$2:$C$4127, 3, FALSE))</f>
        <v/>
      </c>
      <c r="Q948" s="184"/>
      <c r="R948" s="156">
        <f t="shared" si="43"/>
        <v>0</v>
      </c>
      <c r="S948" s="13"/>
      <c r="T948" s="225" cm="1">
        <f t="array" ref="T948">IFERROR(V948 * INDEX($AC$28:$AC$33, U948), 0) / 1000</f>
        <v>0</v>
      </c>
      <c r="U948" s="224" t="str">
        <f t="shared" si="42"/>
        <v>-</v>
      </c>
      <c r="V948" s="225">
        <f t="shared" si="44"/>
        <v>0</v>
      </c>
      <c r="W948" s="13"/>
    </row>
    <row r="949" spans="1:23" ht="12.75" customHeight="1" x14ac:dyDescent="0.2">
      <c r="A949" s="142"/>
      <c r="B949" s="9">
        <v>922</v>
      </c>
      <c r="C949" s="180"/>
      <c r="D949" s="79"/>
      <c r="E949" s="80" t="str">
        <f>IF(ISBLANK(D949), "", VLOOKUP(D949, Z!$A$2:$C$4127, 3, FALSE))</f>
        <v/>
      </c>
      <c r="F949" s="206"/>
      <c r="G949" s="139"/>
      <c r="H949" s="139"/>
      <c r="I949" s="206"/>
      <c r="J949" s="181"/>
      <c r="K949" s="182"/>
      <c r="L949" s="207"/>
      <c r="M949" s="183"/>
      <c r="N949" s="180"/>
      <c r="O949" s="79"/>
      <c r="P949" s="80" t="str">
        <f>IF(ISBLANK(O949), "", VLOOKUP(O949, Z!$A$2:$C$4127, 3, FALSE))</f>
        <v/>
      </c>
      <c r="Q949" s="184"/>
      <c r="R949" s="156">
        <f t="shared" si="43"/>
        <v>0</v>
      </c>
      <c r="S949" s="13"/>
      <c r="T949" s="225" cm="1">
        <f t="array" ref="T949">IFERROR(V949 * INDEX($AC$28:$AC$33, U949), 0) / 1000</f>
        <v>0</v>
      </c>
      <c r="U949" s="224" t="str">
        <f t="shared" si="42"/>
        <v>-</v>
      </c>
      <c r="V949" s="225">
        <f t="shared" si="44"/>
        <v>0</v>
      </c>
      <c r="W949" s="13"/>
    </row>
    <row r="950" spans="1:23" ht="12.75" customHeight="1" x14ac:dyDescent="0.2">
      <c r="A950" s="142"/>
      <c r="B950" s="9">
        <v>923</v>
      </c>
      <c r="C950" s="180"/>
      <c r="D950" s="79"/>
      <c r="E950" s="80" t="str">
        <f>IF(ISBLANK(D950), "", VLOOKUP(D950, Z!$A$2:$C$4127, 3, FALSE))</f>
        <v/>
      </c>
      <c r="F950" s="206"/>
      <c r="G950" s="139"/>
      <c r="H950" s="139"/>
      <c r="I950" s="206"/>
      <c r="J950" s="181"/>
      <c r="K950" s="182"/>
      <c r="L950" s="207"/>
      <c r="M950" s="183"/>
      <c r="N950" s="180"/>
      <c r="O950" s="79"/>
      <c r="P950" s="80" t="str">
        <f>IF(ISBLANK(O950), "", VLOOKUP(O950, Z!$A$2:$C$4127, 3, FALSE))</f>
        <v/>
      </c>
      <c r="Q950" s="184"/>
      <c r="R950" s="156">
        <f t="shared" si="43"/>
        <v>0</v>
      </c>
      <c r="S950" s="13"/>
      <c r="T950" s="225" cm="1">
        <f t="array" ref="T950">IFERROR(V950 * INDEX($AC$28:$AC$33, U950), 0) / 1000</f>
        <v>0</v>
      </c>
      <c r="U950" s="224" t="str">
        <f t="shared" si="42"/>
        <v>-</v>
      </c>
      <c r="V950" s="225">
        <f t="shared" si="44"/>
        <v>0</v>
      </c>
      <c r="W950" s="13"/>
    </row>
    <row r="951" spans="1:23" ht="12.75" customHeight="1" x14ac:dyDescent="0.2">
      <c r="A951" s="142"/>
      <c r="B951" s="9">
        <v>924</v>
      </c>
      <c r="C951" s="180"/>
      <c r="D951" s="79"/>
      <c r="E951" s="80" t="str">
        <f>IF(ISBLANK(D951), "", VLOOKUP(D951, Z!$A$2:$C$4127, 3, FALSE))</f>
        <v/>
      </c>
      <c r="F951" s="206"/>
      <c r="G951" s="139"/>
      <c r="H951" s="139"/>
      <c r="I951" s="206"/>
      <c r="J951" s="181"/>
      <c r="K951" s="182"/>
      <c r="L951" s="207"/>
      <c r="M951" s="183"/>
      <c r="N951" s="180"/>
      <c r="O951" s="79"/>
      <c r="P951" s="80" t="str">
        <f>IF(ISBLANK(O951), "", VLOOKUP(O951, Z!$A$2:$C$4127, 3, FALSE))</f>
        <v/>
      </c>
      <c r="Q951" s="184"/>
      <c r="R951" s="156">
        <f t="shared" si="43"/>
        <v>0</v>
      </c>
      <c r="S951" s="13"/>
      <c r="T951" s="225" cm="1">
        <f t="array" ref="T951">IFERROR(V951 * INDEX($AC$28:$AC$33, U951), 0) / 1000</f>
        <v>0</v>
      </c>
      <c r="U951" s="224" t="str">
        <f t="shared" si="42"/>
        <v>-</v>
      </c>
      <c r="V951" s="225">
        <f t="shared" si="44"/>
        <v>0</v>
      </c>
      <c r="W951" s="13"/>
    </row>
    <row r="952" spans="1:23" ht="12.75" customHeight="1" x14ac:dyDescent="0.2">
      <c r="A952" s="142"/>
      <c r="B952" s="9">
        <v>925</v>
      </c>
      <c r="C952" s="180"/>
      <c r="D952" s="79"/>
      <c r="E952" s="80" t="str">
        <f>IF(ISBLANK(D952), "", VLOOKUP(D952, Z!$A$2:$C$4127, 3, FALSE))</f>
        <v/>
      </c>
      <c r="F952" s="206"/>
      <c r="G952" s="139"/>
      <c r="H952" s="139"/>
      <c r="I952" s="206"/>
      <c r="J952" s="181"/>
      <c r="K952" s="182"/>
      <c r="L952" s="207"/>
      <c r="M952" s="183"/>
      <c r="N952" s="180"/>
      <c r="O952" s="79"/>
      <c r="P952" s="80" t="str">
        <f>IF(ISBLANK(O952), "", VLOOKUP(O952, Z!$A$2:$C$4127, 3, FALSE))</f>
        <v/>
      </c>
      <c r="Q952" s="184"/>
      <c r="R952" s="156">
        <f t="shared" si="43"/>
        <v>0</v>
      </c>
      <c r="S952" s="13"/>
      <c r="T952" s="225" cm="1">
        <f t="array" ref="T952">IFERROR(V952 * INDEX($AC$28:$AC$33, U952), 0) / 1000</f>
        <v>0</v>
      </c>
      <c r="U952" s="224" t="str">
        <f t="shared" si="42"/>
        <v>-</v>
      </c>
      <c r="V952" s="225">
        <f t="shared" si="44"/>
        <v>0</v>
      </c>
      <c r="W952" s="13"/>
    </row>
    <row r="953" spans="1:23" ht="12.75" customHeight="1" x14ac:dyDescent="0.2">
      <c r="A953" s="142"/>
      <c r="B953" s="9">
        <v>926</v>
      </c>
      <c r="C953" s="180"/>
      <c r="D953" s="79"/>
      <c r="E953" s="80" t="str">
        <f>IF(ISBLANK(D953), "", VLOOKUP(D953, Z!$A$2:$C$4127, 3, FALSE))</f>
        <v/>
      </c>
      <c r="F953" s="206"/>
      <c r="G953" s="139"/>
      <c r="H953" s="139"/>
      <c r="I953" s="206"/>
      <c r="J953" s="181"/>
      <c r="K953" s="182"/>
      <c r="L953" s="207"/>
      <c r="M953" s="183"/>
      <c r="N953" s="180"/>
      <c r="O953" s="79"/>
      <c r="P953" s="80" t="str">
        <f>IF(ISBLANK(O953), "", VLOOKUP(O953, Z!$A$2:$C$4127, 3, FALSE))</f>
        <v/>
      </c>
      <c r="Q953" s="184"/>
      <c r="R953" s="156">
        <f t="shared" si="43"/>
        <v>0</v>
      </c>
      <c r="S953" s="13"/>
      <c r="T953" s="225" cm="1">
        <f t="array" ref="T953">IFERROR(V953 * INDEX($AC$28:$AC$33, U953), 0) / 1000</f>
        <v>0</v>
      </c>
      <c r="U953" s="224" t="str">
        <f t="shared" si="42"/>
        <v>-</v>
      </c>
      <c r="V953" s="225">
        <f t="shared" si="44"/>
        <v>0</v>
      </c>
      <c r="W953" s="13"/>
    </row>
    <row r="954" spans="1:23" ht="12.75" customHeight="1" x14ac:dyDescent="0.2">
      <c r="A954" s="142"/>
      <c r="B954" s="9">
        <v>927</v>
      </c>
      <c r="C954" s="180"/>
      <c r="D954" s="79"/>
      <c r="E954" s="80" t="str">
        <f>IF(ISBLANK(D954), "", VLOOKUP(D954, Z!$A$2:$C$4127, 3, FALSE))</f>
        <v/>
      </c>
      <c r="F954" s="206"/>
      <c r="G954" s="139"/>
      <c r="H954" s="139"/>
      <c r="I954" s="206"/>
      <c r="J954" s="181"/>
      <c r="K954" s="182"/>
      <c r="L954" s="207"/>
      <c r="M954" s="183"/>
      <c r="N954" s="180"/>
      <c r="O954" s="79"/>
      <c r="P954" s="80" t="str">
        <f>IF(ISBLANK(O954), "", VLOOKUP(O954, Z!$A$2:$C$4127, 3, FALSE))</f>
        <v/>
      </c>
      <c r="Q954" s="184"/>
      <c r="R954" s="156">
        <f t="shared" si="43"/>
        <v>0</v>
      </c>
      <c r="S954" s="13"/>
      <c r="T954" s="225" cm="1">
        <f t="array" ref="T954">IFERROR(V954 * INDEX($AC$28:$AC$33, U954), 0) / 1000</f>
        <v>0</v>
      </c>
      <c r="U954" s="224" t="str">
        <f t="shared" si="42"/>
        <v>-</v>
      </c>
      <c r="V954" s="225">
        <f t="shared" si="44"/>
        <v>0</v>
      </c>
      <c r="W954" s="13"/>
    </row>
    <row r="955" spans="1:23" ht="12.75" customHeight="1" x14ac:dyDescent="0.2">
      <c r="A955" s="142"/>
      <c r="B955" s="9">
        <v>928</v>
      </c>
      <c r="C955" s="180"/>
      <c r="D955" s="79"/>
      <c r="E955" s="80" t="str">
        <f>IF(ISBLANK(D955), "", VLOOKUP(D955, Z!$A$2:$C$4127, 3, FALSE))</f>
        <v/>
      </c>
      <c r="F955" s="206"/>
      <c r="G955" s="139"/>
      <c r="H955" s="139"/>
      <c r="I955" s="206"/>
      <c r="J955" s="181"/>
      <c r="K955" s="182"/>
      <c r="L955" s="207"/>
      <c r="M955" s="183"/>
      <c r="N955" s="180"/>
      <c r="O955" s="79"/>
      <c r="P955" s="80" t="str">
        <f>IF(ISBLANK(O955), "", VLOOKUP(O955, Z!$A$2:$C$4127, 3, FALSE))</f>
        <v/>
      </c>
      <c r="Q955" s="184"/>
      <c r="R955" s="156">
        <f t="shared" si="43"/>
        <v>0</v>
      </c>
      <c r="S955" s="13"/>
      <c r="T955" s="225" cm="1">
        <f t="array" ref="T955">IFERROR(V955 * INDEX($AC$28:$AC$33, U955), 0) / 1000</f>
        <v>0</v>
      </c>
      <c r="U955" s="224" t="str">
        <f t="shared" si="42"/>
        <v>-</v>
      </c>
      <c r="V955" s="225">
        <f t="shared" si="44"/>
        <v>0</v>
      </c>
      <c r="W955" s="13"/>
    </row>
    <row r="956" spans="1:23" ht="12.75" customHeight="1" x14ac:dyDescent="0.2">
      <c r="A956" s="142"/>
      <c r="B956" s="9">
        <v>929</v>
      </c>
      <c r="C956" s="180"/>
      <c r="D956" s="79"/>
      <c r="E956" s="80" t="str">
        <f>IF(ISBLANK(D956), "", VLOOKUP(D956, Z!$A$2:$C$4127, 3, FALSE))</f>
        <v/>
      </c>
      <c r="F956" s="206"/>
      <c r="G956" s="139"/>
      <c r="H956" s="139"/>
      <c r="I956" s="206"/>
      <c r="J956" s="181"/>
      <c r="K956" s="182"/>
      <c r="L956" s="207"/>
      <c r="M956" s="183"/>
      <c r="N956" s="180"/>
      <c r="O956" s="79"/>
      <c r="P956" s="80" t="str">
        <f>IF(ISBLANK(O956), "", VLOOKUP(O956, Z!$A$2:$C$4127, 3, FALSE))</f>
        <v/>
      </c>
      <c r="Q956" s="184"/>
      <c r="R956" s="156">
        <f t="shared" si="43"/>
        <v>0</v>
      </c>
      <c r="S956" s="13"/>
      <c r="T956" s="225" cm="1">
        <f t="array" ref="T956">IFERROR(V956 * INDEX($AC$28:$AC$33, U956), 0) / 1000</f>
        <v>0</v>
      </c>
      <c r="U956" s="224" t="str">
        <f t="shared" si="42"/>
        <v>-</v>
      </c>
      <c r="V956" s="225">
        <f t="shared" si="44"/>
        <v>0</v>
      </c>
      <c r="W956" s="13"/>
    </row>
    <row r="957" spans="1:23" ht="12.75" customHeight="1" x14ac:dyDescent="0.2">
      <c r="A957" s="142"/>
      <c r="B957" s="9">
        <v>930</v>
      </c>
      <c r="C957" s="180"/>
      <c r="D957" s="79"/>
      <c r="E957" s="80" t="str">
        <f>IF(ISBLANK(D957), "", VLOOKUP(D957, Z!$A$2:$C$4127, 3, FALSE))</f>
        <v/>
      </c>
      <c r="F957" s="206"/>
      <c r="G957" s="139"/>
      <c r="H957" s="139"/>
      <c r="I957" s="206"/>
      <c r="J957" s="181"/>
      <c r="K957" s="182"/>
      <c r="L957" s="207"/>
      <c r="M957" s="183"/>
      <c r="N957" s="180"/>
      <c r="O957" s="79"/>
      <c r="P957" s="80" t="str">
        <f>IF(ISBLANK(O957), "", VLOOKUP(O957, Z!$A$2:$C$4127, 3, FALSE))</f>
        <v/>
      </c>
      <c r="Q957" s="184"/>
      <c r="R957" s="156">
        <f t="shared" si="43"/>
        <v>0</v>
      </c>
      <c r="S957" s="13"/>
      <c r="T957" s="225" cm="1">
        <f t="array" ref="T957">IFERROR(V957 * INDEX($AC$28:$AC$33, U957), 0) / 1000</f>
        <v>0</v>
      </c>
      <c r="U957" s="224" t="str">
        <f t="shared" si="42"/>
        <v>-</v>
      </c>
      <c r="V957" s="225">
        <f t="shared" si="44"/>
        <v>0</v>
      </c>
      <c r="W957" s="13"/>
    </row>
    <row r="958" spans="1:23" ht="12.75" customHeight="1" x14ac:dyDescent="0.2">
      <c r="A958" s="142"/>
      <c r="B958" s="9">
        <v>931</v>
      </c>
      <c r="C958" s="180"/>
      <c r="D958" s="79"/>
      <c r="E958" s="80" t="str">
        <f>IF(ISBLANK(D958), "", VLOOKUP(D958, Z!$A$2:$C$4127, 3, FALSE))</f>
        <v/>
      </c>
      <c r="F958" s="206"/>
      <c r="G958" s="139"/>
      <c r="H958" s="139"/>
      <c r="I958" s="206"/>
      <c r="J958" s="181"/>
      <c r="K958" s="182"/>
      <c r="L958" s="207"/>
      <c r="M958" s="183"/>
      <c r="N958" s="180"/>
      <c r="O958" s="79"/>
      <c r="P958" s="80" t="str">
        <f>IF(ISBLANK(O958), "", VLOOKUP(O958, Z!$A$2:$C$4127, 3, FALSE))</f>
        <v/>
      </c>
      <c r="Q958" s="184"/>
      <c r="R958" s="156">
        <f t="shared" si="43"/>
        <v>0</v>
      </c>
      <c r="S958" s="13"/>
      <c r="T958" s="225" cm="1">
        <f t="array" ref="T958">IFERROR(V958 * INDEX($AC$28:$AC$33, U958), 0) / 1000</f>
        <v>0</v>
      </c>
      <c r="U958" s="224" t="str">
        <f t="shared" si="42"/>
        <v>-</v>
      </c>
      <c r="V958" s="225">
        <f t="shared" si="44"/>
        <v>0</v>
      </c>
      <c r="W958" s="13"/>
    </row>
    <row r="959" spans="1:23" ht="12.75" customHeight="1" x14ac:dyDescent="0.2">
      <c r="A959" s="142"/>
      <c r="B959" s="9">
        <v>932</v>
      </c>
      <c r="C959" s="180"/>
      <c r="D959" s="79"/>
      <c r="E959" s="80" t="str">
        <f>IF(ISBLANK(D959), "", VLOOKUP(D959, Z!$A$2:$C$4127, 3, FALSE))</f>
        <v/>
      </c>
      <c r="F959" s="206"/>
      <c r="G959" s="139"/>
      <c r="H959" s="139"/>
      <c r="I959" s="206"/>
      <c r="J959" s="181"/>
      <c r="K959" s="182"/>
      <c r="L959" s="207"/>
      <c r="M959" s="183"/>
      <c r="N959" s="180"/>
      <c r="O959" s="79"/>
      <c r="P959" s="80" t="str">
        <f>IF(ISBLANK(O959), "", VLOOKUP(O959, Z!$A$2:$C$4127, 3, FALSE))</f>
        <v/>
      </c>
      <c r="Q959" s="184"/>
      <c r="R959" s="156">
        <f t="shared" si="43"/>
        <v>0</v>
      </c>
      <c r="S959" s="13"/>
      <c r="T959" s="225" cm="1">
        <f t="array" ref="T959">IFERROR(V959 * INDEX($AC$28:$AC$33, U959), 0) / 1000</f>
        <v>0</v>
      </c>
      <c r="U959" s="224" t="str">
        <f t="shared" si="42"/>
        <v>-</v>
      </c>
      <c r="V959" s="225">
        <f t="shared" si="44"/>
        <v>0</v>
      </c>
      <c r="W959" s="13"/>
    </row>
    <row r="960" spans="1:23" ht="12.75" customHeight="1" x14ac:dyDescent="0.2">
      <c r="A960" s="142"/>
      <c r="B960" s="9">
        <v>933</v>
      </c>
      <c r="C960" s="180"/>
      <c r="D960" s="79"/>
      <c r="E960" s="80" t="str">
        <f>IF(ISBLANK(D960), "", VLOOKUP(D960, Z!$A$2:$C$4127, 3, FALSE))</f>
        <v/>
      </c>
      <c r="F960" s="206"/>
      <c r="G960" s="139"/>
      <c r="H960" s="139"/>
      <c r="I960" s="206"/>
      <c r="J960" s="181"/>
      <c r="K960" s="182"/>
      <c r="L960" s="207"/>
      <c r="M960" s="183"/>
      <c r="N960" s="180"/>
      <c r="O960" s="79"/>
      <c r="P960" s="80" t="str">
        <f>IF(ISBLANK(O960), "", VLOOKUP(O960, Z!$A$2:$C$4127, 3, FALSE))</f>
        <v/>
      </c>
      <c r="Q960" s="184"/>
      <c r="R960" s="156">
        <f t="shared" si="43"/>
        <v>0</v>
      </c>
      <c r="S960" s="13"/>
      <c r="T960" s="225" cm="1">
        <f t="array" ref="T960">IFERROR(V960 * INDEX($AC$28:$AC$33, U960), 0) / 1000</f>
        <v>0</v>
      </c>
      <c r="U960" s="224" t="str">
        <f t="shared" si="42"/>
        <v>-</v>
      </c>
      <c r="V960" s="225">
        <f t="shared" si="44"/>
        <v>0</v>
      </c>
      <c r="W960" s="13"/>
    </row>
    <row r="961" spans="1:23" ht="12.75" customHeight="1" x14ac:dyDescent="0.2">
      <c r="A961" s="142"/>
      <c r="B961" s="9">
        <v>934</v>
      </c>
      <c r="C961" s="180"/>
      <c r="D961" s="79"/>
      <c r="E961" s="80" t="str">
        <f>IF(ISBLANK(D961), "", VLOOKUP(D961, Z!$A$2:$C$4127, 3, FALSE))</f>
        <v/>
      </c>
      <c r="F961" s="206"/>
      <c r="G961" s="139"/>
      <c r="H961" s="139"/>
      <c r="I961" s="206"/>
      <c r="J961" s="181"/>
      <c r="K961" s="182"/>
      <c r="L961" s="207"/>
      <c r="M961" s="183"/>
      <c r="N961" s="180"/>
      <c r="O961" s="79"/>
      <c r="P961" s="80" t="str">
        <f>IF(ISBLANK(O961), "", VLOOKUP(O961, Z!$A$2:$C$4127, 3, FALSE))</f>
        <v/>
      </c>
      <c r="Q961" s="184"/>
      <c r="R961" s="156">
        <f t="shared" si="43"/>
        <v>0</v>
      </c>
      <c r="S961" s="13"/>
      <c r="T961" s="225" cm="1">
        <f t="array" ref="T961">IFERROR(V961 * INDEX($AC$28:$AC$33, U961), 0) / 1000</f>
        <v>0</v>
      </c>
      <c r="U961" s="224" t="str">
        <f t="shared" si="42"/>
        <v>-</v>
      </c>
      <c r="V961" s="225">
        <f t="shared" si="44"/>
        <v>0</v>
      </c>
      <c r="W961" s="13"/>
    </row>
    <row r="962" spans="1:23" ht="12.75" customHeight="1" x14ac:dyDescent="0.2">
      <c r="A962" s="142"/>
      <c r="B962" s="9">
        <v>935</v>
      </c>
      <c r="C962" s="180"/>
      <c r="D962" s="79"/>
      <c r="E962" s="80" t="str">
        <f>IF(ISBLANK(D962), "", VLOOKUP(D962, Z!$A$2:$C$4127, 3, FALSE))</f>
        <v/>
      </c>
      <c r="F962" s="206"/>
      <c r="G962" s="139"/>
      <c r="H962" s="139"/>
      <c r="I962" s="206"/>
      <c r="J962" s="181"/>
      <c r="K962" s="182"/>
      <c r="L962" s="207"/>
      <c r="M962" s="183"/>
      <c r="N962" s="180"/>
      <c r="O962" s="79"/>
      <c r="P962" s="80" t="str">
        <f>IF(ISBLANK(O962), "", VLOOKUP(O962, Z!$A$2:$C$4127, 3, FALSE))</f>
        <v/>
      </c>
      <c r="Q962" s="184"/>
      <c r="R962" s="156">
        <f t="shared" si="43"/>
        <v>0</v>
      </c>
      <c r="S962" s="13"/>
      <c r="T962" s="225" cm="1">
        <f t="array" ref="T962">IFERROR(V962 * INDEX($AC$28:$AC$33, U962), 0) / 1000</f>
        <v>0</v>
      </c>
      <c r="U962" s="224" t="str">
        <f t="shared" si="42"/>
        <v>-</v>
      </c>
      <c r="V962" s="225">
        <f t="shared" si="44"/>
        <v>0</v>
      </c>
      <c r="W962" s="13"/>
    </row>
    <row r="963" spans="1:23" ht="12.75" customHeight="1" x14ac:dyDescent="0.2">
      <c r="A963" s="142"/>
      <c r="B963" s="9">
        <v>936</v>
      </c>
      <c r="C963" s="180"/>
      <c r="D963" s="79"/>
      <c r="E963" s="80" t="str">
        <f>IF(ISBLANK(D963), "", VLOOKUP(D963, Z!$A$2:$C$4127, 3, FALSE))</f>
        <v/>
      </c>
      <c r="F963" s="206"/>
      <c r="G963" s="139"/>
      <c r="H963" s="139"/>
      <c r="I963" s="206"/>
      <c r="J963" s="181"/>
      <c r="K963" s="182"/>
      <c r="L963" s="207"/>
      <c r="M963" s="183"/>
      <c r="N963" s="180"/>
      <c r="O963" s="79"/>
      <c r="P963" s="80" t="str">
        <f>IF(ISBLANK(O963), "", VLOOKUP(O963, Z!$A$2:$C$4127, 3, FALSE))</f>
        <v/>
      </c>
      <c r="Q963" s="184"/>
      <c r="R963" s="156">
        <f t="shared" si="43"/>
        <v>0</v>
      </c>
      <c r="S963" s="13"/>
      <c r="T963" s="225" cm="1">
        <f t="array" ref="T963">IFERROR(V963 * INDEX($AC$28:$AC$33, U963), 0) / 1000</f>
        <v>0</v>
      </c>
      <c r="U963" s="224" t="str">
        <f t="shared" si="42"/>
        <v>-</v>
      </c>
      <c r="V963" s="225">
        <f t="shared" si="44"/>
        <v>0</v>
      </c>
      <c r="W963" s="13"/>
    </row>
    <row r="964" spans="1:23" ht="12.75" customHeight="1" x14ac:dyDescent="0.2">
      <c r="A964" s="142"/>
      <c r="B964" s="9">
        <v>937</v>
      </c>
      <c r="C964" s="180"/>
      <c r="D964" s="79"/>
      <c r="E964" s="80" t="str">
        <f>IF(ISBLANK(D964), "", VLOOKUP(D964, Z!$A$2:$C$4127, 3, FALSE))</f>
        <v/>
      </c>
      <c r="F964" s="206"/>
      <c r="G964" s="139"/>
      <c r="H964" s="139"/>
      <c r="I964" s="206"/>
      <c r="J964" s="181"/>
      <c r="K964" s="182"/>
      <c r="L964" s="207"/>
      <c r="M964" s="183"/>
      <c r="N964" s="180"/>
      <c r="O964" s="79"/>
      <c r="P964" s="80" t="str">
        <f>IF(ISBLANK(O964), "", VLOOKUP(O964, Z!$A$2:$C$4127, 3, FALSE))</f>
        <v/>
      </c>
      <c r="Q964" s="184"/>
      <c r="R964" s="156">
        <f t="shared" si="43"/>
        <v>0</v>
      </c>
      <c r="S964" s="13"/>
      <c r="T964" s="225" cm="1">
        <f t="array" ref="T964">IFERROR(V964 * INDEX($AC$28:$AC$33, U964), 0) / 1000</f>
        <v>0</v>
      </c>
      <c r="U964" s="224" t="str">
        <f t="shared" si="42"/>
        <v>-</v>
      </c>
      <c r="V964" s="225">
        <f t="shared" si="44"/>
        <v>0</v>
      </c>
      <c r="W964" s="13"/>
    </row>
    <row r="965" spans="1:23" ht="12.75" customHeight="1" x14ac:dyDescent="0.2">
      <c r="A965" s="142"/>
      <c r="B965" s="9">
        <v>938</v>
      </c>
      <c r="C965" s="180"/>
      <c r="D965" s="79"/>
      <c r="E965" s="80" t="str">
        <f>IF(ISBLANK(D965), "", VLOOKUP(D965, Z!$A$2:$C$4127, 3, FALSE))</f>
        <v/>
      </c>
      <c r="F965" s="206"/>
      <c r="G965" s="139"/>
      <c r="H965" s="139"/>
      <c r="I965" s="206"/>
      <c r="J965" s="181"/>
      <c r="K965" s="182"/>
      <c r="L965" s="207"/>
      <c r="M965" s="183"/>
      <c r="N965" s="180"/>
      <c r="O965" s="79"/>
      <c r="P965" s="80" t="str">
        <f>IF(ISBLANK(O965), "", VLOOKUP(O965, Z!$A$2:$C$4127, 3, FALSE))</f>
        <v/>
      </c>
      <c r="Q965" s="184"/>
      <c r="R965" s="156">
        <f t="shared" si="43"/>
        <v>0</v>
      </c>
      <c r="S965" s="13"/>
      <c r="T965" s="225" cm="1">
        <f t="array" ref="T965">IFERROR(V965 * INDEX($AC$28:$AC$33, U965), 0) / 1000</f>
        <v>0</v>
      </c>
      <c r="U965" s="224" t="str">
        <f t="shared" si="42"/>
        <v>-</v>
      </c>
      <c r="V965" s="225">
        <f t="shared" si="44"/>
        <v>0</v>
      </c>
      <c r="W965" s="13"/>
    </row>
    <row r="966" spans="1:23" ht="12.75" customHeight="1" x14ac:dyDescent="0.2">
      <c r="A966" s="142"/>
      <c r="B966" s="9">
        <v>939</v>
      </c>
      <c r="C966" s="180"/>
      <c r="D966" s="79"/>
      <c r="E966" s="80" t="str">
        <f>IF(ISBLANK(D966), "", VLOOKUP(D966, Z!$A$2:$C$4127, 3, FALSE))</f>
        <v/>
      </c>
      <c r="F966" s="206"/>
      <c r="G966" s="139"/>
      <c r="H966" s="139"/>
      <c r="I966" s="206"/>
      <c r="J966" s="181"/>
      <c r="K966" s="182"/>
      <c r="L966" s="207"/>
      <c r="M966" s="183"/>
      <c r="N966" s="180"/>
      <c r="O966" s="79"/>
      <c r="P966" s="80" t="str">
        <f>IF(ISBLANK(O966), "", VLOOKUP(O966, Z!$A$2:$C$4127, 3, FALSE))</f>
        <v/>
      </c>
      <c r="Q966" s="184"/>
      <c r="R966" s="156">
        <f t="shared" si="43"/>
        <v>0</v>
      </c>
      <c r="S966" s="13"/>
      <c r="T966" s="225" cm="1">
        <f t="array" ref="T966">IFERROR(V966 * INDEX($AC$28:$AC$33, U966), 0) / 1000</f>
        <v>0</v>
      </c>
      <c r="U966" s="224" t="str">
        <f t="shared" si="42"/>
        <v>-</v>
      </c>
      <c r="V966" s="225">
        <f t="shared" si="44"/>
        <v>0</v>
      </c>
      <c r="W966" s="13"/>
    </row>
    <row r="967" spans="1:23" ht="12.75" customHeight="1" x14ac:dyDescent="0.2">
      <c r="A967" s="142"/>
      <c r="B967" s="9">
        <v>940</v>
      </c>
      <c r="C967" s="180"/>
      <c r="D967" s="79"/>
      <c r="E967" s="80" t="str">
        <f>IF(ISBLANK(D967), "", VLOOKUP(D967, Z!$A$2:$C$4127, 3, FALSE))</f>
        <v/>
      </c>
      <c r="F967" s="206"/>
      <c r="G967" s="139"/>
      <c r="H967" s="139"/>
      <c r="I967" s="206"/>
      <c r="J967" s="181"/>
      <c r="K967" s="182"/>
      <c r="L967" s="207"/>
      <c r="M967" s="183"/>
      <c r="N967" s="180"/>
      <c r="O967" s="79"/>
      <c r="P967" s="80" t="str">
        <f>IF(ISBLANK(O967), "", VLOOKUP(O967, Z!$A$2:$C$4127, 3, FALSE))</f>
        <v/>
      </c>
      <c r="Q967" s="184"/>
      <c r="R967" s="156">
        <f t="shared" si="43"/>
        <v>0</v>
      </c>
      <c r="S967" s="13"/>
      <c r="T967" s="225" cm="1">
        <f t="array" ref="T967">IFERROR(V967 * INDEX($AC$28:$AC$33, U967), 0) / 1000</f>
        <v>0</v>
      </c>
      <c r="U967" s="224" t="str">
        <f t="shared" si="42"/>
        <v>-</v>
      </c>
      <c r="V967" s="225">
        <f t="shared" si="44"/>
        <v>0</v>
      </c>
      <c r="W967" s="13"/>
    </row>
    <row r="968" spans="1:23" ht="12.75" customHeight="1" x14ac:dyDescent="0.2">
      <c r="A968" s="142"/>
      <c r="B968" s="9">
        <v>941</v>
      </c>
      <c r="C968" s="180"/>
      <c r="D968" s="79"/>
      <c r="E968" s="80" t="str">
        <f>IF(ISBLANK(D968), "", VLOOKUP(D968, Z!$A$2:$C$4127, 3, FALSE))</f>
        <v/>
      </c>
      <c r="F968" s="206"/>
      <c r="G968" s="139"/>
      <c r="H968" s="139"/>
      <c r="I968" s="206"/>
      <c r="J968" s="181"/>
      <c r="K968" s="182"/>
      <c r="L968" s="207"/>
      <c r="M968" s="183"/>
      <c r="N968" s="180"/>
      <c r="O968" s="79"/>
      <c r="P968" s="80" t="str">
        <f>IF(ISBLANK(O968), "", VLOOKUP(O968, Z!$A$2:$C$4127, 3, FALSE))</f>
        <v/>
      </c>
      <c r="Q968" s="184"/>
      <c r="R968" s="156">
        <f t="shared" si="43"/>
        <v>0</v>
      </c>
      <c r="S968" s="13"/>
      <c r="T968" s="225" cm="1">
        <f t="array" ref="T968">IFERROR(V968 * INDEX($AC$28:$AC$33, U968), 0) / 1000</f>
        <v>0</v>
      </c>
      <c r="U968" s="224" t="str">
        <f t="shared" si="42"/>
        <v>-</v>
      </c>
      <c r="V968" s="225">
        <f t="shared" si="44"/>
        <v>0</v>
      </c>
      <c r="W968" s="13"/>
    </row>
    <row r="969" spans="1:23" ht="12.75" customHeight="1" x14ac:dyDescent="0.2">
      <c r="A969" s="142"/>
      <c r="B969" s="9">
        <v>942</v>
      </c>
      <c r="C969" s="180"/>
      <c r="D969" s="79"/>
      <c r="E969" s="80" t="str">
        <f>IF(ISBLANK(D969), "", VLOOKUP(D969, Z!$A$2:$C$4127, 3, FALSE))</f>
        <v/>
      </c>
      <c r="F969" s="206"/>
      <c r="G969" s="139"/>
      <c r="H969" s="139"/>
      <c r="I969" s="206"/>
      <c r="J969" s="181"/>
      <c r="K969" s="182"/>
      <c r="L969" s="207"/>
      <c r="M969" s="183"/>
      <c r="N969" s="180"/>
      <c r="O969" s="79"/>
      <c r="P969" s="80" t="str">
        <f>IF(ISBLANK(O969), "", VLOOKUP(O969, Z!$A$2:$C$4127, 3, FALSE))</f>
        <v/>
      </c>
      <c r="Q969" s="184"/>
      <c r="R969" s="156">
        <f t="shared" si="43"/>
        <v>0</v>
      </c>
      <c r="S969" s="13"/>
      <c r="T969" s="225" cm="1">
        <f t="array" ref="T969">IFERROR(V969 * INDEX($AC$28:$AC$33, U969), 0) / 1000</f>
        <v>0</v>
      </c>
      <c r="U969" s="224" t="str">
        <f t="shared" si="42"/>
        <v>-</v>
      </c>
      <c r="V969" s="225">
        <f t="shared" si="44"/>
        <v>0</v>
      </c>
      <c r="W969" s="13"/>
    </row>
    <row r="970" spans="1:23" ht="12.75" customHeight="1" x14ac:dyDescent="0.2">
      <c r="A970" s="142"/>
      <c r="B970" s="9">
        <v>943</v>
      </c>
      <c r="C970" s="180"/>
      <c r="D970" s="79"/>
      <c r="E970" s="80" t="str">
        <f>IF(ISBLANK(D970), "", VLOOKUP(D970, Z!$A$2:$C$4127, 3, FALSE))</f>
        <v/>
      </c>
      <c r="F970" s="206"/>
      <c r="G970" s="139"/>
      <c r="H970" s="139"/>
      <c r="I970" s="206"/>
      <c r="J970" s="181"/>
      <c r="K970" s="182"/>
      <c r="L970" s="207"/>
      <c r="M970" s="183"/>
      <c r="N970" s="180"/>
      <c r="O970" s="79"/>
      <c r="P970" s="80" t="str">
        <f>IF(ISBLANK(O970), "", VLOOKUP(O970, Z!$A$2:$C$4127, 3, FALSE))</f>
        <v/>
      </c>
      <c r="Q970" s="184"/>
      <c r="R970" s="156">
        <f t="shared" si="43"/>
        <v>0</v>
      </c>
      <c r="S970" s="13"/>
      <c r="T970" s="225" cm="1">
        <f t="array" ref="T970">IFERROR(V970 * INDEX($AC$28:$AC$33, U970), 0) / 1000</f>
        <v>0</v>
      </c>
      <c r="U970" s="224" t="str">
        <f t="shared" si="42"/>
        <v>-</v>
      </c>
      <c r="V970" s="225">
        <f t="shared" si="44"/>
        <v>0</v>
      </c>
      <c r="W970" s="13"/>
    </row>
    <row r="971" spans="1:23" ht="12.75" customHeight="1" x14ac:dyDescent="0.2">
      <c r="A971" s="142"/>
      <c r="B971" s="9">
        <v>944</v>
      </c>
      <c r="C971" s="180"/>
      <c r="D971" s="79"/>
      <c r="E971" s="80" t="str">
        <f>IF(ISBLANK(D971), "", VLOOKUP(D971, Z!$A$2:$C$4127, 3, FALSE))</f>
        <v/>
      </c>
      <c r="F971" s="206"/>
      <c r="G971" s="139"/>
      <c r="H971" s="139"/>
      <c r="I971" s="206"/>
      <c r="J971" s="181"/>
      <c r="K971" s="182"/>
      <c r="L971" s="207"/>
      <c r="M971" s="183"/>
      <c r="N971" s="180"/>
      <c r="O971" s="79"/>
      <c r="P971" s="80" t="str">
        <f>IF(ISBLANK(O971), "", VLOOKUP(O971, Z!$A$2:$C$4127, 3, FALSE))</f>
        <v/>
      </c>
      <c r="Q971" s="184"/>
      <c r="R971" s="156">
        <f t="shared" si="43"/>
        <v>0</v>
      </c>
      <c r="S971" s="13"/>
      <c r="T971" s="225" cm="1">
        <f t="array" ref="T971">IFERROR(V971 * INDEX($AC$28:$AC$33, U971), 0) / 1000</f>
        <v>0</v>
      </c>
      <c r="U971" s="224" t="str">
        <f t="shared" si="42"/>
        <v>-</v>
      </c>
      <c r="V971" s="225">
        <f t="shared" si="44"/>
        <v>0</v>
      </c>
      <c r="W971" s="13"/>
    </row>
    <row r="972" spans="1:23" ht="12.75" customHeight="1" x14ac:dyDescent="0.2">
      <c r="A972" s="142"/>
      <c r="B972" s="9">
        <v>945</v>
      </c>
      <c r="C972" s="180"/>
      <c r="D972" s="79"/>
      <c r="E972" s="80" t="str">
        <f>IF(ISBLANK(D972), "", VLOOKUP(D972, Z!$A$2:$C$4127, 3, FALSE))</f>
        <v/>
      </c>
      <c r="F972" s="206"/>
      <c r="G972" s="139"/>
      <c r="H972" s="139"/>
      <c r="I972" s="206"/>
      <c r="J972" s="181"/>
      <c r="K972" s="182"/>
      <c r="L972" s="207"/>
      <c r="M972" s="183"/>
      <c r="N972" s="180"/>
      <c r="O972" s="79"/>
      <c r="P972" s="80" t="str">
        <f>IF(ISBLANK(O972), "", VLOOKUP(O972, Z!$A$2:$C$4127, 3, FALSE))</f>
        <v/>
      </c>
      <c r="Q972" s="184"/>
      <c r="R972" s="156">
        <f t="shared" si="43"/>
        <v>0</v>
      </c>
      <c r="S972" s="13"/>
      <c r="T972" s="225" cm="1">
        <f t="array" ref="T972">IFERROR(V972 * INDEX($AC$28:$AC$33, U972), 0) / 1000</f>
        <v>0</v>
      </c>
      <c r="U972" s="224" t="str">
        <f t="shared" si="42"/>
        <v>-</v>
      </c>
      <c r="V972" s="225">
        <f t="shared" si="44"/>
        <v>0</v>
      </c>
      <c r="W972" s="13"/>
    </row>
    <row r="973" spans="1:23" ht="12.75" customHeight="1" x14ac:dyDescent="0.2">
      <c r="A973" s="142"/>
      <c r="B973" s="9">
        <v>946</v>
      </c>
      <c r="C973" s="180"/>
      <c r="D973" s="79"/>
      <c r="E973" s="80" t="str">
        <f>IF(ISBLANK(D973), "", VLOOKUP(D973, Z!$A$2:$C$4127, 3, FALSE))</f>
        <v/>
      </c>
      <c r="F973" s="206"/>
      <c r="G973" s="139"/>
      <c r="H973" s="139"/>
      <c r="I973" s="206"/>
      <c r="J973" s="181"/>
      <c r="K973" s="182"/>
      <c r="L973" s="207"/>
      <c r="M973" s="183"/>
      <c r="N973" s="180"/>
      <c r="O973" s="79"/>
      <c r="P973" s="80" t="str">
        <f>IF(ISBLANK(O973), "", VLOOKUP(O973, Z!$A$2:$C$4127, 3, FALSE))</f>
        <v/>
      </c>
      <c r="Q973" s="184"/>
      <c r="R973" s="156">
        <f t="shared" si="43"/>
        <v>0</v>
      </c>
      <c r="S973" s="13"/>
      <c r="T973" s="225" cm="1">
        <f t="array" ref="T973">IFERROR(V973 * INDEX($AC$28:$AC$33, U973), 0) / 1000</f>
        <v>0</v>
      </c>
      <c r="U973" s="224" t="str">
        <f t="shared" si="42"/>
        <v>-</v>
      </c>
      <c r="V973" s="225">
        <f t="shared" si="44"/>
        <v>0</v>
      </c>
      <c r="W973" s="13"/>
    </row>
    <row r="974" spans="1:23" ht="12.75" customHeight="1" x14ac:dyDescent="0.2">
      <c r="A974" s="142"/>
      <c r="B974" s="9">
        <v>947</v>
      </c>
      <c r="C974" s="180"/>
      <c r="D974" s="79"/>
      <c r="E974" s="80" t="str">
        <f>IF(ISBLANK(D974), "", VLOOKUP(D974, Z!$A$2:$C$4127, 3, FALSE))</f>
        <v/>
      </c>
      <c r="F974" s="206"/>
      <c r="G974" s="139"/>
      <c r="H974" s="139"/>
      <c r="I974" s="206"/>
      <c r="J974" s="181"/>
      <c r="K974" s="182"/>
      <c r="L974" s="207"/>
      <c r="M974" s="183"/>
      <c r="N974" s="180"/>
      <c r="O974" s="79"/>
      <c r="P974" s="80" t="str">
        <f>IF(ISBLANK(O974), "", VLOOKUP(O974, Z!$A$2:$C$4127, 3, FALSE))</f>
        <v/>
      </c>
      <c r="Q974" s="184"/>
      <c r="R974" s="156">
        <f t="shared" si="43"/>
        <v>0</v>
      </c>
      <c r="S974" s="13"/>
      <c r="T974" s="225" cm="1">
        <f t="array" ref="T974">IFERROR(V974 * INDEX($AC$28:$AC$33, U974), 0) / 1000</f>
        <v>0</v>
      </c>
      <c r="U974" s="224" t="str">
        <f t="shared" si="42"/>
        <v>-</v>
      </c>
      <c r="V974" s="225">
        <f t="shared" si="44"/>
        <v>0</v>
      </c>
      <c r="W974" s="13"/>
    </row>
    <row r="975" spans="1:23" ht="12.75" customHeight="1" x14ac:dyDescent="0.2">
      <c r="A975" s="142"/>
      <c r="B975" s="9">
        <v>948</v>
      </c>
      <c r="C975" s="180"/>
      <c r="D975" s="79"/>
      <c r="E975" s="80" t="str">
        <f>IF(ISBLANK(D975), "", VLOOKUP(D975, Z!$A$2:$C$4127, 3, FALSE))</f>
        <v/>
      </c>
      <c r="F975" s="206"/>
      <c r="G975" s="139"/>
      <c r="H975" s="139"/>
      <c r="I975" s="206"/>
      <c r="J975" s="181"/>
      <c r="K975" s="182"/>
      <c r="L975" s="207"/>
      <c r="M975" s="183"/>
      <c r="N975" s="180"/>
      <c r="O975" s="79"/>
      <c r="P975" s="80" t="str">
        <f>IF(ISBLANK(O975), "", VLOOKUP(O975, Z!$A$2:$C$4127, 3, FALSE))</f>
        <v/>
      </c>
      <c r="Q975" s="184"/>
      <c r="R975" s="156">
        <f t="shared" si="43"/>
        <v>0</v>
      </c>
      <c r="S975" s="13"/>
      <c r="T975" s="225" cm="1">
        <f t="array" ref="T975">IFERROR(V975 * INDEX($AC$28:$AC$33, U975), 0) / 1000</f>
        <v>0</v>
      </c>
      <c r="U975" s="224" t="str">
        <f t="shared" si="42"/>
        <v>-</v>
      </c>
      <c r="V975" s="225">
        <f t="shared" si="44"/>
        <v>0</v>
      </c>
      <c r="W975" s="13"/>
    </row>
    <row r="976" spans="1:23" ht="12.75" customHeight="1" x14ac:dyDescent="0.2">
      <c r="A976" s="142"/>
      <c r="B976" s="9">
        <v>949</v>
      </c>
      <c r="C976" s="180"/>
      <c r="D976" s="79"/>
      <c r="E976" s="80" t="str">
        <f>IF(ISBLANK(D976), "", VLOOKUP(D976, Z!$A$2:$C$4127, 3, FALSE))</f>
        <v/>
      </c>
      <c r="F976" s="206"/>
      <c r="G976" s="139"/>
      <c r="H976" s="139"/>
      <c r="I976" s="206"/>
      <c r="J976" s="181"/>
      <c r="K976" s="182"/>
      <c r="L976" s="207"/>
      <c r="M976" s="183"/>
      <c r="N976" s="180"/>
      <c r="O976" s="79"/>
      <c r="P976" s="80" t="str">
        <f>IF(ISBLANK(O976), "", VLOOKUP(O976, Z!$A$2:$C$4127, 3, FALSE))</f>
        <v/>
      </c>
      <c r="Q976" s="184"/>
      <c r="R976" s="156">
        <f t="shared" si="43"/>
        <v>0</v>
      </c>
      <c r="S976" s="13"/>
      <c r="T976" s="225" cm="1">
        <f t="array" ref="T976">IFERROR(V976 * INDEX($AC$28:$AC$33, U976), 0) / 1000</f>
        <v>0</v>
      </c>
      <c r="U976" s="224" t="str">
        <f t="shared" si="42"/>
        <v>-</v>
      </c>
      <c r="V976" s="225">
        <f t="shared" si="44"/>
        <v>0</v>
      </c>
      <c r="W976" s="13"/>
    </row>
    <row r="977" spans="1:23" ht="12.75" customHeight="1" x14ac:dyDescent="0.2">
      <c r="A977" s="142"/>
      <c r="B977" s="9">
        <v>950</v>
      </c>
      <c r="C977" s="180"/>
      <c r="D977" s="79"/>
      <c r="E977" s="80" t="str">
        <f>IF(ISBLANK(D977), "", VLOOKUP(D977, Z!$A$2:$C$4127, 3, FALSE))</f>
        <v/>
      </c>
      <c r="F977" s="206"/>
      <c r="G977" s="139"/>
      <c r="H977" s="139"/>
      <c r="I977" s="206"/>
      <c r="J977" s="181"/>
      <c r="K977" s="182"/>
      <c r="L977" s="207"/>
      <c r="M977" s="183"/>
      <c r="N977" s="180"/>
      <c r="O977" s="79"/>
      <c r="P977" s="80" t="str">
        <f>IF(ISBLANK(O977), "", VLOOKUP(O977, Z!$A$2:$C$4127, 3, FALSE))</f>
        <v/>
      </c>
      <c r="Q977" s="184"/>
      <c r="R977" s="156">
        <f t="shared" si="43"/>
        <v>0</v>
      </c>
      <c r="S977" s="13"/>
      <c r="T977" s="225" cm="1">
        <f t="array" ref="T977">IFERROR(V977 * INDEX($AC$28:$AC$33, U977), 0) / 1000</f>
        <v>0</v>
      </c>
      <c r="U977" s="224" t="str">
        <f t="shared" si="42"/>
        <v>-</v>
      </c>
      <c r="V977" s="225">
        <f t="shared" si="44"/>
        <v>0</v>
      </c>
      <c r="W977" s="13"/>
    </row>
    <row r="978" spans="1:23" ht="12.75" customHeight="1" x14ac:dyDescent="0.2">
      <c r="A978" s="142"/>
      <c r="B978" s="9">
        <v>951</v>
      </c>
      <c r="C978" s="180"/>
      <c r="D978" s="79"/>
      <c r="E978" s="80" t="str">
        <f>IF(ISBLANK(D978), "", VLOOKUP(D978, Z!$A$2:$C$4127, 3, FALSE))</f>
        <v/>
      </c>
      <c r="F978" s="206"/>
      <c r="G978" s="139"/>
      <c r="H978" s="139"/>
      <c r="I978" s="206"/>
      <c r="J978" s="181"/>
      <c r="K978" s="182"/>
      <c r="L978" s="207"/>
      <c r="M978" s="183"/>
      <c r="N978" s="180"/>
      <c r="O978" s="79"/>
      <c r="P978" s="80" t="str">
        <f>IF(ISBLANK(O978), "", VLOOKUP(O978, Z!$A$2:$C$4127, 3, FALSE))</f>
        <v/>
      </c>
      <c r="Q978" s="184"/>
      <c r="R978" s="156">
        <f t="shared" si="43"/>
        <v>0</v>
      </c>
      <c r="S978" s="13"/>
      <c r="T978" s="225" cm="1">
        <f t="array" ref="T978">IFERROR(V978 * INDEX($AC$28:$AC$33, U978), 0) / 1000</f>
        <v>0</v>
      </c>
      <c r="U978" s="224" t="str">
        <f t="shared" si="42"/>
        <v>-</v>
      </c>
      <c r="V978" s="225">
        <f t="shared" si="44"/>
        <v>0</v>
      </c>
      <c r="W978" s="13"/>
    </row>
    <row r="979" spans="1:23" ht="12.75" customHeight="1" x14ac:dyDescent="0.2">
      <c r="A979" s="142"/>
      <c r="B979" s="9">
        <v>952</v>
      </c>
      <c r="C979" s="180"/>
      <c r="D979" s="79"/>
      <c r="E979" s="80" t="str">
        <f>IF(ISBLANK(D979), "", VLOOKUP(D979, Z!$A$2:$C$4127, 3, FALSE))</f>
        <v/>
      </c>
      <c r="F979" s="206"/>
      <c r="G979" s="139"/>
      <c r="H979" s="139"/>
      <c r="I979" s="206"/>
      <c r="J979" s="181"/>
      <c r="K979" s="182"/>
      <c r="L979" s="207"/>
      <c r="M979" s="183"/>
      <c r="N979" s="180"/>
      <c r="O979" s="79"/>
      <c r="P979" s="80" t="str">
        <f>IF(ISBLANK(O979), "", VLOOKUP(O979, Z!$A$2:$C$4127, 3, FALSE))</f>
        <v/>
      </c>
      <c r="Q979" s="184"/>
      <c r="R979" s="156">
        <f t="shared" si="43"/>
        <v>0</v>
      </c>
      <c r="S979" s="13"/>
      <c r="T979" s="225" cm="1">
        <f t="array" ref="T979">IFERROR(V979 * INDEX($AC$28:$AC$33, U979), 0) / 1000</f>
        <v>0</v>
      </c>
      <c r="U979" s="224" t="str">
        <f t="shared" si="42"/>
        <v>-</v>
      </c>
      <c r="V979" s="225">
        <f t="shared" si="44"/>
        <v>0</v>
      </c>
      <c r="W979" s="13"/>
    </row>
    <row r="980" spans="1:23" ht="12.75" customHeight="1" x14ac:dyDescent="0.2">
      <c r="A980" s="142"/>
      <c r="B980" s="9">
        <v>953</v>
      </c>
      <c r="C980" s="180"/>
      <c r="D980" s="79"/>
      <c r="E980" s="80" t="str">
        <f>IF(ISBLANK(D980), "", VLOOKUP(D980, Z!$A$2:$C$4127, 3, FALSE))</f>
        <v/>
      </c>
      <c r="F980" s="206"/>
      <c r="G980" s="139"/>
      <c r="H980" s="139"/>
      <c r="I980" s="206"/>
      <c r="J980" s="181"/>
      <c r="K980" s="182"/>
      <c r="L980" s="207"/>
      <c r="M980" s="183"/>
      <c r="N980" s="180"/>
      <c r="O980" s="79"/>
      <c r="P980" s="80" t="str">
        <f>IF(ISBLANK(O980), "", VLOOKUP(O980, Z!$A$2:$C$4127, 3, FALSE))</f>
        <v/>
      </c>
      <c r="Q980" s="184"/>
      <c r="R980" s="156">
        <f t="shared" si="43"/>
        <v>0</v>
      </c>
      <c r="S980" s="13"/>
      <c r="T980" s="225" cm="1">
        <f t="array" ref="T980">IFERROR(V980 * INDEX($AC$28:$AC$33, U980), 0) / 1000</f>
        <v>0</v>
      </c>
      <c r="U980" s="224" t="str">
        <f t="shared" si="42"/>
        <v>-</v>
      </c>
      <c r="V980" s="225">
        <f t="shared" si="44"/>
        <v>0</v>
      </c>
      <c r="W980" s="13"/>
    </row>
    <row r="981" spans="1:23" ht="12.75" customHeight="1" x14ac:dyDescent="0.2">
      <c r="A981" s="142"/>
      <c r="B981" s="9">
        <v>954</v>
      </c>
      <c r="C981" s="180"/>
      <c r="D981" s="79"/>
      <c r="E981" s="80" t="str">
        <f>IF(ISBLANK(D981), "", VLOOKUP(D981, Z!$A$2:$C$4127, 3, FALSE))</f>
        <v/>
      </c>
      <c r="F981" s="206"/>
      <c r="G981" s="139"/>
      <c r="H981" s="139"/>
      <c r="I981" s="206"/>
      <c r="J981" s="181"/>
      <c r="K981" s="182"/>
      <c r="L981" s="207"/>
      <c r="M981" s="183"/>
      <c r="N981" s="180"/>
      <c r="O981" s="79"/>
      <c r="P981" s="80" t="str">
        <f>IF(ISBLANK(O981), "", VLOOKUP(O981, Z!$A$2:$C$4127, 3, FALSE))</f>
        <v/>
      </c>
      <c r="Q981" s="184"/>
      <c r="R981" s="156">
        <f t="shared" si="43"/>
        <v>0</v>
      </c>
      <c r="S981" s="13"/>
      <c r="T981" s="225" cm="1">
        <f t="array" ref="T981">IFERROR(V981 * INDEX($AC$28:$AC$33, U981), 0) / 1000</f>
        <v>0</v>
      </c>
      <c r="U981" s="224" t="str">
        <f t="shared" si="42"/>
        <v>-</v>
      </c>
      <c r="V981" s="225">
        <f t="shared" si="44"/>
        <v>0</v>
      </c>
      <c r="W981" s="13"/>
    </row>
    <row r="982" spans="1:23" ht="12.75" customHeight="1" x14ac:dyDescent="0.2">
      <c r="A982" s="142"/>
      <c r="B982" s="9">
        <v>955</v>
      </c>
      <c r="C982" s="180"/>
      <c r="D982" s="79"/>
      <c r="E982" s="80" t="str">
        <f>IF(ISBLANK(D982), "", VLOOKUP(D982, Z!$A$2:$C$4127, 3, FALSE))</f>
        <v/>
      </c>
      <c r="F982" s="206"/>
      <c r="G982" s="139"/>
      <c r="H982" s="139"/>
      <c r="I982" s="206"/>
      <c r="J982" s="181"/>
      <c r="K982" s="182"/>
      <c r="L982" s="207"/>
      <c r="M982" s="183"/>
      <c r="N982" s="180"/>
      <c r="O982" s="79"/>
      <c r="P982" s="80" t="str">
        <f>IF(ISBLANK(O982), "", VLOOKUP(O982, Z!$A$2:$C$4127, 3, FALSE))</f>
        <v/>
      </c>
      <c r="Q982" s="184"/>
      <c r="R982" s="156">
        <f t="shared" si="43"/>
        <v>0</v>
      </c>
      <c r="S982" s="13"/>
      <c r="T982" s="225" cm="1">
        <f t="array" ref="T982">IFERROR(V982 * INDEX($AC$28:$AC$33, U982), 0) / 1000</f>
        <v>0</v>
      </c>
      <c r="U982" s="224" t="str">
        <f t="shared" si="42"/>
        <v>-</v>
      </c>
      <c r="V982" s="225">
        <f t="shared" si="44"/>
        <v>0</v>
      </c>
      <c r="W982" s="13"/>
    </row>
    <row r="983" spans="1:23" ht="12.75" customHeight="1" x14ac:dyDescent="0.2">
      <c r="A983" s="142"/>
      <c r="B983" s="9">
        <v>956</v>
      </c>
      <c r="C983" s="180"/>
      <c r="D983" s="79"/>
      <c r="E983" s="80" t="str">
        <f>IF(ISBLANK(D983), "", VLOOKUP(D983, Z!$A$2:$C$4127, 3, FALSE))</f>
        <v/>
      </c>
      <c r="F983" s="206"/>
      <c r="G983" s="139"/>
      <c r="H983" s="139"/>
      <c r="I983" s="206"/>
      <c r="J983" s="181"/>
      <c r="K983" s="182"/>
      <c r="L983" s="207"/>
      <c r="M983" s="183"/>
      <c r="N983" s="180"/>
      <c r="O983" s="79"/>
      <c r="P983" s="80" t="str">
        <f>IF(ISBLANK(O983), "", VLOOKUP(O983, Z!$A$2:$C$4127, 3, FALSE))</f>
        <v/>
      </c>
      <c r="Q983" s="184"/>
      <c r="R983" s="156">
        <f t="shared" si="43"/>
        <v>0</v>
      </c>
      <c r="S983" s="13"/>
      <c r="T983" s="225" cm="1">
        <f t="array" ref="T983">IFERROR(V983 * INDEX($AC$28:$AC$33, U983), 0) / 1000</f>
        <v>0</v>
      </c>
      <c r="U983" s="224" t="str">
        <f t="shared" si="42"/>
        <v>-</v>
      </c>
      <c r="V983" s="225">
        <f t="shared" si="44"/>
        <v>0</v>
      </c>
      <c r="W983" s="13"/>
    </row>
    <row r="984" spans="1:23" ht="12.75" customHeight="1" x14ac:dyDescent="0.2">
      <c r="A984" s="142"/>
      <c r="B984" s="9">
        <v>957</v>
      </c>
      <c r="C984" s="180"/>
      <c r="D984" s="79"/>
      <c r="E984" s="80" t="str">
        <f>IF(ISBLANK(D984), "", VLOOKUP(D984, Z!$A$2:$C$4127, 3, FALSE))</f>
        <v/>
      </c>
      <c r="F984" s="206"/>
      <c r="G984" s="139"/>
      <c r="H984" s="139"/>
      <c r="I984" s="206"/>
      <c r="J984" s="181"/>
      <c r="K984" s="182"/>
      <c r="L984" s="207"/>
      <c r="M984" s="183"/>
      <c r="N984" s="180"/>
      <c r="O984" s="79"/>
      <c r="P984" s="80" t="str">
        <f>IF(ISBLANK(O984), "", VLOOKUP(O984, Z!$A$2:$C$4127, 3, FALSE))</f>
        <v/>
      </c>
      <c r="Q984" s="184"/>
      <c r="R984" s="156">
        <f t="shared" si="43"/>
        <v>0</v>
      </c>
      <c r="S984" s="13"/>
      <c r="T984" s="225" cm="1">
        <f t="array" ref="T984">IFERROR(V984 * INDEX($AC$28:$AC$33, U984), 0) / 1000</f>
        <v>0</v>
      </c>
      <c r="U984" s="224" t="str">
        <f t="shared" ref="U984:U1027" si="45">IFERROR(MATCH($H984,INDEX(Units,,1),0),IFERROR(MATCH($H984,INDEX(Units,,2),0),IFERROR(MATCH($H984,INDEX(Units,,3),0),"-")))</f>
        <v>-</v>
      </c>
      <c r="V984" s="225">
        <f t="shared" si="44"/>
        <v>0</v>
      </c>
      <c r="W984" s="13"/>
    </row>
    <row r="985" spans="1:23" ht="12.75" customHeight="1" x14ac:dyDescent="0.2">
      <c r="A985" s="142"/>
      <c r="B985" s="9">
        <v>958</v>
      </c>
      <c r="C985" s="180"/>
      <c r="D985" s="79"/>
      <c r="E985" s="80" t="str">
        <f>IF(ISBLANK(D985), "", VLOOKUP(D985, Z!$A$2:$C$4127, 3, FALSE))</f>
        <v/>
      </c>
      <c r="F985" s="206"/>
      <c r="G985" s="139"/>
      <c r="H985" s="139"/>
      <c r="I985" s="206"/>
      <c r="J985" s="181"/>
      <c r="K985" s="182"/>
      <c r="L985" s="207"/>
      <c r="M985" s="183"/>
      <c r="N985" s="180"/>
      <c r="O985" s="79"/>
      <c r="P985" s="80" t="str">
        <f>IF(ISBLANK(O985), "", VLOOKUP(O985, Z!$A$2:$C$4127, 3, FALSE))</f>
        <v/>
      </c>
      <c r="Q985" s="184"/>
      <c r="R985" s="156">
        <f t="shared" ref="R985:R1023" si="46">T985*1000</f>
        <v>0</v>
      </c>
      <c r="S985" s="13"/>
      <c r="T985" s="225" cm="1">
        <f t="array" ref="T985">IFERROR(V985 * INDEX($AC$28:$AC$33, U985), 0) / 1000</f>
        <v>0</v>
      </c>
      <c r="U985" s="224" t="str">
        <f t="shared" si="45"/>
        <v>-</v>
      </c>
      <c r="V985" s="225">
        <f t="shared" ref="V985:V1023" si="47">I985</f>
        <v>0</v>
      </c>
      <c r="W985" s="13"/>
    </row>
    <row r="986" spans="1:23" ht="12.75" customHeight="1" x14ac:dyDescent="0.2">
      <c r="A986" s="142"/>
      <c r="B986" s="9">
        <v>959</v>
      </c>
      <c r="C986" s="180"/>
      <c r="D986" s="79"/>
      <c r="E986" s="80" t="str">
        <f>IF(ISBLANK(D986), "", VLOOKUP(D986, Z!$A$2:$C$4127, 3, FALSE))</f>
        <v/>
      </c>
      <c r="F986" s="206"/>
      <c r="G986" s="139"/>
      <c r="H986" s="139"/>
      <c r="I986" s="206"/>
      <c r="J986" s="181"/>
      <c r="K986" s="182"/>
      <c r="L986" s="207"/>
      <c r="M986" s="183"/>
      <c r="N986" s="180"/>
      <c r="O986" s="79"/>
      <c r="P986" s="80" t="str">
        <f>IF(ISBLANK(O986), "", VLOOKUP(O986, Z!$A$2:$C$4127, 3, FALSE))</f>
        <v/>
      </c>
      <c r="Q986" s="184"/>
      <c r="R986" s="156">
        <f t="shared" si="46"/>
        <v>0</v>
      </c>
      <c r="S986" s="13"/>
      <c r="T986" s="225" cm="1">
        <f t="array" ref="T986">IFERROR(V986 * INDEX($AC$28:$AC$33, U986), 0) / 1000</f>
        <v>0</v>
      </c>
      <c r="U986" s="224" t="str">
        <f t="shared" si="45"/>
        <v>-</v>
      </c>
      <c r="V986" s="225">
        <f t="shared" si="47"/>
        <v>0</v>
      </c>
      <c r="W986" s="13"/>
    </row>
    <row r="987" spans="1:23" ht="12.75" customHeight="1" x14ac:dyDescent="0.2">
      <c r="A987" s="142"/>
      <c r="B987" s="9">
        <v>960</v>
      </c>
      <c r="C987" s="180"/>
      <c r="D987" s="79"/>
      <c r="E987" s="80" t="str">
        <f>IF(ISBLANK(D987), "", VLOOKUP(D987, Z!$A$2:$C$4127, 3, FALSE))</f>
        <v/>
      </c>
      <c r="F987" s="206"/>
      <c r="G987" s="139"/>
      <c r="H987" s="139"/>
      <c r="I987" s="206"/>
      <c r="J987" s="181"/>
      <c r="K987" s="182"/>
      <c r="L987" s="207"/>
      <c r="M987" s="183"/>
      <c r="N987" s="180"/>
      <c r="O987" s="79"/>
      <c r="P987" s="80" t="str">
        <f>IF(ISBLANK(O987), "", VLOOKUP(O987, Z!$A$2:$C$4127, 3, FALSE))</f>
        <v/>
      </c>
      <c r="Q987" s="184"/>
      <c r="R987" s="156">
        <f t="shared" si="46"/>
        <v>0</v>
      </c>
      <c r="S987" s="13"/>
      <c r="T987" s="225" cm="1">
        <f t="array" ref="T987">IFERROR(V987 * INDEX($AC$28:$AC$33, U987), 0) / 1000</f>
        <v>0</v>
      </c>
      <c r="U987" s="224" t="str">
        <f t="shared" si="45"/>
        <v>-</v>
      </c>
      <c r="V987" s="225">
        <f t="shared" si="47"/>
        <v>0</v>
      </c>
      <c r="W987" s="13"/>
    </row>
    <row r="988" spans="1:23" ht="12.75" customHeight="1" x14ac:dyDescent="0.2">
      <c r="A988" s="142"/>
      <c r="B988" s="9">
        <v>961</v>
      </c>
      <c r="C988" s="180"/>
      <c r="D988" s="79"/>
      <c r="E988" s="80" t="str">
        <f>IF(ISBLANK(D988), "", VLOOKUP(D988, Z!$A$2:$C$4127, 3, FALSE))</f>
        <v/>
      </c>
      <c r="F988" s="206"/>
      <c r="G988" s="139"/>
      <c r="H988" s="139"/>
      <c r="I988" s="206"/>
      <c r="J988" s="181"/>
      <c r="K988" s="182"/>
      <c r="L988" s="207"/>
      <c r="M988" s="183"/>
      <c r="N988" s="180"/>
      <c r="O988" s="79"/>
      <c r="P988" s="80" t="str">
        <f>IF(ISBLANK(O988), "", VLOOKUP(O988, Z!$A$2:$C$4127, 3, FALSE))</f>
        <v/>
      </c>
      <c r="Q988" s="184"/>
      <c r="R988" s="156">
        <f t="shared" si="46"/>
        <v>0</v>
      </c>
      <c r="S988" s="13"/>
      <c r="T988" s="225" cm="1">
        <f t="array" ref="T988">IFERROR(V988 * INDEX($AC$28:$AC$33, U988), 0) / 1000</f>
        <v>0</v>
      </c>
      <c r="U988" s="224" t="str">
        <f t="shared" si="45"/>
        <v>-</v>
      </c>
      <c r="V988" s="225">
        <f t="shared" si="47"/>
        <v>0</v>
      </c>
      <c r="W988" s="13"/>
    </row>
    <row r="989" spans="1:23" ht="12.75" customHeight="1" x14ac:dyDescent="0.2">
      <c r="A989" s="142"/>
      <c r="B989" s="9">
        <v>962</v>
      </c>
      <c r="C989" s="180"/>
      <c r="D989" s="79"/>
      <c r="E989" s="80" t="str">
        <f>IF(ISBLANK(D989), "", VLOOKUP(D989, Z!$A$2:$C$4127, 3, FALSE))</f>
        <v/>
      </c>
      <c r="F989" s="206"/>
      <c r="G989" s="139"/>
      <c r="H989" s="139"/>
      <c r="I989" s="206"/>
      <c r="J989" s="181"/>
      <c r="K989" s="182"/>
      <c r="L989" s="207"/>
      <c r="M989" s="183"/>
      <c r="N989" s="180"/>
      <c r="O989" s="79"/>
      <c r="P989" s="80" t="str">
        <f>IF(ISBLANK(O989), "", VLOOKUP(O989, Z!$A$2:$C$4127, 3, FALSE))</f>
        <v/>
      </c>
      <c r="Q989" s="184"/>
      <c r="R989" s="156">
        <f t="shared" si="46"/>
        <v>0</v>
      </c>
      <c r="S989" s="13"/>
      <c r="T989" s="225" cm="1">
        <f t="array" ref="T989">IFERROR(V989 * INDEX($AC$28:$AC$33, U989), 0) / 1000</f>
        <v>0</v>
      </c>
      <c r="U989" s="224" t="str">
        <f t="shared" si="45"/>
        <v>-</v>
      </c>
      <c r="V989" s="225">
        <f t="shared" si="47"/>
        <v>0</v>
      </c>
      <c r="W989" s="13"/>
    </row>
    <row r="990" spans="1:23" ht="12.75" customHeight="1" x14ac:dyDescent="0.2">
      <c r="A990" s="142"/>
      <c r="B990" s="9">
        <v>963</v>
      </c>
      <c r="C990" s="180"/>
      <c r="D990" s="79"/>
      <c r="E990" s="80" t="str">
        <f>IF(ISBLANK(D990), "", VLOOKUP(D990, Z!$A$2:$C$4127, 3, FALSE))</f>
        <v/>
      </c>
      <c r="F990" s="206"/>
      <c r="G990" s="139"/>
      <c r="H990" s="139"/>
      <c r="I990" s="206"/>
      <c r="J990" s="181"/>
      <c r="K990" s="182"/>
      <c r="L990" s="207"/>
      <c r="M990" s="183"/>
      <c r="N990" s="180"/>
      <c r="O990" s="79"/>
      <c r="P990" s="80" t="str">
        <f>IF(ISBLANK(O990), "", VLOOKUP(O990, Z!$A$2:$C$4127, 3, FALSE))</f>
        <v/>
      </c>
      <c r="Q990" s="184"/>
      <c r="R990" s="156">
        <f t="shared" si="46"/>
        <v>0</v>
      </c>
      <c r="S990" s="13"/>
      <c r="T990" s="225" cm="1">
        <f t="array" ref="T990">IFERROR(V990 * INDEX($AC$28:$AC$33, U990), 0) / 1000</f>
        <v>0</v>
      </c>
      <c r="U990" s="224" t="str">
        <f t="shared" si="45"/>
        <v>-</v>
      </c>
      <c r="V990" s="225">
        <f t="shared" si="47"/>
        <v>0</v>
      </c>
      <c r="W990" s="13"/>
    </row>
    <row r="991" spans="1:23" ht="12.75" customHeight="1" x14ac:dyDescent="0.2">
      <c r="A991" s="142"/>
      <c r="B991" s="9">
        <v>964</v>
      </c>
      <c r="C991" s="180"/>
      <c r="D991" s="79"/>
      <c r="E991" s="80" t="str">
        <f>IF(ISBLANK(D991), "", VLOOKUP(D991, Z!$A$2:$C$4127, 3, FALSE))</f>
        <v/>
      </c>
      <c r="F991" s="206"/>
      <c r="G991" s="139"/>
      <c r="H991" s="139"/>
      <c r="I991" s="206"/>
      <c r="J991" s="181"/>
      <c r="K991" s="182"/>
      <c r="L991" s="207"/>
      <c r="M991" s="183"/>
      <c r="N991" s="180"/>
      <c r="O991" s="79"/>
      <c r="P991" s="80" t="str">
        <f>IF(ISBLANK(O991), "", VLOOKUP(O991, Z!$A$2:$C$4127, 3, FALSE))</f>
        <v/>
      </c>
      <c r="Q991" s="184"/>
      <c r="R991" s="156">
        <f t="shared" si="46"/>
        <v>0</v>
      </c>
      <c r="S991" s="13"/>
      <c r="T991" s="225" cm="1">
        <f t="array" ref="T991">IFERROR(V991 * INDEX($AC$28:$AC$33, U991), 0) / 1000</f>
        <v>0</v>
      </c>
      <c r="U991" s="224" t="str">
        <f t="shared" si="45"/>
        <v>-</v>
      </c>
      <c r="V991" s="225">
        <f t="shared" si="47"/>
        <v>0</v>
      </c>
      <c r="W991" s="13"/>
    </row>
    <row r="992" spans="1:23" ht="12.75" customHeight="1" x14ac:dyDescent="0.2">
      <c r="A992" s="142"/>
      <c r="B992" s="9">
        <v>965</v>
      </c>
      <c r="C992" s="180"/>
      <c r="D992" s="79"/>
      <c r="E992" s="80" t="str">
        <f>IF(ISBLANK(D992), "", VLOOKUP(D992, Z!$A$2:$C$4127, 3, FALSE))</f>
        <v/>
      </c>
      <c r="F992" s="206"/>
      <c r="G992" s="139"/>
      <c r="H992" s="139"/>
      <c r="I992" s="206"/>
      <c r="J992" s="181"/>
      <c r="K992" s="182"/>
      <c r="L992" s="207"/>
      <c r="M992" s="183"/>
      <c r="N992" s="180"/>
      <c r="O992" s="79"/>
      <c r="P992" s="80" t="str">
        <f>IF(ISBLANK(O992), "", VLOOKUP(O992, Z!$A$2:$C$4127, 3, FALSE))</f>
        <v/>
      </c>
      <c r="Q992" s="184"/>
      <c r="R992" s="156">
        <f t="shared" si="46"/>
        <v>0</v>
      </c>
      <c r="S992" s="13"/>
      <c r="T992" s="225" cm="1">
        <f t="array" ref="T992">IFERROR(V992 * INDEX($AC$28:$AC$33, U992), 0) / 1000</f>
        <v>0</v>
      </c>
      <c r="U992" s="224" t="str">
        <f t="shared" si="45"/>
        <v>-</v>
      </c>
      <c r="V992" s="225">
        <f t="shared" si="47"/>
        <v>0</v>
      </c>
      <c r="W992" s="13"/>
    </row>
    <row r="993" spans="1:23" ht="12.75" customHeight="1" x14ac:dyDescent="0.2">
      <c r="A993" s="142"/>
      <c r="B993" s="9">
        <v>966</v>
      </c>
      <c r="C993" s="180"/>
      <c r="D993" s="79"/>
      <c r="E993" s="80" t="str">
        <f>IF(ISBLANK(D993), "", VLOOKUP(D993, Z!$A$2:$C$4127, 3, FALSE))</f>
        <v/>
      </c>
      <c r="F993" s="206"/>
      <c r="G993" s="139"/>
      <c r="H993" s="139"/>
      <c r="I993" s="206"/>
      <c r="J993" s="181"/>
      <c r="K993" s="182"/>
      <c r="L993" s="207"/>
      <c r="M993" s="183"/>
      <c r="N993" s="180"/>
      <c r="O993" s="79"/>
      <c r="P993" s="80" t="str">
        <f>IF(ISBLANK(O993), "", VLOOKUP(O993, Z!$A$2:$C$4127, 3, FALSE))</f>
        <v/>
      </c>
      <c r="Q993" s="184"/>
      <c r="R993" s="156">
        <f t="shared" si="46"/>
        <v>0</v>
      </c>
      <c r="S993" s="13"/>
      <c r="T993" s="225" cm="1">
        <f t="array" ref="T993">IFERROR(V993 * INDEX($AC$28:$AC$33, U993), 0) / 1000</f>
        <v>0</v>
      </c>
      <c r="U993" s="224" t="str">
        <f t="shared" si="45"/>
        <v>-</v>
      </c>
      <c r="V993" s="225">
        <f t="shared" si="47"/>
        <v>0</v>
      </c>
      <c r="W993" s="13"/>
    </row>
    <row r="994" spans="1:23" ht="12.75" customHeight="1" x14ac:dyDescent="0.2">
      <c r="A994" s="142"/>
      <c r="B994" s="9">
        <v>967</v>
      </c>
      <c r="C994" s="180"/>
      <c r="D994" s="79"/>
      <c r="E994" s="80" t="str">
        <f>IF(ISBLANK(D994), "", VLOOKUP(D994, Z!$A$2:$C$4127, 3, FALSE))</f>
        <v/>
      </c>
      <c r="F994" s="206"/>
      <c r="G994" s="139"/>
      <c r="H994" s="139"/>
      <c r="I994" s="206"/>
      <c r="J994" s="181"/>
      <c r="K994" s="182"/>
      <c r="L994" s="207"/>
      <c r="M994" s="183"/>
      <c r="N994" s="180"/>
      <c r="O994" s="79"/>
      <c r="P994" s="80" t="str">
        <f>IF(ISBLANK(O994), "", VLOOKUP(O994, Z!$A$2:$C$4127, 3, FALSE))</f>
        <v/>
      </c>
      <c r="Q994" s="184"/>
      <c r="R994" s="156">
        <f t="shared" si="46"/>
        <v>0</v>
      </c>
      <c r="S994" s="13"/>
      <c r="T994" s="225" cm="1">
        <f t="array" ref="T994">IFERROR(V994 * INDEX($AC$28:$AC$33, U994), 0) / 1000</f>
        <v>0</v>
      </c>
      <c r="U994" s="224" t="str">
        <f t="shared" si="45"/>
        <v>-</v>
      </c>
      <c r="V994" s="225">
        <f t="shared" si="47"/>
        <v>0</v>
      </c>
      <c r="W994" s="13"/>
    </row>
    <row r="995" spans="1:23" ht="12.75" customHeight="1" x14ac:dyDescent="0.2">
      <c r="A995" s="142"/>
      <c r="B995" s="9">
        <v>968</v>
      </c>
      <c r="C995" s="180"/>
      <c r="D995" s="79"/>
      <c r="E995" s="80" t="str">
        <f>IF(ISBLANK(D995), "", VLOOKUP(D995, Z!$A$2:$C$4127, 3, FALSE))</f>
        <v/>
      </c>
      <c r="F995" s="206"/>
      <c r="G995" s="139"/>
      <c r="H995" s="139"/>
      <c r="I995" s="206"/>
      <c r="J995" s="181"/>
      <c r="K995" s="182"/>
      <c r="L995" s="207"/>
      <c r="M995" s="183"/>
      <c r="N995" s="180"/>
      <c r="O995" s="79"/>
      <c r="P995" s="80" t="str">
        <f>IF(ISBLANK(O995), "", VLOOKUP(O995, Z!$A$2:$C$4127, 3, FALSE))</f>
        <v/>
      </c>
      <c r="Q995" s="184"/>
      <c r="R995" s="156">
        <f t="shared" si="46"/>
        <v>0</v>
      </c>
      <c r="S995" s="13"/>
      <c r="T995" s="225" cm="1">
        <f t="array" ref="T995">IFERROR(V995 * INDEX($AC$28:$AC$33, U995), 0) / 1000</f>
        <v>0</v>
      </c>
      <c r="U995" s="224" t="str">
        <f t="shared" si="45"/>
        <v>-</v>
      </c>
      <c r="V995" s="225">
        <f t="shared" si="47"/>
        <v>0</v>
      </c>
      <c r="W995" s="13"/>
    </row>
    <row r="996" spans="1:23" ht="12.75" customHeight="1" x14ac:dyDescent="0.2">
      <c r="A996" s="142"/>
      <c r="B996" s="9">
        <v>969</v>
      </c>
      <c r="C996" s="180"/>
      <c r="D996" s="79"/>
      <c r="E996" s="80" t="str">
        <f>IF(ISBLANK(D996), "", VLOOKUP(D996, Z!$A$2:$C$4127, 3, FALSE))</f>
        <v/>
      </c>
      <c r="F996" s="206"/>
      <c r="G996" s="139"/>
      <c r="H996" s="139"/>
      <c r="I996" s="206"/>
      <c r="J996" s="181"/>
      <c r="K996" s="182"/>
      <c r="L996" s="207"/>
      <c r="M996" s="183"/>
      <c r="N996" s="180"/>
      <c r="O996" s="79"/>
      <c r="P996" s="80" t="str">
        <f>IF(ISBLANK(O996), "", VLOOKUP(O996, Z!$A$2:$C$4127, 3, FALSE))</f>
        <v/>
      </c>
      <c r="Q996" s="184"/>
      <c r="R996" s="156">
        <f t="shared" si="46"/>
        <v>0</v>
      </c>
      <c r="S996" s="13"/>
      <c r="T996" s="225" cm="1">
        <f t="array" ref="T996">IFERROR(V996 * INDEX($AC$28:$AC$33, U996), 0) / 1000</f>
        <v>0</v>
      </c>
      <c r="U996" s="224" t="str">
        <f t="shared" si="45"/>
        <v>-</v>
      </c>
      <c r="V996" s="225">
        <f t="shared" si="47"/>
        <v>0</v>
      </c>
      <c r="W996" s="13"/>
    </row>
    <row r="997" spans="1:23" ht="12.75" customHeight="1" x14ac:dyDescent="0.2">
      <c r="A997" s="142"/>
      <c r="B997" s="9">
        <v>970</v>
      </c>
      <c r="C997" s="180"/>
      <c r="D997" s="79"/>
      <c r="E997" s="80" t="str">
        <f>IF(ISBLANK(D997), "", VLOOKUP(D997, Z!$A$2:$C$4127, 3, FALSE))</f>
        <v/>
      </c>
      <c r="F997" s="206"/>
      <c r="G997" s="139"/>
      <c r="H997" s="139"/>
      <c r="I997" s="206"/>
      <c r="J997" s="181"/>
      <c r="K997" s="182"/>
      <c r="L997" s="207"/>
      <c r="M997" s="183"/>
      <c r="N997" s="180"/>
      <c r="O997" s="79"/>
      <c r="P997" s="80" t="str">
        <f>IF(ISBLANK(O997), "", VLOOKUP(O997, Z!$A$2:$C$4127, 3, FALSE))</f>
        <v/>
      </c>
      <c r="Q997" s="184"/>
      <c r="R997" s="156">
        <f t="shared" si="46"/>
        <v>0</v>
      </c>
      <c r="S997" s="13"/>
      <c r="T997" s="225" cm="1">
        <f t="array" ref="T997">IFERROR(V997 * INDEX($AC$28:$AC$33, U997), 0) / 1000</f>
        <v>0</v>
      </c>
      <c r="U997" s="224" t="str">
        <f t="shared" si="45"/>
        <v>-</v>
      </c>
      <c r="V997" s="225">
        <f t="shared" si="47"/>
        <v>0</v>
      </c>
      <c r="W997" s="13"/>
    </row>
    <row r="998" spans="1:23" ht="12.75" customHeight="1" x14ac:dyDescent="0.2">
      <c r="A998" s="142"/>
      <c r="B998" s="9">
        <v>971</v>
      </c>
      <c r="C998" s="180"/>
      <c r="D998" s="79"/>
      <c r="E998" s="80" t="str">
        <f>IF(ISBLANK(D998), "", VLOOKUP(D998, Z!$A$2:$C$4127, 3, FALSE))</f>
        <v/>
      </c>
      <c r="F998" s="206"/>
      <c r="G998" s="139"/>
      <c r="H998" s="139"/>
      <c r="I998" s="206"/>
      <c r="J998" s="181"/>
      <c r="K998" s="182"/>
      <c r="L998" s="207"/>
      <c r="M998" s="183"/>
      <c r="N998" s="180"/>
      <c r="O998" s="79"/>
      <c r="P998" s="80" t="str">
        <f>IF(ISBLANK(O998), "", VLOOKUP(O998, Z!$A$2:$C$4127, 3, FALSE))</f>
        <v/>
      </c>
      <c r="Q998" s="184"/>
      <c r="R998" s="156">
        <f t="shared" si="46"/>
        <v>0</v>
      </c>
      <c r="S998" s="13"/>
      <c r="T998" s="225" cm="1">
        <f t="array" ref="T998">IFERROR(V998 * INDEX($AC$28:$AC$33, U998), 0) / 1000</f>
        <v>0</v>
      </c>
      <c r="U998" s="224" t="str">
        <f t="shared" si="45"/>
        <v>-</v>
      </c>
      <c r="V998" s="225">
        <f t="shared" si="47"/>
        <v>0</v>
      </c>
      <c r="W998" s="13"/>
    </row>
    <row r="999" spans="1:23" ht="12.75" customHeight="1" x14ac:dyDescent="0.2">
      <c r="A999" s="142"/>
      <c r="B999" s="9">
        <v>972</v>
      </c>
      <c r="C999" s="180"/>
      <c r="D999" s="79"/>
      <c r="E999" s="80" t="str">
        <f>IF(ISBLANK(D999), "", VLOOKUP(D999, Z!$A$2:$C$4127, 3, FALSE))</f>
        <v/>
      </c>
      <c r="F999" s="206"/>
      <c r="G999" s="139"/>
      <c r="H999" s="139"/>
      <c r="I999" s="206"/>
      <c r="J999" s="181"/>
      <c r="K999" s="182"/>
      <c r="L999" s="207"/>
      <c r="M999" s="183"/>
      <c r="N999" s="180"/>
      <c r="O999" s="79"/>
      <c r="P999" s="80" t="str">
        <f>IF(ISBLANK(O999), "", VLOOKUP(O999, Z!$A$2:$C$4127, 3, FALSE))</f>
        <v/>
      </c>
      <c r="Q999" s="184"/>
      <c r="R999" s="156">
        <f t="shared" si="46"/>
        <v>0</v>
      </c>
      <c r="S999" s="13"/>
      <c r="T999" s="225" cm="1">
        <f t="array" ref="T999">IFERROR(V999 * INDEX($AC$28:$AC$33, U999), 0) / 1000</f>
        <v>0</v>
      </c>
      <c r="U999" s="224" t="str">
        <f t="shared" si="45"/>
        <v>-</v>
      </c>
      <c r="V999" s="225">
        <f t="shared" si="47"/>
        <v>0</v>
      </c>
      <c r="W999" s="13"/>
    </row>
    <row r="1000" spans="1:23" ht="12.75" customHeight="1" x14ac:dyDescent="0.2">
      <c r="A1000" s="142"/>
      <c r="B1000" s="9">
        <v>973</v>
      </c>
      <c r="C1000" s="180"/>
      <c r="D1000" s="79"/>
      <c r="E1000" s="80" t="str">
        <f>IF(ISBLANK(D1000), "", VLOOKUP(D1000, Z!$A$2:$C$4127, 3, FALSE))</f>
        <v/>
      </c>
      <c r="F1000" s="206"/>
      <c r="G1000" s="139"/>
      <c r="H1000" s="139"/>
      <c r="I1000" s="206"/>
      <c r="J1000" s="181"/>
      <c r="K1000" s="182"/>
      <c r="L1000" s="207"/>
      <c r="M1000" s="183"/>
      <c r="N1000" s="180"/>
      <c r="O1000" s="79"/>
      <c r="P1000" s="80" t="str">
        <f>IF(ISBLANK(O1000), "", VLOOKUP(O1000, Z!$A$2:$C$4127, 3, FALSE))</f>
        <v/>
      </c>
      <c r="Q1000" s="184"/>
      <c r="R1000" s="156">
        <f t="shared" si="46"/>
        <v>0</v>
      </c>
      <c r="S1000" s="13"/>
      <c r="T1000" s="225" cm="1">
        <f t="array" ref="T1000">IFERROR(V1000 * INDEX($AC$28:$AC$33, U1000), 0) / 1000</f>
        <v>0</v>
      </c>
      <c r="U1000" s="224" t="str">
        <f t="shared" si="45"/>
        <v>-</v>
      </c>
      <c r="V1000" s="225">
        <f t="shared" si="47"/>
        <v>0</v>
      </c>
      <c r="W1000" s="13"/>
    </row>
    <row r="1001" spans="1:23" ht="12.75" customHeight="1" x14ac:dyDescent="0.2">
      <c r="A1001" s="142"/>
      <c r="B1001" s="9">
        <v>974</v>
      </c>
      <c r="C1001" s="180"/>
      <c r="D1001" s="79"/>
      <c r="E1001" s="80" t="str">
        <f>IF(ISBLANK(D1001), "", VLOOKUP(D1001, Z!$A$2:$C$4127, 3, FALSE))</f>
        <v/>
      </c>
      <c r="F1001" s="206"/>
      <c r="G1001" s="139"/>
      <c r="H1001" s="139"/>
      <c r="I1001" s="206"/>
      <c r="J1001" s="181"/>
      <c r="K1001" s="182"/>
      <c r="L1001" s="207"/>
      <c r="M1001" s="183"/>
      <c r="N1001" s="180"/>
      <c r="O1001" s="79"/>
      <c r="P1001" s="80" t="str">
        <f>IF(ISBLANK(O1001), "", VLOOKUP(O1001, Z!$A$2:$C$4127, 3, FALSE))</f>
        <v/>
      </c>
      <c r="Q1001" s="184"/>
      <c r="R1001" s="156">
        <f t="shared" si="46"/>
        <v>0</v>
      </c>
      <c r="S1001" s="13"/>
      <c r="T1001" s="225" cm="1">
        <f t="array" ref="T1001">IFERROR(V1001 * INDEX($AC$28:$AC$33, U1001), 0) / 1000</f>
        <v>0</v>
      </c>
      <c r="U1001" s="224" t="str">
        <f t="shared" si="45"/>
        <v>-</v>
      </c>
      <c r="V1001" s="225">
        <f t="shared" si="47"/>
        <v>0</v>
      </c>
      <c r="W1001" s="13"/>
    </row>
    <row r="1002" spans="1:23" ht="12.75" customHeight="1" x14ac:dyDescent="0.2">
      <c r="A1002" s="142"/>
      <c r="B1002" s="9">
        <v>975</v>
      </c>
      <c r="C1002" s="180"/>
      <c r="D1002" s="79"/>
      <c r="E1002" s="80" t="str">
        <f>IF(ISBLANK(D1002), "", VLOOKUP(D1002, Z!$A$2:$C$4127, 3, FALSE))</f>
        <v/>
      </c>
      <c r="F1002" s="206"/>
      <c r="G1002" s="139"/>
      <c r="H1002" s="139"/>
      <c r="I1002" s="206"/>
      <c r="J1002" s="181"/>
      <c r="K1002" s="182"/>
      <c r="L1002" s="207"/>
      <c r="M1002" s="183"/>
      <c r="N1002" s="180"/>
      <c r="O1002" s="79"/>
      <c r="P1002" s="80" t="str">
        <f>IF(ISBLANK(O1002), "", VLOOKUP(O1002, Z!$A$2:$C$4127, 3, FALSE))</f>
        <v/>
      </c>
      <c r="Q1002" s="184"/>
      <c r="R1002" s="156">
        <f t="shared" si="46"/>
        <v>0</v>
      </c>
      <c r="S1002" s="13"/>
      <c r="T1002" s="225" cm="1">
        <f t="array" ref="T1002">IFERROR(V1002 * INDEX($AC$28:$AC$33, U1002), 0) / 1000</f>
        <v>0</v>
      </c>
      <c r="U1002" s="224" t="str">
        <f t="shared" si="45"/>
        <v>-</v>
      </c>
      <c r="V1002" s="225">
        <f t="shared" si="47"/>
        <v>0</v>
      </c>
      <c r="W1002" s="13"/>
    </row>
    <row r="1003" spans="1:23" ht="12.75" customHeight="1" x14ac:dyDescent="0.2">
      <c r="A1003" s="142"/>
      <c r="B1003" s="9">
        <v>976</v>
      </c>
      <c r="C1003" s="180"/>
      <c r="D1003" s="79"/>
      <c r="E1003" s="80" t="str">
        <f>IF(ISBLANK(D1003), "", VLOOKUP(D1003, Z!$A$2:$C$4127, 3, FALSE))</f>
        <v/>
      </c>
      <c r="F1003" s="206"/>
      <c r="G1003" s="139"/>
      <c r="H1003" s="139"/>
      <c r="I1003" s="206"/>
      <c r="J1003" s="181"/>
      <c r="K1003" s="182"/>
      <c r="L1003" s="207"/>
      <c r="M1003" s="183"/>
      <c r="N1003" s="180"/>
      <c r="O1003" s="79"/>
      <c r="P1003" s="80" t="str">
        <f>IF(ISBLANK(O1003), "", VLOOKUP(O1003, Z!$A$2:$C$4127, 3, FALSE))</f>
        <v/>
      </c>
      <c r="Q1003" s="184"/>
      <c r="R1003" s="156">
        <f t="shared" si="46"/>
        <v>0</v>
      </c>
      <c r="S1003" s="13"/>
      <c r="T1003" s="225" cm="1">
        <f t="array" ref="T1003">IFERROR(V1003 * INDEX($AC$28:$AC$33, U1003), 0) / 1000</f>
        <v>0</v>
      </c>
      <c r="U1003" s="224" t="str">
        <f t="shared" si="45"/>
        <v>-</v>
      </c>
      <c r="V1003" s="225">
        <f t="shared" si="47"/>
        <v>0</v>
      </c>
      <c r="W1003" s="13"/>
    </row>
    <row r="1004" spans="1:23" ht="12.75" customHeight="1" x14ac:dyDescent="0.2">
      <c r="A1004" s="142"/>
      <c r="B1004" s="9">
        <v>977</v>
      </c>
      <c r="C1004" s="180"/>
      <c r="D1004" s="79"/>
      <c r="E1004" s="80" t="str">
        <f>IF(ISBLANK(D1004), "", VLOOKUP(D1004, Z!$A$2:$C$4127, 3, FALSE))</f>
        <v/>
      </c>
      <c r="F1004" s="206"/>
      <c r="G1004" s="139"/>
      <c r="H1004" s="139"/>
      <c r="I1004" s="206"/>
      <c r="J1004" s="181"/>
      <c r="K1004" s="182"/>
      <c r="L1004" s="207"/>
      <c r="M1004" s="183"/>
      <c r="N1004" s="180"/>
      <c r="O1004" s="79"/>
      <c r="P1004" s="80" t="str">
        <f>IF(ISBLANK(O1004), "", VLOOKUP(O1004, Z!$A$2:$C$4127, 3, FALSE))</f>
        <v/>
      </c>
      <c r="Q1004" s="184"/>
      <c r="R1004" s="156">
        <f t="shared" si="46"/>
        <v>0</v>
      </c>
      <c r="S1004" s="13"/>
      <c r="T1004" s="225" cm="1">
        <f t="array" ref="T1004">IFERROR(V1004 * INDEX($AC$28:$AC$33, U1004), 0) / 1000</f>
        <v>0</v>
      </c>
      <c r="U1004" s="224" t="str">
        <f t="shared" si="45"/>
        <v>-</v>
      </c>
      <c r="V1004" s="225">
        <f t="shared" si="47"/>
        <v>0</v>
      </c>
      <c r="W1004" s="13"/>
    </row>
    <row r="1005" spans="1:23" ht="12.75" customHeight="1" x14ac:dyDescent="0.2">
      <c r="A1005" s="142"/>
      <c r="B1005" s="9">
        <v>978</v>
      </c>
      <c r="C1005" s="180"/>
      <c r="D1005" s="79"/>
      <c r="E1005" s="80" t="str">
        <f>IF(ISBLANK(D1005), "", VLOOKUP(D1005, Z!$A$2:$C$4127, 3, FALSE))</f>
        <v/>
      </c>
      <c r="F1005" s="206"/>
      <c r="G1005" s="139"/>
      <c r="H1005" s="139"/>
      <c r="I1005" s="206"/>
      <c r="J1005" s="181"/>
      <c r="K1005" s="182"/>
      <c r="L1005" s="207"/>
      <c r="M1005" s="183"/>
      <c r="N1005" s="180"/>
      <c r="O1005" s="79"/>
      <c r="P1005" s="80" t="str">
        <f>IF(ISBLANK(O1005), "", VLOOKUP(O1005, Z!$A$2:$C$4127, 3, FALSE))</f>
        <v/>
      </c>
      <c r="Q1005" s="184"/>
      <c r="R1005" s="156">
        <f t="shared" si="46"/>
        <v>0</v>
      </c>
      <c r="S1005" s="13"/>
      <c r="T1005" s="225" cm="1">
        <f t="array" ref="T1005">IFERROR(V1005 * INDEX($AC$28:$AC$33, U1005), 0) / 1000</f>
        <v>0</v>
      </c>
      <c r="U1005" s="224" t="str">
        <f t="shared" si="45"/>
        <v>-</v>
      </c>
      <c r="V1005" s="225">
        <f t="shared" si="47"/>
        <v>0</v>
      </c>
      <c r="W1005" s="13"/>
    </row>
    <row r="1006" spans="1:23" ht="12.75" customHeight="1" x14ac:dyDescent="0.2">
      <c r="A1006" s="142"/>
      <c r="B1006" s="9">
        <v>979</v>
      </c>
      <c r="C1006" s="180"/>
      <c r="D1006" s="79"/>
      <c r="E1006" s="80" t="str">
        <f>IF(ISBLANK(D1006), "", VLOOKUP(D1006, Z!$A$2:$C$4127, 3, FALSE))</f>
        <v/>
      </c>
      <c r="F1006" s="206"/>
      <c r="G1006" s="139"/>
      <c r="H1006" s="139"/>
      <c r="I1006" s="206"/>
      <c r="J1006" s="181"/>
      <c r="K1006" s="182"/>
      <c r="L1006" s="207"/>
      <c r="M1006" s="183"/>
      <c r="N1006" s="180"/>
      <c r="O1006" s="79"/>
      <c r="P1006" s="80" t="str">
        <f>IF(ISBLANK(O1006), "", VLOOKUP(O1006, Z!$A$2:$C$4127, 3, FALSE))</f>
        <v/>
      </c>
      <c r="Q1006" s="184"/>
      <c r="R1006" s="156">
        <f t="shared" si="46"/>
        <v>0</v>
      </c>
      <c r="S1006" s="13"/>
      <c r="T1006" s="225" cm="1">
        <f t="array" ref="T1006">IFERROR(V1006 * INDEX($AC$28:$AC$33, U1006), 0) / 1000</f>
        <v>0</v>
      </c>
      <c r="U1006" s="224" t="str">
        <f t="shared" si="45"/>
        <v>-</v>
      </c>
      <c r="V1006" s="225">
        <f t="shared" si="47"/>
        <v>0</v>
      </c>
      <c r="W1006" s="13"/>
    </row>
    <row r="1007" spans="1:23" ht="12.75" customHeight="1" x14ac:dyDescent="0.2">
      <c r="A1007" s="142"/>
      <c r="B1007" s="9">
        <v>980</v>
      </c>
      <c r="C1007" s="180"/>
      <c r="D1007" s="79"/>
      <c r="E1007" s="80" t="str">
        <f>IF(ISBLANK(D1007), "", VLOOKUP(D1007, Z!$A$2:$C$4127, 3, FALSE))</f>
        <v/>
      </c>
      <c r="F1007" s="206"/>
      <c r="G1007" s="139"/>
      <c r="H1007" s="139"/>
      <c r="I1007" s="206"/>
      <c r="J1007" s="181"/>
      <c r="K1007" s="182"/>
      <c r="L1007" s="207"/>
      <c r="M1007" s="183"/>
      <c r="N1007" s="180"/>
      <c r="O1007" s="79"/>
      <c r="P1007" s="80" t="str">
        <f>IF(ISBLANK(O1007), "", VLOOKUP(O1007, Z!$A$2:$C$4127, 3, FALSE))</f>
        <v/>
      </c>
      <c r="Q1007" s="184"/>
      <c r="R1007" s="156">
        <f t="shared" si="46"/>
        <v>0</v>
      </c>
      <c r="S1007" s="13"/>
      <c r="T1007" s="225" cm="1">
        <f t="array" ref="T1007">IFERROR(V1007 * INDEX($AC$28:$AC$33, U1007), 0) / 1000</f>
        <v>0</v>
      </c>
      <c r="U1007" s="224" t="str">
        <f t="shared" si="45"/>
        <v>-</v>
      </c>
      <c r="V1007" s="225">
        <f t="shared" si="47"/>
        <v>0</v>
      </c>
      <c r="W1007" s="13"/>
    </row>
    <row r="1008" spans="1:23" ht="12.75" customHeight="1" x14ac:dyDescent="0.2">
      <c r="A1008" s="142"/>
      <c r="B1008" s="9">
        <v>981</v>
      </c>
      <c r="C1008" s="180"/>
      <c r="D1008" s="79"/>
      <c r="E1008" s="80" t="str">
        <f>IF(ISBLANK(D1008), "", VLOOKUP(D1008, Z!$A$2:$C$4127, 3, FALSE))</f>
        <v/>
      </c>
      <c r="F1008" s="206"/>
      <c r="G1008" s="139"/>
      <c r="H1008" s="139"/>
      <c r="I1008" s="206"/>
      <c r="J1008" s="181"/>
      <c r="K1008" s="182"/>
      <c r="L1008" s="207"/>
      <c r="M1008" s="183"/>
      <c r="N1008" s="180"/>
      <c r="O1008" s="79"/>
      <c r="P1008" s="80" t="str">
        <f>IF(ISBLANK(O1008), "", VLOOKUP(O1008, Z!$A$2:$C$4127, 3, FALSE))</f>
        <v/>
      </c>
      <c r="Q1008" s="184"/>
      <c r="R1008" s="156">
        <f t="shared" si="46"/>
        <v>0</v>
      </c>
      <c r="S1008" s="13"/>
      <c r="T1008" s="225" cm="1">
        <f t="array" ref="T1008">IFERROR(V1008 * INDEX($AC$28:$AC$33, U1008), 0) / 1000</f>
        <v>0</v>
      </c>
      <c r="U1008" s="224" t="str">
        <f t="shared" si="45"/>
        <v>-</v>
      </c>
      <c r="V1008" s="225">
        <f t="shared" si="47"/>
        <v>0</v>
      </c>
      <c r="W1008" s="13"/>
    </row>
    <row r="1009" spans="1:23" ht="12.75" customHeight="1" x14ac:dyDescent="0.2">
      <c r="A1009" s="142"/>
      <c r="B1009" s="9">
        <v>982</v>
      </c>
      <c r="C1009" s="180"/>
      <c r="D1009" s="79"/>
      <c r="E1009" s="80" t="str">
        <f>IF(ISBLANK(D1009), "", VLOOKUP(D1009, Z!$A$2:$C$4127, 3, FALSE))</f>
        <v/>
      </c>
      <c r="F1009" s="206"/>
      <c r="G1009" s="139"/>
      <c r="H1009" s="139"/>
      <c r="I1009" s="206"/>
      <c r="J1009" s="181"/>
      <c r="K1009" s="182"/>
      <c r="L1009" s="207"/>
      <c r="M1009" s="183"/>
      <c r="N1009" s="180"/>
      <c r="O1009" s="79"/>
      <c r="P1009" s="80" t="str">
        <f>IF(ISBLANK(O1009), "", VLOOKUP(O1009, Z!$A$2:$C$4127, 3, FALSE))</f>
        <v/>
      </c>
      <c r="Q1009" s="184"/>
      <c r="R1009" s="156">
        <f t="shared" si="46"/>
        <v>0</v>
      </c>
      <c r="S1009" s="13"/>
      <c r="T1009" s="225" cm="1">
        <f t="array" ref="T1009">IFERROR(V1009 * INDEX($AC$28:$AC$33, U1009), 0) / 1000</f>
        <v>0</v>
      </c>
      <c r="U1009" s="224" t="str">
        <f t="shared" si="45"/>
        <v>-</v>
      </c>
      <c r="V1009" s="225">
        <f t="shared" si="47"/>
        <v>0</v>
      </c>
      <c r="W1009" s="13"/>
    </row>
    <row r="1010" spans="1:23" ht="12.75" customHeight="1" x14ac:dyDescent="0.2">
      <c r="A1010" s="142"/>
      <c r="B1010" s="9">
        <v>983</v>
      </c>
      <c r="C1010" s="180"/>
      <c r="D1010" s="79"/>
      <c r="E1010" s="80" t="str">
        <f>IF(ISBLANK(D1010), "", VLOOKUP(D1010, Z!$A$2:$C$4127, 3, FALSE))</f>
        <v/>
      </c>
      <c r="F1010" s="206"/>
      <c r="G1010" s="139"/>
      <c r="H1010" s="139"/>
      <c r="I1010" s="206"/>
      <c r="J1010" s="181"/>
      <c r="K1010" s="182"/>
      <c r="L1010" s="207"/>
      <c r="M1010" s="183"/>
      <c r="N1010" s="180"/>
      <c r="O1010" s="79"/>
      <c r="P1010" s="80" t="str">
        <f>IF(ISBLANK(O1010), "", VLOOKUP(O1010, Z!$A$2:$C$4127, 3, FALSE))</f>
        <v/>
      </c>
      <c r="Q1010" s="184"/>
      <c r="R1010" s="156">
        <f t="shared" si="46"/>
        <v>0</v>
      </c>
      <c r="S1010" s="13"/>
      <c r="T1010" s="225" cm="1">
        <f t="array" ref="T1010">IFERROR(V1010 * INDEX($AC$28:$AC$33, U1010), 0) / 1000</f>
        <v>0</v>
      </c>
      <c r="U1010" s="224" t="str">
        <f t="shared" si="45"/>
        <v>-</v>
      </c>
      <c r="V1010" s="225">
        <f t="shared" si="47"/>
        <v>0</v>
      </c>
      <c r="W1010" s="13"/>
    </row>
    <row r="1011" spans="1:23" ht="12.75" customHeight="1" x14ac:dyDescent="0.2">
      <c r="A1011" s="142"/>
      <c r="B1011" s="9">
        <v>984</v>
      </c>
      <c r="C1011" s="180"/>
      <c r="D1011" s="79"/>
      <c r="E1011" s="80" t="str">
        <f>IF(ISBLANK(D1011), "", VLOOKUP(D1011, Z!$A$2:$C$4127, 3, FALSE))</f>
        <v/>
      </c>
      <c r="F1011" s="206"/>
      <c r="G1011" s="139"/>
      <c r="H1011" s="139"/>
      <c r="I1011" s="206"/>
      <c r="J1011" s="181"/>
      <c r="K1011" s="182"/>
      <c r="L1011" s="207"/>
      <c r="M1011" s="183"/>
      <c r="N1011" s="180"/>
      <c r="O1011" s="79"/>
      <c r="P1011" s="80" t="str">
        <f>IF(ISBLANK(O1011), "", VLOOKUP(O1011, Z!$A$2:$C$4127, 3, FALSE))</f>
        <v/>
      </c>
      <c r="Q1011" s="184"/>
      <c r="R1011" s="156">
        <f t="shared" si="46"/>
        <v>0</v>
      </c>
      <c r="S1011" s="13"/>
      <c r="T1011" s="225" cm="1">
        <f t="array" ref="T1011">IFERROR(V1011 * INDEX($AC$28:$AC$33, U1011), 0) / 1000</f>
        <v>0</v>
      </c>
      <c r="U1011" s="224" t="str">
        <f t="shared" si="45"/>
        <v>-</v>
      </c>
      <c r="V1011" s="225">
        <f t="shared" si="47"/>
        <v>0</v>
      </c>
      <c r="W1011" s="13"/>
    </row>
    <row r="1012" spans="1:23" ht="12.75" customHeight="1" x14ac:dyDescent="0.2">
      <c r="A1012" s="142"/>
      <c r="B1012" s="9">
        <v>985</v>
      </c>
      <c r="C1012" s="180"/>
      <c r="D1012" s="79"/>
      <c r="E1012" s="80" t="str">
        <f>IF(ISBLANK(D1012), "", VLOOKUP(D1012, Z!$A$2:$C$4127, 3, FALSE))</f>
        <v/>
      </c>
      <c r="F1012" s="206"/>
      <c r="G1012" s="139"/>
      <c r="H1012" s="139"/>
      <c r="I1012" s="206"/>
      <c r="J1012" s="181"/>
      <c r="K1012" s="182"/>
      <c r="L1012" s="207"/>
      <c r="M1012" s="183"/>
      <c r="N1012" s="180"/>
      <c r="O1012" s="79"/>
      <c r="P1012" s="80" t="str">
        <f>IF(ISBLANK(O1012), "", VLOOKUP(O1012, Z!$A$2:$C$4127, 3, FALSE))</f>
        <v/>
      </c>
      <c r="Q1012" s="184"/>
      <c r="R1012" s="156">
        <f t="shared" si="46"/>
        <v>0</v>
      </c>
      <c r="S1012" s="13"/>
      <c r="T1012" s="225" cm="1">
        <f t="array" ref="T1012">IFERROR(V1012 * INDEX($AC$28:$AC$33, U1012), 0) / 1000</f>
        <v>0</v>
      </c>
      <c r="U1012" s="224" t="str">
        <f t="shared" si="45"/>
        <v>-</v>
      </c>
      <c r="V1012" s="225">
        <f t="shared" si="47"/>
        <v>0</v>
      </c>
      <c r="W1012" s="13"/>
    </row>
    <row r="1013" spans="1:23" ht="12.75" customHeight="1" x14ac:dyDescent="0.2">
      <c r="A1013" s="142"/>
      <c r="B1013" s="9">
        <v>986</v>
      </c>
      <c r="C1013" s="180"/>
      <c r="D1013" s="79"/>
      <c r="E1013" s="80" t="str">
        <f>IF(ISBLANK(D1013), "", VLOOKUP(D1013, Z!$A$2:$C$4127, 3, FALSE))</f>
        <v/>
      </c>
      <c r="F1013" s="206"/>
      <c r="G1013" s="139"/>
      <c r="H1013" s="139"/>
      <c r="I1013" s="206"/>
      <c r="J1013" s="181"/>
      <c r="K1013" s="182"/>
      <c r="L1013" s="207"/>
      <c r="M1013" s="183"/>
      <c r="N1013" s="180"/>
      <c r="O1013" s="79"/>
      <c r="P1013" s="80" t="str">
        <f>IF(ISBLANK(O1013), "", VLOOKUP(O1013, Z!$A$2:$C$4127, 3, FALSE))</f>
        <v/>
      </c>
      <c r="Q1013" s="184"/>
      <c r="R1013" s="156">
        <f t="shared" si="46"/>
        <v>0</v>
      </c>
      <c r="S1013" s="13"/>
      <c r="T1013" s="225" cm="1">
        <f t="array" ref="T1013">IFERROR(V1013 * INDEX($AC$28:$AC$33, U1013), 0) / 1000</f>
        <v>0</v>
      </c>
      <c r="U1013" s="224" t="str">
        <f t="shared" si="45"/>
        <v>-</v>
      </c>
      <c r="V1013" s="225">
        <f t="shared" si="47"/>
        <v>0</v>
      </c>
      <c r="W1013" s="13"/>
    </row>
    <row r="1014" spans="1:23" ht="12.75" customHeight="1" x14ac:dyDescent="0.2">
      <c r="A1014" s="142"/>
      <c r="B1014" s="9">
        <v>987</v>
      </c>
      <c r="C1014" s="180"/>
      <c r="D1014" s="79"/>
      <c r="E1014" s="80" t="str">
        <f>IF(ISBLANK(D1014), "", VLOOKUP(D1014, Z!$A$2:$C$4127, 3, FALSE))</f>
        <v/>
      </c>
      <c r="F1014" s="206"/>
      <c r="G1014" s="139"/>
      <c r="H1014" s="139"/>
      <c r="I1014" s="206"/>
      <c r="J1014" s="181"/>
      <c r="K1014" s="182"/>
      <c r="L1014" s="207"/>
      <c r="M1014" s="183"/>
      <c r="N1014" s="180"/>
      <c r="O1014" s="79"/>
      <c r="P1014" s="80" t="str">
        <f>IF(ISBLANK(O1014), "", VLOOKUP(O1014, Z!$A$2:$C$4127, 3, FALSE))</f>
        <v/>
      </c>
      <c r="Q1014" s="184"/>
      <c r="R1014" s="156">
        <f t="shared" si="46"/>
        <v>0</v>
      </c>
      <c r="S1014" s="13"/>
      <c r="T1014" s="225" cm="1">
        <f t="array" ref="T1014">IFERROR(V1014 * INDEX($AC$28:$AC$33, U1014), 0) / 1000</f>
        <v>0</v>
      </c>
      <c r="U1014" s="224" t="str">
        <f t="shared" si="45"/>
        <v>-</v>
      </c>
      <c r="V1014" s="225">
        <f t="shared" si="47"/>
        <v>0</v>
      </c>
      <c r="W1014" s="13"/>
    </row>
    <row r="1015" spans="1:23" ht="12.75" customHeight="1" x14ac:dyDescent="0.2">
      <c r="A1015" s="142"/>
      <c r="B1015" s="9">
        <v>988</v>
      </c>
      <c r="C1015" s="180"/>
      <c r="D1015" s="79"/>
      <c r="E1015" s="80" t="str">
        <f>IF(ISBLANK(D1015), "", VLOOKUP(D1015, Z!$A$2:$C$4127, 3, FALSE))</f>
        <v/>
      </c>
      <c r="F1015" s="206"/>
      <c r="G1015" s="139"/>
      <c r="H1015" s="139"/>
      <c r="I1015" s="206"/>
      <c r="J1015" s="181"/>
      <c r="K1015" s="182"/>
      <c r="L1015" s="207"/>
      <c r="M1015" s="183"/>
      <c r="N1015" s="180"/>
      <c r="O1015" s="79"/>
      <c r="P1015" s="80" t="str">
        <f>IF(ISBLANK(O1015), "", VLOOKUP(O1015, Z!$A$2:$C$4127, 3, FALSE))</f>
        <v/>
      </c>
      <c r="Q1015" s="184"/>
      <c r="R1015" s="156">
        <f t="shared" si="46"/>
        <v>0</v>
      </c>
      <c r="S1015" s="13"/>
      <c r="T1015" s="225" cm="1">
        <f t="array" ref="T1015">IFERROR(V1015 * INDEX($AC$28:$AC$33, U1015), 0) / 1000</f>
        <v>0</v>
      </c>
      <c r="U1015" s="224" t="str">
        <f t="shared" si="45"/>
        <v>-</v>
      </c>
      <c r="V1015" s="225">
        <f t="shared" si="47"/>
        <v>0</v>
      </c>
      <c r="W1015" s="13"/>
    </row>
    <row r="1016" spans="1:23" ht="12.75" customHeight="1" x14ac:dyDescent="0.2">
      <c r="A1016" s="142"/>
      <c r="B1016" s="9">
        <v>989</v>
      </c>
      <c r="C1016" s="180"/>
      <c r="D1016" s="79"/>
      <c r="E1016" s="80" t="str">
        <f>IF(ISBLANK(D1016), "", VLOOKUP(D1016, Z!$A$2:$C$4127, 3, FALSE))</f>
        <v/>
      </c>
      <c r="F1016" s="206"/>
      <c r="G1016" s="139"/>
      <c r="H1016" s="139"/>
      <c r="I1016" s="206"/>
      <c r="J1016" s="181"/>
      <c r="K1016" s="182"/>
      <c r="L1016" s="207"/>
      <c r="M1016" s="183"/>
      <c r="N1016" s="180"/>
      <c r="O1016" s="79"/>
      <c r="P1016" s="80" t="str">
        <f>IF(ISBLANK(O1016), "", VLOOKUP(O1016, Z!$A$2:$C$4127, 3, FALSE))</f>
        <v/>
      </c>
      <c r="Q1016" s="184"/>
      <c r="R1016" s="156">
        <f t="shared" si="46"/>
        <v>0</v>
      </c>
      <c r="S1016" s="13"/>
      <c r="T1016" s="225" cm="1">
        <f t="array" ref="T1016">IFERROR(V1016 * INDEX($AC$28:$AC$33, U1016), 0) / 1000</f>
        <v>0</v>
      </c>
      <c r="U1016" s="224" t="str">
        <f t="shared" si="45"/>
        <v>-</v>
      </c>
      <c r="V1016" s="225">
        <f t="shared" si="47"/>
        <v>0</v>
      </c>
      <c r="W1016" s="13"/>
    </row>
    <row r="1017" spans="1:23" ht="12.75" customHeight="1" x14ac:dyDescent="0.2">
      <c r="A1017" s="142"/>
      <c r="B1017" s="9">
        <v>990</v>
      </c>
      <c r="C1017" s="180"/>
      <c r="D1017" s="79"/>
      <c r="E1017" s="80" t="str">
        <f>IF(ISBLANK(D1017), "", VLOOKUP(D1017, Z!$A$2:$C$4127, 3, FALSE))</f>
        <v/>
      </c>
      <c r="F1017" s="206"/>
      <c r="G1017" s="139"/>
      <c r="H1017" s="139"/>
      <c r="I1017" s="206"/>
      <c r="J1017" s="181"/>
      <c r="K1017" s="182"/>
      <c r="L1017" s="207"/>
      <c r="M1017" s="183"/>
      <c r="N1017" s="180"/>
      <c r="O1017" s="79"/>
      <c r="P1017" s="80" t="str">
        <f>IF(ISBLANK(O1017), "", VLOOKUP(O1017, Z!$A$2:$C$4127, 3, FALSE))</f>
        <v/>
      </c>
      <c r="Q1017" s="184"/>
      <c r="R1017" s="156">
        <f t="shared" si="46"/>
        <v>0</v>
      </c>
      <c r="S1017" s="13"/>
      <c r="T1017" s="225" cm="1">
        <f t="array" ref="T1017">IFERROR(V1017 * INDEX($AC$28:$AC$33, U1017), 0) / 1000</f>
        <v>0</v>
      </c>
      <c r="U1017" s="224" t="str">
        <f t="shared" si="45"/>
        <v>-</v>
      </c>
      <c r="V1017" s="225">
        <f t="shared" si="47"/>
        <v>0</v>
      </c>
      <c r="W1017" s="13"/>
    </row>
    <row r="1018" spans="1:23" ht="12.75" customHeight="1" x14ac:dyDescent="0.2">
      <c r="A1018" s="142"/>
      <c r="B1018" s="9">
        <v>991</v>
      </c>
      <c r="C1018" s="180"/>
      <c r="D1018" s="79"/>
      <c r="E1018" s="80" t="str">
        <f>IF(ISBLANK(D1018), "", VLOOKUP(D1018, Z!$A$2:$C$4127, 3, FALSE))</f>
        <v/>
      </c>
      <c r="F1018" s="206"/>
      <c r="G1018" s="139"/>
      <c r="H1018" s="139"/>
      <c r="I1018" s="206"/>
      <c r="J1018" s="181"/>
      <c r="K1018" s="182"/>
      <c r="L1018" s="207"/>
      <c r="M1018" s="183"/>
      <c r="N1018" s="180"/>
      <c r="O1018" s="79"/>
      <c r="P1018" s="80" t="str">
        <f>IF(ISBLANK(O1018), "", VLOOKUP(O1018, Z!$A$2:$C$4127, 3, FALSE))</f>
        <v/>
      </c>
      <c r="Q1018" s="184"/>
      <c r="R1018" s="156">
        <f t="shared" si="46"/>
        <v>0</v>
      </c>
      <c r="S1018" s="13"/>
      <c r="T1018" s="225" cm="1">
        <f t="array" ref="T1018">IFERROR(V1018 * INDEX($AC$28:$AC$33, U1018), 0) / 1000</f>
        <v>0</v>
      </c>
      <c r="U1018" s="224" t="str">
        <f t="shared" si="45"/>
        <v>-</v>
      </c>
      <c r="V1018" s="225">
        <f t="shared" si="47"/>
        <v>0</v>
      </c>
      <c r="W1018" s="13"/>
    </row>
    <row r="1019" spans="1:23" ht="12.75" customHeight="1" x14ac:dyDescent="0.2">
      <c r="A1019" s="142"/>
      <c r="B1019" s="9">
        <v>992</v>
      </c>
      <c r="C1019" s="180"/>
      <c r="D1019" s="79"/>
      <c r="E1019" s="80" t="str">
        <f>IF(ISBLANK(D1019), "", VLOOKUP(D1019, Z!$A$2:$C$4127, 3, FALSE))</f>
        <v/>
      </c>
      <c r="F1019" s="206"/>
      <c r="G1019" s="139"/>
      <c r="H1019" s="139"/>
      <c r="I1019" s="206"/>
      <c r="J1019" s="181"/>
      <c r="K1019" s="182"/>
      <c r="L1019" s="207"/>
      <c r="M1019" s="183"/>
      <c r="N1019" s="180"/>
      <c r="O1019" s="79"/>
      <c r="P1019" s="80" t="str">
        <f>IF(ISBLANK(O1019), "", VLOOKUP(O1019, Z!$A$2:$C$4127, 3, FALSE))</f>
        <v/>
      </c>
      <c r="Q1019" s="184"/>
      <c r="R1019" s="156">
        <f t="shared" si="46"/>
        <v>0</v>
      </c>
      <c r="S1019" s="13"/>
      <c r="T1019" s="225" cm="1">
        <f t="array" ref="T1019">IFERROR(V1019 * INDEX($AC$28:$AC$33, U1019), 0) / 1000</f>
        <v>0</v>
      </c>
      <c r="U1019" s="224" t="str">
        <f t="shared" si="45"/>
        <v>-</v>
      </c>
      <c r="V1019" s="225">
        <f t="shared" si="47"/>
        <v>0</v>
      </c>
      <c r="W1019" s="13"/>
    </row>
    <row r="1020" spans="1:23" ht="12.75" customHeight="1" x14ac:dyDescent="0.2">
      <c r="A1020" s="142"/>
      <c r="B1020" s="9">
        <v>993</v>
      </c>
      <c r="C1020" s="180"/>
      <c r="D1020" s="79"/>
      <c r="E1020" s="80" t="str">
        <f>IF(ISBLANK(D1020), "", VLOOKUP(D1020, Z!$A$2:$C$4127, 3, FALSE))</f>
        <v/>
      </c>
      <c r="F1020" s="206"/>
      <c r="G1020" s="139"/>
      <c r="H1020" s="139"/>
      <c r="I1020" s="206"/>
      <c r="J1020" s="181"/>
      <c r="K1020" s="182"/>
      <c r="L1020" s="207"/>
      <c r="M1020" s="183"/>
      <c r="N1020" s="180"/>
      <c r="O1020" s="79"/>
      <c r="P1020" s="80" t="str">
        <f>IF(ISBLANK(O1020), "", VLOOKUP(O1020, Z!$A$2:$C$4127, 3, FALSE))</f>
        <v/>
      </c>
      <c r="Q1020" s="184"/>
      <c r="R1020" s="156">
        <f t="shared" si="46"/>
        <v>0</v>
      </c>
      <c r="S1020" s="13"/>
      <c r="T1020" s="225" cm="1">
        <f t="array" ref="T1020">IFERROR(V1020 * INDEX($AC$28:$AC$33, U1020), 0) / 1000</f>
        <v>0</v>
      </c>
      <c r="U1020" s="224" t="str">
        <f t="shared" si="45"/>
        <v>-</v>
      </c>
      <c r="V1020" s="225">
        <f t="shared" si="47"/>
        <v>0</v>
      </c>
      <c r="W1020" s="13"/>
    </row>
    <row r="1021" spans="1:23" ht="12.75" customHeight="1" x14ac:dyDescent="0.2">
      <c r="A1021" s="142"/>
      <c r="B1021" s="9">
        <v>994</v>
      </c>
      <c r="C1021" s="180"/>
      <c r="D1021" s="79"/>
      <c r="E1021" s="80" t="str">
        <f>IF(ISBLANK(D1021), "", VLOOKUP(D1021, Z!$A$2:$C$4127, 3, FALSE))</f>
        <v/>
      </c>
      <c r="F1021" s="206"/>
      <c r="G1021" s="139"/>
      <c r="H1021" s="139"/>
      <c r="I1021" s="206"/>
      <c r="J1021" s="181"/>
      <c r="K1021" s="182"/>
      <c r="L1021" s="207"/>
      <c r="M1021" s="183"/>
      <c r="N1021" s="180"/>
      <c r="O1021" s="79"/>
      <c r="P1021" s="80" t="str">
        <f>IF(ISBLANK(O1021), "", VLOOKUP(O1021, Z!$A$2:$C$4127, 3, FALSE))</f>
        <v/>
      </c>
      <c r="Q1021" s="184"/>
      <c r="R1021" s="156">
        <f t="shared" si="46"/>
        <v>0</v>
      </c>
      <c r="S1021" s="13"/>
      <c r="T1021" s="225" cm="1">
        <f t="array" ref="T1021">IFERROR(V1021 * INDEX($AC$28:$AC$33, U1021), 0) / 1000</f>
        <v>0</v>
      </c>
      <c r="U1021" s="224" t="str">
        <f t="shared" si="45"/>
        <v>-</v>
      </c>
      <c r="V1021" s="225">
        <f t="shared" si="47"/>
        <v>0</v>
      </c>
      <c r="W1021" s="13"/>
    </row>
    <row r="1022" spans="1:23" ht="12.75" customHeight="1" x14ac:dyDescent="0.2">
      <c r="A1022" s="142"/>
      <c r="B1022" s="9">
        <v>995</v>
      </c>
      <c r="C1022" s="180"/>
      <c r="D1022" s="79"/>
      <c r="E1022" s="80" t="str">
        <f>IF(ISBLANK(D1022), "", VLOOKUP(D1022, Z!$A$2:$C$4127, 3, FALSE))</f>
        <v/>
      </c>
      <c r="F1022" s="206"/>
      <c r="G1022" s="139"/>
      <c r="H1022" s="139"/>
      <c r="I1022" s="206"/>
      <c r="J1022" s="181"/>
      <c r="K1022" s="182"/>
      <c r="L1022" s="207"/>
      <c r="M1022" s="183"/>
      <c r="N1022" s="180"/>
      <c r="O1022" s="79"/>
      <c r="P1022" s="80" t="str">
        <f>IF(ISBLANK(O1022), "", VLOOKUP(O1022, Z!$A$2:$C$4127, 3, FALSE))</f>
        <v/>
      </c>
      <c r="Q1022" s="184"/>
      <c r="R1022" s="156">
        <f t="shared" si="46"/>
        <v>0</v>
      </c>
      <c r="S1022" s="13"/>
      <c r="T1022" s="225" cm="1">
        <f t="array" ref="T1022">IFERROR(V1022 * INDEX($AC$28:$AC$33, U1022), 0) / 1000</f>
        <v>0</v>
      </c>
      <c r="U1022" s="224" t="str">
        <f t="shared" si="45"/>
        <v>-</v>
      </c>
      <c r="V1022" s="225">
        <f t="shared" si="47"/>
        <v>0</v>
      </c>
      <c r="W1022" s="13"/>
    </row>
    <row r="1023" spans="1:23" ht="12.75" customHeight="1" x14ac:dyDescent="0.2">
      <c r="A1023" s="142"/>
      <c r="B1023" s="9">
        <v>996</v>
      </c>
      <c r="C1023" s="180"/>
      <c r="D1023" s="79"/>
      <c r="E1023" s="80" t="str">
        <f>IF(ISBLANK(D1023), "", VLOOKUP(D1023, Z!$A$2:$C$4127, 3, FALSE))</f>
        <v/>
      </c>
      <c r="F1023" s="206"/>
      <c r="G1023" s="139"/>
      <c r="H1023" s="139"/>
      <c r="I1023" s="206"/>
      <c r="J1023" s="181"/>
      <c r="K1023" s="182"/>
      <c r="L1023" s="207"/>
      <c r="M1023" s="183"/>
      <c r="N1023" s="180"/>
      <c r="O1023" s="79"/>
      <c r="P1023" s="80" t="str">
        <f>IF(ISBLANK(O1023), "", VLOOKUP(O1023, Z!$A$2:$C$4127, 3, FALSE))</f>
        <v/>
      </c>
      <c r="Q1023" s="184"/>
      <c r="R1023" s="156">
        <f t="shared" si="46"/>
        <v>0</v>
      </c>
      <c r="S1023" s="13"/>
      <c r="T1023" s="225" cm="1">
        <f t="array" ref="T1023">IFERROR(V1023 * INDEX($AC$28:$AC$33, U1023), 0) / 1000</f>
        <v>0</v>
      </c>
      <c r="U1023" s="224" t="str">
        <f t="shared" si="45"/>
        <v>-</v>
      </c>
      <c r="V1023" s="225">
        <f t="shared" si="47"/>
        <v>0</v>
      </c>
      <c r="W1023" s="13"/>
    </row>
    <row r="1024" spans="1:23" x14ac:dyDescent="0.2">
      <c r="B1024" s="9">
        <v>997</v>
      </c>
      <c r="C1024" s="180"/>
      <c r="D1024" s="79"/>
      <c r="E1024" s="80" t="str">
        <f>IF(ISBLANK(D1024), "", VLOOKUP(D1024, Z!$A$2:$C$4127, 3, FALSE))</f>
        <v/>
      </c>
      <c r="F1024" s="206"/>
      <c r="G1024" s="139"/>
      <c r="H1024" s="139"/>
      <c r="I1024" s="206"/>
      <c r="J1024" s="181"/>
      <c r="K1024" s="182"/>
      <c r="L1024" s="207"/>
      <c r="M1024" s="183"/>
      <c r="N1024" s="180"/>
      <c r="O1024" s="79"/>
      <c r="P1024" s="80" t="str">
        <f>IF(ISBLANK(O1024), "", VLOOKUP(O1024, Z!$A$2:$C$4127, 3, FALSE))</f>
        <v/>
      </c>
      <c r="Q1024" s="184"/>
      <c r="R1024" s="156">
        <f t="shared" ref="R1024:R1027" si="48">T1024*1000</f>
        <v>0</v>
      </c>
      <c r="S1024" s="13"/>
      <c r="T1024" s="225" cm="1">
        <f t="array" ref="T1024">IFERROR(V1024 * INDEX($AC$28:$AC$33, U1024), 0) / 1000</f>
        <v>0</v>
      </c>
      <c r="U1024" s="224" t="str">
        <f t="shared" si="45"/>
        <v>-</v>
      </c>
      <c r="V1024" s="225">
        <f t="shared" ref="V1024:V1027" si="49">I1024</f>
        <v>0</v>
      </c>
    </row>
    <row r="1025" spans="2:22" x14ac:dyDescent="0.2">
      <c r="B1025" s="9">
        <v>998</v>
      </c>
      <c r="C1025" s="180"/>
      <c r="D1025" s="79"/>
      <c r="E1025" s="80" t="str">
        <f>IF(ISBLANK(D1025), "", VLOOKUP(D1025, Z!$A$2:$C$4127, 3, FALSE))</f>
        <v/>
      </c>
      <c r="F1025" s="206"/>
      <c r="G1025" s="139"/>
      <c r="H1025" s="139"/>
      <c r="I1025" s="206"/>
      <c r="J1025" s="181"/>
      <c r="K1025" s="182"/>
      <c r="L1025" s="207"/>
      <c r="M1025" s="183"/>
      <c r="N1025" s="180"/>
      <c r="O1025" s="79"/>
      <c r="P1025" s="80" t="str">
        <f>IF(ISBLANK(O1025), "", VLOOKUP(O1025, Z!$A$2:$C$4127, 3, FALSE))</f>
        <v/>
      </c>
      <c r="Q1025" s="184"/>
      <c r="R1025" s="156">
        <f t="shared" si="48"/>
        <v>0</v>
      </c>
      <c r="S1025" s="13"/>
      <c r="T1025" s="225" cm="1">
        <f t="array" ref="T1025">IFERROR(V1025 * INDEX($AC$28:$AC$33, U1025), 0) / 1000</f>
        <v>0</v>
      </c>
      <c r="U1025" s="224" t="str">
        <f t="shared" si="45"/>
        <v>-</v>
      </c>
      <c r="V1025" s="225">
        <f t="shared" si="49"/>
        <v>0</v>
      </c>
    </row>
    <row r="1026" spans="2:22" x14ac:dyDescent="0.2">
      <c r="B1026" s="9">
        <v>999</v>
      </c>
      <c r="C1026" s="180"/>
      <c r="D1026" s="79"/>
      <c r="E1026" s="80" t="str">
        <f>IF(ISBLANK(D1026), "", VLOOKUP(D1026, Z!$A$2:$C$4127, 3, FALSE))</f>
        <v/>
      </c>
      <c r="F1026" s="206"/>
      <c r="G1026" s="139"/>
      <c r="H1026" s="139"/>
      <c r="I1026" s="206"/>
      <c r="J1026" s="181"/>
      <c r="K1026" s="182"/>
      <c r="L1026" s="207"/>
      <c r="M1026" s="183"/>
      <c r="N1026" s="180"/>
      <c r="O1026" s="79"/>
      <c r="P1026" s="80" t="str">
        <f>IF(ISBLANK(O1026), "", VLOOKUP(O1026, Z!$A$2:$C$4127, 3, FALSE))</f>
        <v/>
      </c>
      <c r="Q1026" s="184"/>
      <c r="R1026" s="156">
        <f t="shared" si="48"/>
        <v>0</v>
      </c>
      <c r="S1026" s="13"/>
      <c r="T1026" s="225" cm="1">
        <f t="array" ref="T1026">IFERROR(V1026 * INDEX($AC$28:$AC$33, U1026), 0) / 1000</f>
        <v>0</v>
      </c>
      <c r="U1026" s="224" t="str">
        <f t="shared" si="45"/>
        <v>-</v>
      </c>
      <c r="V1026" s="225">
        <f t="shared" si="49"/>
        <v>0</v>
      </c>
    </row>
    <row r="1027" spans="2:22" x14ac:dyDescent="0.2">
      <c r="B1027" s="9">
        <v>1000</v>
      </c>
      <c r="C1027" s="180"/>
      <c r="D1027" s="79"/>
      <c r="E1027" s="80" t="str">
        <f>IF(ISBLANK(D1027), "", VLOOKUP(D1027, Z!$A$2:$C$4127, 3, FALSE))</f>
        <v/>
      </c>
      <c r="F1027" s="206"/>
      <c r="G1027" s="139"/>
      <c r="H1027" s="139"/>
      <c r="I1027" s="206"/>
      <c r="J1027" s="181"/>
      <c r="K1027" s="182"/>
      <c r="L1027" s="207"/>
      <c r="M1027" s="183"/>
      <c r="N1027" s="180"/>
      <c r="O1027" s="79"/>
      <c r="P1027" s="80" t="str">
        <f>IF(ISBLANK(O1027), "", VLOOKUP(O1027, Z!$A$2:$C$4127, 3, FALSE))</f>
        <v/>
      </c>
      <c r="Q1027" s="184"/>
      <c r="R1027" s="156">
        <f t="shared" si="48"/>
        <v>0</v>
      </c>
      <c r="S1027" s="13"/>
      <c r="T1027" s="225" cm="1">
        <f t="array" ref="T1027">IFERROR(V1027 * INDEX($AC$28:$AC$33, U1027), 0) / 1000</f>
        <v>0</v>
      </c>
      <c r="U1027" s="224" t="str">
        <f t="shared" si="45"/>
        <v>-</v>
      </c>
      <c r="V1027" s="225">
        <f t="shared" si="49"/>
        <v>0</v>
      </c>
    </row>
  </sheetData>
  <sheetProtection algorithmName="SHA-512" hashValue="UR06KrLTqtMLWdNa42sQOCHYnNXBwLaY3M5H6+yxP2gORgh9eVxjKlzVx23D3bSsOOsauQucIp31ko1GPvPwJQ==" saltValue="F0KFzDo3y/DaPLB6DZmDBQ==" spinCount="100000" sheet="1" objects="1" scenarios="1" formatCells="0" formatRows="0"/>
  <mergeCells count="23">
    <mergeCell ref="B24:B26"/>
    <mergeCell ref="B2:C2"/>
    <mergeCell ref="C21:C22"/>
    <mergeCell ref="R21:R22"/>
    <mergeCell ref="D15:E15"/>
    <mergeCell ref="D17:E17"/>
    <mergeCell ref="O21:O22"/>
    <mergeCell ref="P21:P22"/>
    <mergeCell ref="Q21:Q22"/>
    <mergeCell ref="J21:J22"/>
    <mergeCell ref="K21:K22"/>
    <mergeCell ref="L21:L22"/>
    <mergeCell ref="M21:M22"/>
    <mergeCell ref="N21:N22"/>
    <mergeCell ref="D16:E16"/>
    <mergeCell ref="J20:L20"/>
    <mergeCell ref="T20:V20"/>
    <mergeCell ref="T21:V21"/>
    <mergeCell ref="H21:I22"/>
    <mergeCell ref="D21:D22"/>
    <mergeCell ref="E21:E22"/>
    <mergeCell ref="F21:F22"/>
    <mergeCell ref="G21:G22"/>
  </mergeCells>
  <phoneticPr fontId="21" type="noConversion"/>
  <dataValidations count="4">
    <dataValidation type="list" allowBlank="1" showInputMessage="1" showErrorMessage="1" sqref="B8:B9" xr:uid="{AFD83454-3471-496D-843F-5BE398528784}">
      <formula1>"D,F,I"</formula1>
    </dataValidation>
    <dataValidation type="list" allowBlank="1" showInputMessage="1" showErrorMessage="1" sqref="H24:H26 H28:H1027" xr:uid="{07C29316-8AD2-4DC0-A324-2213327A2D86}">
      <formula1>INDEX(Units,,Lang)</formula1>
    </dataValidation>
    <dataValidation type="list" allowBlank="1" showInputMessage="1" showErrorMessage="1" sqref="G24:G26 G28:G1027" xr:uid="{053D2EF4-CA9F-4455-8642-CD4010974FC6}">
      <formula1>INDEX(Kat,,Lang)</formula1>
    </dataValidation>
    <dataValidation type="list" allowBlank="1" showInputMessage="1" showErrorMessage="1" sqref="L24:L26 L28:L1027" xr:uid="{2721FFB2-2F2D-4428-B759-7C742E01575F}">
      <formula1>INDEX(Systems,,Lang)</formula1>
    </dataValidation>
  </dataValidations>
  <hyperlinks>
    <hyperlink ref="M21" r:id="rId1" xr:uid="{49070CAB-5413-4EA8-990F-A0DA09AB0EFC}"/>
    <hyperlink ref="B2" location="Version!A1" display="Version!A1" xr:uid="{9CBF5D81-07DE-4BF0-B4C8-6618BAB14FBE}"/>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D28:D1027 D24:D26 O28:O1027 O24:O26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K401"/>
  <sheetViews>
    <sheetView zoomScaleNormal="100" workbookViewId="0">
      <pane ySplit="1" topLeftCell="A2" activePane="bottomLeft" state="frozen"/>
      <selection pane="bottomLeft" activeCell="D100" sqref="D100"/>
    </sheetView>
  </sheetViews>
  <sheetFormatPr baseColWidth="10" defaultColWidth="9.140625" defaultRowHeight="12.75" outlineLevelRow="1" x14ac:dyDescent="0.2"/>
  <cols>
    <col min="1" max="1" width="28.140625" style="2" customWidth="1"/>
    <col min="2" max="2" width="5.7109375" style="100" customWidth="1"/>
    <col min="3" max="5" width="40.7109375" style="26" customWidth="1"/>
    <col min="6" max="8" width="40.7109375" style="26" hidden="1" customWidth="1"/>
    <col min="9" max="16384" width="9.140625" style="2"/>
  </cols>
  <sheetData>
    <row r="1" spans="1:8" x14ac:dyDescent="0.2">
      <c r="A1" s="30" t="s">
        <v>4694</v>
      </c>
      <c r="B1" s="30" t="s">
        <v>4462</v>
      </c>
      <c r="C1" s="30" t="s">
        <v>4464</v>
      </c>
      <c r="D1" s="30" t="s">
        <v>4527</v>
      </c>
      <c r="E1" s="30" t="s">
        <v>4528</v>
      </c>
      <c r="F1" s="30" t="s">
        <v>4464</v>
      </c>
      <c r="G1" s="30" t="s">
        <v>4527</v>
      </c>
      <c r="H1" s="30" t="s">
        <v>4528</v>
      </c>
    </row>
    <row r="2" spans="1:8" x14ac:dyDescent="0.2">
      <c r="A2" s="108" t="s">
        <v>4703</v>
      </c>
      <c r="B2" s="110">
        <v>1</v>
      </c>
      <c r="C2" s="25" t="s">
        <v>4704</v>
      </c>
      <c r="D2" s="25" t="s">
        <v>4706</v>
      </c>
      <c r="E2" s="25" t="s">
        <v>4705</v>
      </c>
      <c r="F2" s="25"/>
      <c r="G2" s="25"/>
      <c r="H2" s="25"/>
    </row>
    <row r="3" spans="1:8" outlineLevel="1" x14ac:dyDescent="0.2">
      <c r="A3" s="109"/>
      <c r="B3" s="110">
        <v>2</v>
      </c>
      <c r="C3" s="25" t="s">
        <v>4465</v>
      </c>
      <c r="D3" s="25" t="s">
        <v>4466</v>
      </c>
      <c r="E3" s="25" t="s">
        <v>4485</v>
      </c>
      <c r="F3" s="25"/>
      <c r="G3" s="25"/>
      <c r="H3" s="25"/>
    </row>
    <row r="4" spans="1:8" outlineLevel="1" x14ac:dyDescent="0.2">
      <c r="A4" s="109"/>
      <c r="B4" s="110">
        <v>3</v>
      </c>
      <c r="C4" s="25" t="s">
        <v>4467</v>
      </c>
      <c r="D4" s="25" t="s">
        <v>4468</v>
      </c>
      <c r="E4" s="25" t="s">
        <v>4494</v>
      </c>
      <c r="F4" s="25"/>
      <c r="G4" s="25"/>
      <c r="H4" s="25"/>
    </row>
    <row r="5" spans="1:8" outlineLevel="1" x14ac:dyDescent="0.2">
      <c r="A5" s="109"/>
      <c r="B5" s="110">
        <v>4</v>
      </c>
      <c r="C5" s="25" t="s">
        <v>4493</v>
      </c>
      <c r="D5" s="25" t="s">
        <v>4469</v>
      </c>
      <c r="E5" s="25" t="s">
        <v>4495</v>
      </c>
      <c r="F5" s="25"/>
      <c r="G5" s="25"/>
      <c r="H5" s="25"/>
    </row>
    <row r="6" spans="1:8" outlineLevel="1" x14ac:dyDescent="0.2">
      <c r="A6" s="109"/>
      <c r="B6" s="110">
        <v>5</v>
      </c>
      <c r="C6" s="25" t="s">
        <v>4749</v>
      </c>
      <c r="D6" s="25" t="s">
        <v>4752</v>
      </c>
      <c r="E6" s="25" t="s">
        <v>4753</v>
      </c>
      <c r="F6" s="25"/>
      <c r="G6" s="25"/>
      <c r="H6" s="25"/>
    </row>
    <row r="7" spans="1:8" outlineLevel="1" x14ac:dyDescent="0.2">
      <c r="A7" s="109"/>
      <c r="B7" s="110">
        <v>6</v>
      </c>
      <c r="C7" s="25" t="s">
        <v>4481</v>
      </c>
      <c r="D7" s="25" t="s">
        <v>4482</v>
      </c>
      <c r="E7" s="25" t="s">
        <v>4496</v>
      </c>
      <c r="F7" s="25"/>
      <c r="G7" s="25"/>
      <c r="H7" s="25"/>
    </row>
    <row r="8" spans="1:8" outlineLevel="1" x14ac:dyDescent="0.2">
      <c r="A8" s="109"/>
      <c r="B8" s="110">
        <v>7</v>
      </c>
      <c r="C8" s="25" t="s">
        <v>4789</v>
      </c>
      <c r="D8" s="25" t="s">
        <v>4787</v>
      </c>
      <c r="E8" s="25" t="s">
        <v>4788</v>
      </c>
      <c r="F8" s="25"/>
      <c r="G8" s="25"/>
      <c r="H8" s="25"/>
    </row>
    <row r="9" spans="1:8" outlineLevel="1" x14ac:dyDescent="0.2">
      <c r="A9" s="109"/>
      <c r="B9" s="110">
        <v>8</v>
      </c>
      <c r="C9" s="25" t="s">
        <v>4484</v>
      </c>
      <c r="D9" s="25" t="s">
        <v>4483</v>
      </c>
      <c r="E9" s="25" t="s">
        <v>4497</v>
      </c>
      <c r="F9" s="25"/>
      <c r="G9" s="25"/>
      <c r="H9" s="25"/>
    </row>
    <row r="10" spans="1:8" outlineLevel="1" x14ac:dyDescent="0.2">
      <c r="A10" s="109"/>
      <c r="B10" s="110">
        <v>9</v>
      </c>
      <c r="C10" s="25" t="s">
        <v>4907</v>
      </c>
      <c r="D10" s="25" t="s">
        <v>4944</v>
      </c>
      <c r="E10" s="25" t="s">
        <v>4498</v>
      </c>
      <c r="F10" s="25"/>
      <c r="G10" s="25"/>
      <c r="H10" s="25"/>
    </row>
    <row r="11" spans="1:8" outlineLevel="1" x14ac:dyDescent="0.2">
      <c r="A11" s="109"/>
      <c r="B11" s="110">
        <v>10</v>
      </c>
      <c r="C11" s="25" t="s">
        <v>4470</v>
      </c>
      <c r="D11" s="25" t="s">
        <v>4471</v>
      </c>
      <c r="E11" s="25" t="s">
        <v>4471</v>
      </c>
      <c r="F11" s="25"/>
      <c r="G11" s="25"/>
      <c r="H11" s="25"/>
    </row>
    <row r="12" spans="1:8" outlineLevel="1" x14ac:dyDescent="0.2">
      <c r="A12" s="109"/>
      <c r="B12" s="110">
        <v>11</v>
      </c>
      <c r="C12" s="25" t="s">
        <v>4472</v>
      </c>
      <c r="D12" s="25" t="s">
        <v>4473</v>
      </c>
      <c r="E12" s="25" t="s">
        <v>4486</v>
      </c>
      <c r="F12" s="25"/>
      <c r="G12" s="25"/>
      <c r="H12" s="25"/>
    </row>
    <row r="13" spans="1:8" outlineLevel="1" x14ac:dyDescent="0.2">
      <c r="A13" s="109"/>
      <c r="B13" s="110">
        <v>12</v>
      </c>
      <c r="C13" s="25" t="s">
        <v>4474</v>
      </c>
      <c r="D13" s="25" t="s">
        <v>4474</v>
      </c>
      <c r="E13" s="25" t="s">
        <v>4487</v>
      </c>
      <c r="F13" s="25"/>
      <c r="G13" s="25"/>
      <c r="H13" s="25"/>
    </row>
    <row r="14" spans="1:8" outlineLevel="1" x14ac:dyDescent="0.2">
      <c r="A14" s="109"/>
      <c r="B14" s="110">
        <v>13</v>
      </c>
      <c r="C14" s="25" t="s">
        <v>4462</v>
      </c>
      <c r="D14" s="25" t="s">
        <v>4477</v>
      </c>
      <c r="E14" s="25" t="s">
        <v>4488</v>
      </c>
      <c r="F14" s="25"/>
      <c r="G14" s="25"/>
      <c r="H14" s="25"/>
    </row>
    <row r="15" spans="1:8" outlineLevel="1" x14ac:dyDescent="0.2">
      <c r="A15" s="109"/>
      <c r="B15" s="110">
        <v>14</v>
      </c>
      <c r="C15" s="25" t="s">
        <v>4475</v>
      </c>
      <c r="D15" s="25" t="s">
        <v>4476</v>
      </c>
      <c r="E15" s="25" t="s">
        <v>4489</v>
      </c>
      <c r="F15" s="25"/>
      <c r="G15" s="25"/>
      <c r="H15" s="25"/>
    </row>
    <row r="16" spans="1:8" outlineLevel="1" x14ac:dyDescent="0.2">
      <c r="A16" s="109"/>
      <c r="B16" s="110">
        <v>15</v>
      </c>
      <c r="C16" s="25" t="s">
        <v>0</v>
      </c>
      <c r="D16" s="25" t="s">
        <v>4478</v>
      </c>
      <c r="E16" s="25" t="s">
        <v>4490</v>
      </c>
      <c r="F16" s="25"/>
      <c r="G16" s="25"/>
      <c r="H16" s="25"/>
    </row>
    <row r="17" spans="1:8" outlineLevel="1" x14ac:dyDescent="0.2">
      <c r="A17" s="109"/>
      <c r="B17" s="110">
        <v>16</v>
      </c>
      <c r="C17" s="25" t="s">
        <v>4499</v>
      </c>
      <c r="D17" s="25" t="s">
        <v>4500</v>
      </c>
      <c r="E17" s="25" t="s">
        <v>4501</v>
      </c>
      <c r="F17" s="25"/>
      <c r="G17" s="25"/>
      <c r="H17" s="25"/>
    </row>
    <row r="18" spans="1:8" outlineLevel="1" x14ac:dyDescent="0.2">
      <c r="A18" s="109"/>
      <c r="B18" s="110">
        <v>17</v>
      </c>
      <c r="C18" s="25" t="s">
        <v>4793</v>
      </c>
      <c r="D18" s="25" t="s">
        <v>4792</v>
      </c>
      <c r="E18" s="25" t="s">
        <v>4791</v>
      </c>
      <c r="F18" s="25"/>
      <c r="G18" s="25"/>
      <c r="H18" s="25"/>
    </row>
    <row r="19" spans="1:8" outlineLevel="1" x14ac:dyDescent="0.2">
      <c r="A19" s="109"/>
      <c r="B19" s="110">
        <v>18</v>
      </c>
      <c r="C19" s="25" t="s">
        <v>4531</v>
      </c>
      <c r="D19" s="25" t="s">
        <v>4532</v>
      </c>
      <c r="E19" s="25" t="s">
        <v>4533</v>
      </c>
      <c r="F19" s="25"/>
      <c r="G19" s="25"/>
      <c r="H19" s="25"/>
    </row>
    <row r="20" spans="1:8" outlineLevel="1" x14ac:dyDescent="0.2">
      <c r="A20" s="109"/>
      <c r="B20" s="110">
        <v>19</v>
      </c>
      <c r="C20" s="25" t="s">
        <v>4595</v>
      </c>
      <c r="D20" s="25" t="s">
        <v>4596</v>
      </c>
      <c r="E20" s="25" t="s">
        <v>4597</v>
      </c>
      <c r="F20" s="25"/>
      <c r="G20" s="25"/>
      <c r="H20" s="25"/>
    </row>
    <row r="21" spans="1:8" outlineLevel="1" x14ac:dyDescent="0.2">
      <c r="A21" s="109"/>
      <c r="B21" s="110">
        <v>20</v>
      </c>
      <c r="C21" s="25" t="s">
        <v>4707</v>
      </c>
      <c r="D21" s="25" t="s">
        <v>4479</v>
      </c>
      <c r="E21" s="25" t="s">
        <v>4491</v>
      </c>
      <c r="F21" s="25"/>
      <c r="G21" s="25"/>
      <c r="H21" s="25"/>
    </row>
    <row r="22" spans="1:8" outlineLevel="1" x14ac:dyDescent="0.2">
      <c r="A22" s="109"/>
      <c r="B22" s="110">
        <v>21</v>
      </c>
      <c r="C22" s="25" t="s">
        <v>4480</v>
      </c>
      <c r="D22" s="25" t="s">
        <v>4461</v>
      </c>
      <c r="E22" s="25" t="s">
        <v>4492</v>
      </c>
      <c r="F22" s="25"/>
      <c r="G22" s="25"/>
      <c r="H22" s="25"/>
    </row>
    <row r="23" spans="1:8" outlineLevel="1" x14ac:dyDescent="0.2">
      <c r="A23" s="109"/>
      <c r="B23" s="110">
        <v>22</v>
      </c>
      <c r="C23" s="25" t="s">
        <v>4750</v>
      </c>
      <c r="D23" s="25" t="s">
        <v>4751</v>
      </c>
      <c r="E23" s="25" t="s">
        <v>4754</v>
      </c>
      <c r="F23" s="25"/>
      <c r="G23" s="25"/>
      <c r="H23" s="25"/>
    </row>
    <row r="24" spans="1:8" outlineLevel="1" x14ac:dyDescent="0.2">
      <c r="A24" s="109"/>
      <c r="B24" s="110">
        <v>23</v>
      </c>
      <c r="C24" s="25" t="s">
        <v>4757</v>
      </c>
      <c r="D24" s="25" t="s">
        <v>4756</v>
      </c>
      <c r="E24" s="25" t="s">
        <v>4758</v>
      </c>
      <c r="F24" s="25"/>
      <c r="G24" s="25"/>
      <c r="H24" s="25"/>
    </row>
    <row r="25" spans="1:8" outlineLevel="1" x14ac:dyDescent="0.2">
      <c r="A25" s="109"/>
      <c r="B25" s="110">
        <v>24</v>
      </c>
      <c r="C25" s="25" t="s">
        <v>4600</v>
      </c>
      <c r="D25" s="25" t="s">
        <v>4600</v>
      </c>
      <c r="E25" s="25" t="s">
        <v>4645</v>
      </c>
      <c r="F25" s="25"/>
      <c r="G25" s="25"/>
      <c r="H25" s="25"/>
    </row>
    <row r="26" spans="1:8" outlineLevel="1" x14ac:dyDescent="0.2">
      <c r="A26" s="109"/>
      <c r="B26" s="110">
        <v>25</v>
      </c>
      <c r="C26" s="25" t="s">
        <v>4759</v>
      </c>
      <c r="D26" s="25" t="s">
        <v>4760</v>
      </c>
      <c r="E26" s="25" t="s">
        <v>4761</v>
      </c>
      <c r="F26" s="25"/>
      <c r="G26" s="25"/>
      <c r="H26" s="25"/>
    </row>
    <row r="27" spans="1:8" outlineLevel="1" x14ac:dyDescent="0.2">
      <c r="A27" s="109"/>
      <c r="B27" s="110">
        <v>26</v>
      </c>
      <c r="C27" s="25" t="s">
        <v>4852</v>
      </c>
      <c r="D27" s="25" t="s">
        <v>4853</v>
      </c>
      <c r="E27" s="25" t="s">
        <v>4854</v>
      </c>
      <c r="F27" s="25"/>
      <c r="G27" s="25"/>
      <c r="H27" s="25"/>
    </row>
    <row r="28" spans="1:8" outlineLevel="1" x14ac:dyDescent="0.2">
      <c r="A28" s="109"/>
      <c r="B28" s="110">
        <v>27</v>
      </c>
      <c r="C28" s="25" t="s">
        <v>4766</v>
      </c>
      <c r="D28" s="25" t="s">
        <v>4767</v>
      </c>
      <c r="E28" s="25" t="s">
        <v>4768</v>
      </c>
      <c r="F28" s="25"/>
      <c r="G28" s="25"/>
      <c r="H28" s="25"/>
    </row>
    <row r="29" spans="1:8" outlineLevel="1" x14ac:dyDescent="0.2">
      <c r="A29" s="109"/>
      <c r="B29" s="110">
        <v>28</v>
      </c>
      <c r="C29" s="25" t="s">
        <v>4769</v>
      </c>
      <c r="D29" s="25" t="s">
        <v>4770</v>
      </c>
      <c r="E29" s="25" t="s">
        <v>4771</v>
      </c>
      <c r="F29" s="25"/>
      <c r="G29" s="25"/>
      <c r="H29" s="25"/>
    </row>
    <row r="30" spans="1:8" ht="25.5" outlineLevel="1" x14ac:dyDescent="0.2">
      <c r="A30" s="109"/>
      <c r="B30" s="110">
        <v>29</v>
      </c>
      <c r="C30" s="25" t="s">
        <v>4908</v>
      </c>
      <c r="D30" s="25" t="s">
        <v>4779</v>
      </c>
      <c r="E30" s="25" t="s">
        <v>4780</v>
      </c>
      <c r="F30" s="25"/>
      <c r="G30" s="25"/>
      <c r="H30" s="25"/>
    </row>
    <row r="31" spans="1:8" ht="25.5" outlineLevel="1" x14ac:dyDescent="0.2">
      <c r="A31" s="109"/>
      <c r="B31" s="110">
        <v>30</v>
      </c>
      <c r="C31" s="25" t="s">
        <v>4783</v>
      </c>
      <c r="D31" s="25" t="s">
        <v>4782</v>
      </c>
      <c r="E31" s="25" t="s">
        <v>4781</v>
      </c>
      <c r="F31" s="25"/>
      <c r="G31" s="25"/>
      <c r="H31" s="25"/>
    </row>
    <row r="32" spans="1:8" outlineLevel="1" x14ac:dyDescent="0.2">
      <c r="A32" s="109"/>
      <c r="B32" s="110">
        <v>31</v>
      </c>
      <c r="C32" s="141" t="s">
        <v>5036</v>
      </c>
      <c r="D32" s="141" t="s">
        <v>5037</v>
      </c>
      <c r="E32" s="141" t="s">
        <v>5040</v>
      </c>
      <c r="F32" s="25"/>
      <c r="G32" s="25"/>
      <c r="H32" s="25"/>
    </row>
    <row r="33" spans="1:8" outlineLevel="1" x14ac:dyDescent="0.2">
      <c r="A33" s="109"/>
      <c r="B33" s="110">
        <v>32</v>
      </c>
      <c r="C33" s="141" t="s">
        <v>5035</v>
      </c>
      <c r="D33" s="141" t="s">
        <v>5038</v>
      </c>
      <c r="E33" s="141" t="s">
        <v>5039</v>
      </c>
      <c r="F33" s="25"/>
      <c r="G33" s="25"/>
      <c r="H33" s="25"/>
    </row>
    <row r="34" spans="1:8" outlineLevel="1" x14ac:dyDescent="0.2">
      <c r="A34" s="109"/>
      <c r="B34" s="110">
        <v>33</v>
      </c>
      <c r="C34" s="25" t="s">
        <v>4519</v>
      </c>
      <c r="D34" s="25" t="s">
        <v>4503</v>
      </c>
      <c r="E34" s="25" t="s">
        <v>4504</v>
      </c>
      <c r="F34" s="25"/>
      <c r="G34" s="25"/>
      <c r="H34" s="25"/>
    </row>
    <row r="35" spans="1:8" ht="25.5" outlineLevel="1" x14ac:dyDescent="0.2">
      <c r="A35" s="109"/>
      <c r="B35" s="110">
        <v>34</v>
      </c>
      <c r="C35" s="25" t="s">
        <v>4794</v>
      </c>
      <c r="D35" s="25" t="s">
        <v>4790</v>
      </c>
      <c r="E35" s="25" t="s">
        <v>4795</v>
      </c>
      <c r="F35" s="25"/>
      <c r="G35" s="25"/>
      <c r="H35" s="25"/>
    </row>
    <row r="36" spans="1:8" outlineLevel="1" x14ac:dyDescent="0.2">
      <c r="A36" s="109"/>
      <c r="B36" s="110">
        <v>35</v>
      </c>
      <c r="C36" s="25" t="s">
        <v>4516</v>
      </c>
      <c r="D36" s="25" t="s">
        <v>4517</v>
      </c>
      <c r="E36" s="25" t="s">
        <v>4518</v>
      </c>
      <c r="F36" s="25"/>
      <c r="G36" s="25"/>
      <c r="H36" s="25"/>
    </row>
    <row r="37" spans="1:8" outlineLevel="1" x14ac:dyDescent="0.2">
      <c r="A37" s="109"/>
      <c r="B37" s="110">
        <v>36</v>
      </c>
      <c r="C37" s="25" t="s">
        <v>4526</v>
      </c>
      <c r="D37" s="25" t="s">
        <v>4524</v>
      </c>
      <c r="E37" s="25" t="s">
        <v>4525</v>
      </c>
      <c r="F37" s="25"/>
      <c r="G37" s="25"/>
      <c r="H37" s="25"/>
    </row>
    <row r="38" spans="1:8" outlineLevel="1" x14ac:dyDescent="0.2">
      <c r="A38" s="109"/>
      <c r="B38" s="110">
        <v>37</v>
      </c>
      <c r="C38" s="25" t="s">
        <v>4505</v>
      </c>
      <c r="D38" s="25" t="s">
        <v>4506</v>
      </c>
      <c r="E38" s="25" t="s">
        <v>4507</v>
      </c>
      <c r="F38" s="25"/>
      <c r="G38" s="25"/>
      <c r="H38" s="25"/>
    </row>
    <row r="39" spans="1:8" outlineLevel="1" x14ac:dyDescent="0.2">
      <c r="A39" s="109"/>
      <c r="B39" s="110">
        <v>38</v>
      </c>
      <c r="C39" s="25" t="s">
        <v>4508</v>
      </c>
      <c r="D39" s="25" t="s">
        <v>4509</v>
      </c>
      <c r="E39" s="25" t="s">
        <v>4510</v>
      </c>
      <c r="F39" s="25"/>
      <c r="G39" s="25"/>
      <c r="H39" s="25"/>
    </row>
    <row r="40" spans="1:8" outlineLevel="1" x14ac:dyDescent="0.2">
      <c r="A40" s="109"/>
      <c r="B40" s="110">
        <v>39</v>
      </c>
      <c r="C40" s="25" t="s">
        <v>4513</v>
      </c>
      <c r="D40" s="25" t="s">
        <v>4514</v>
      </c>
      <c r="E40" s="25" t="s">
        <v>4515</v>
      </c>
      <c r="F40" s="25"/>
      <c r="G40" s="25"/>
      <c r="H40" s="25"/>
    </row>
    <row r="41" spans="1:8" outlineLevel="1" x14ac:dyDescent="0.2">
      <c r="A41" s="109"/>
      <c r="B41" s="110">
        <v>40</v>
      </c>
      <c r="C41" s="25" t="s">
        <v>4575</v>
      </c>
      <c r="D41" s="25" t="s">
        <v>4576</v>
      </c>
      <c r="E41" s="25" t="s">
        <v>4594</v>
      </c>
      <c r="F41" s="25"/>
      <c r="G41" s="25"/>
      <c r="H41" s="25"/>
    </row>
    <row r="42" spans="1:8" outlineLevel="1" x14ac:dyDescent="0.2">
      <c r="A42" s="109"/>
      <c r="B42" s="110">
        <v>41</v>
      </c>
      <c r="C42" s="25" t="s">
        <v>4502</v>
      </c>
      <c r="D42" s="25" t="s">
        <v>4502</v>
      </c>
      <c r="E42" s="25" t="s">
        <v>4502</v>
      </c>
      <c r="F42" s="25"/>
      <c r="G42" s="25"/>
      <c r="H42" s="25"/>
    </row>
    <row r="43" spans="1:8" outlineLevel="1" x14ac:dyDescent="0.2">
      <c r="A43" s="109"/>
      <c r="B43" s="110">
        <v>42</v>
      </c>
      <c r="C43" s="25" t="s">
        <v>4521</v>
      </c>
      <c r="D43" s="25" t="s">
        <v>4522</v>
      </c>
      <c r="E43" s="25" t="s">
        <v>4523</v>
      </c>
      <c r="F43" s="25"/>
      <c r="G43" s="25"/>
      <c r="H43" s="25"/>
    </row>
    <row r="44" spans="1:8" outlineLevel="1" x14ac:dyDescent="0.2">
      <c r="A44" s="109"/>
      <c r="B44" s="110">
        <v>43</v>
      </c>
      <c r="C44" s="25" t="s">
        <v>4729</v>
      </c>
      <c r="D44" s="25" t="s">
        <v>4530</v>
      </c>
      <c r="E44" s="25" t="s">
        <v>4530</v>
      </c>
      <c r="F44" s="25"/>
      <c r="G44" s="25"/>
      <c r="H44" s="25"/>
    </row>
    <row r="45" spans="1:8" outlineLevel="1" x14ac:dyDescent="0.2">
      <c r="A45" s="109"/>
      <c r="B45" s="110">
        <v>44</v>
      </c>
      <c r="C45" s="25" t="s">
        <v>4732</v>
      </c>
      <c r="D45" s="25" t="s">
        <v>4730</v>
      </c>
      <c r="E45" s="25" t="s">
        <v>4731</v>
      </c>
      <c r="F45" s="25"/>
      <c r="G45" s="25"/>
      <c r="H45" s="25"/>
    </row>
    <row r="46" spans="1:8" outlineLevel="1" x14ac:dyDescent="0.2">
      <c r="A46" s="109"/>
      <c r="B46" s="110">
        <v>45</v>
      </c>
      <c r="C46" s="25" t="s">
        <v>4618</v>
      </c>
      <c r="D46" s="25" t="s">
        <v>4618</v>
      </c>
      <c r="E46" s="25" t="s">
        <v>4667</v>
      </c>
      <c r="F46" s="25"/>
      <c r="G46" s="25"/>
      <c r="H46" s="25"/>
    </row>
    <row r="47" spans="1:8" ht="38.25" outlineLevel="1" x14ac:dyDescent="0.2">
      <c r="A47" s="109"/>
      <c r="B47" s="110">
        <v>46</v>
      </c>
      <c r="C47" s="25" t="s">
        <v>4855</v>
      </c>
      <c r="D47" s="25" t="s">
        <v>4877</v>
      </c>
      <c r="E47" s="25" t="s">
        <v>4876</v>
      </c>
      <c r="F47" s="25"/>
      <c r="G47" s="25"/>
      <c r="H47" s="25"/>
    </row>
    <row r="48" spans="1:8" outlineLevel="1" x14ac:dyDescent="0.2">
      <c r="A48" s="109"/>
      <c r="B48" s="110">
        <v>47</v>
      </c>
      <c r="C48" s="25" t="s">
        <v>4909</v>
      </c>
      <c r="D48" s="25" t="s">
        <v>4910</v>
      </c>
      <c r="E48" s="25" t="s">
        <v>4911</v>
      </c>
      <c r="F48" s="25"/>
      <c r="G48" s="25"/>
      <c r="H48" s="25"/>
    </row>
    <row r="49" spans="1:8" outlineLevel="1" x14ac:dyDescent="0.2">
      <c r="A49" s="109"/>
      <c r="B49" s="110">
        <v>48</v>
      </c>
      <c r="C49" s="25" t="s">
        <v>4609</v>
      </c>
      <c r="D49" s="25" t="s">
        <v>4635</v>
      </c>
      <c r="E49" s="25" t="s">
        <v>4660</v>
      </c>
      <c r="F49" s="25"/>
      <c r="G49" s="25"/>
      <c r="H49" s="25"/>
    </row>
    <row r="50" spans="1:8" outlineLevel="1" x14ac:dyDescent="0.2">
      <c r="A50" s="109"/>
      <c r="B50" s="110">
        <v>49</v>
      </c>
      <c r="C50" s="25" t="s">
        <v>4912</v>
      </c>
      <c r="D50" s="25" t="s">
        <v>4913</v>
      </c>
      <c r="E50" s="25" t="s">
        <v>4914</v>
      </c>
      <c r="F50" s="25"/>
      <c r="G50" s="25"/>
      <c r="H50" s="25"/>
    </row>
    <row r="51" spans="1:8" ht="25.5" outlineLevel="1" x14ac:dyDescent="0.2">
      <c r="A51" s="218" t="s">
        <v>4903</v>
      </c>
      <c r="B51" s="110">
        <v>50</v>
      </c>
      <c r="C51" s="102" t="s">
        <v>4860</v>
      </c>
      <c r="D51" s="102" t="s">
        <v>4867</v>
      </c>
      <c r="E51" s="102" t="s">
        <v>4872</v>
      </c>
      <c r="F51" s="102"/>
      <c r="G51" s="102"/>
      <c r="H51" s="102"/>
    </row>
    <row r="52" spans="1:8" outlineLevel="1" x14ac:dyDescent="0.2">
      <c r="A52" s="109"/>
      <c r="B52" s="110">
        <v>51</v>
      </c>
      <c r="C52" s="102" t="s">
        <v>4861</v>
      </c>
      <c r="D52" s="102" t="s">
        <v>4866</v>
      </c>
      <c r="E52" s="102" t="s">
        <v>4873</v>
      </c>
      <c r="F52" s="102"/>
      <c r="G52" s="102"/>
      <c r="H52" s="102"/>
    </row>
    <row r="53" spans="1:8" outlineLevel="1" x14ac:dyDescent="0.2">
      <c r="A53" s="109"/>
      <c r="B53" s="110">
        <v>52</v>
      </c>
      <c r="C53" s="102" t="s">
        <v>4859</v>
      </c>
      <c r="D53" s="102" t="s">
        <v>4862</v>
      </c>
      <c r="E53" s="102" t="s">
        <v>4868</v>
      </c>
      <c r="F53" s="102"/>
      <c r="G53" s="102"/>
      <c r="H53" s="102"/>
    </row>
    <row r="54" spans="1:8" outlineLevel="1" x14ac:dyDescent="0.2">
      <c r="A54" s="109"/>
      <c r="B54" s="110">
        <v>53</v>
      </c>
      <c r="C54" s="102" t="s">
        <v>4858</v>
      </c>
      <c r="D54" s="102" t="s">
        <v>4863</v>
      </c>
      <c r="E54" s="102" t="s">
        <v>4869</v>
      </c>
      <c r="F54" s="102"/>
      <c r="G54" s="102"/>
      <c r="H54" s="102"/>
    </row>
    <row r="55" spans="1:8" outlineLevel="1" x14ac:dyDescent="0.2">
      <c r="A55" s="109"/>
      <c r="B55" s="110">
        <v>54</v>
      </c>
      <c r="C55" s="102" t="s">
        <v>4857</v>
      </c>
      <c r="D55" s="102" t="s">
        <v>4864</v>
      </c>
      <c r="E55" s="102" t="s">
        <v>4870</v>
      </c>
      <c r="F55" s="102"/>
      <c r="G55" s="102"/>
      <c r="H55" s="102"/>
    </row>
    <row r="56" spans="1:8" outlineLevel="1" x14ac:dyDescent="0.2">
      <c r="A56" s="109"/>
      <c r="B56" s="110">
        <v>55</v>
      </c>
      <c r="C56" s="102" t="s">
        <v>4856</v>
      </c>
      <c r="D56" s="102" t="s">
        <v>4865</v>
      </c>
      <c r="E56" s="102" t="s">
        <v>4871</v>
      </c>
      <c r="F56" s="102"/>
      <c r="G56" s="102"/>
      <c r="H56" s="102"/>
    </row>
    <row r="57" spans="1:8" outlineLevel="1" x14ac:dyDescent="0.2">
      <c r="A57" s="109"/>
      <c r="B57" s="110">
        <v>56</v>
      </c>
      <c r="C57" s="102"/>
      <c r="D57" s="102"/>
      <c r="E57" s="102"/>
      <c r="F57" s="102"/>
      <c r="G57" s="102"/>
      <c r="H57" s="102"/>
    </row>
    <row r="58" spans="1:8" outlineLevel="1" x14ac:dyDescent="0.2">
      <c r="A58" s="109"/>
      <c r="B58" s="110">
        <v>57</v>
      </c>
      <c r="C58" s="102" t="s">
        <v>4849</v>
      </c>
      <c r="D58" s="102" t="s">
        <v>4850</v>
      </c>
      <c r="E58" s="102" t="s">
        <v>4851</v>
      </c>
      <c r="F58" s="102"/>
      <c r="G58" s="102"/>
      <c r="H58" s="102"/>
    </row>
    <row r="59" spans="1:8" outlineLevel="1" x14ac:dyDescent="0.2">
      <c r="A59" s="109"/>
      <c r="B59" s="110">
        <v>58</v>
      </c>
      <c r="C59" s="102"/>
      <c r="D59" s="102"/>
      <c r="E59" s="102"/>
      <c r="F59" s="102"/>
      <c r="G59" s="102"/>
      <c r="H59" s="102"/>
    </row>
    <row r="60" spans="1:8" outlineLevel="1" x14ac:dyDescent="0.2">
      <c r="A60" s="109"/>
      <c r="B60" s="110">
        <v>59</v>
      </c>
      <c r="C60" s="102"/>
      <c r="D60" s="102"/>
      <c r="E60" s="102"/>
      <c r="F60" s="102"/>
      <c r="G60" s="102"/>
      <c r="H60" s="102"/>
    </row>
    <row r="61" spans="1:8" outlineLevel="1" x14ac:dyDescent="0.2">
      <c r="A61" s="109"/>
      <c r="B61" s="110">
        <v>60</v>
      </c>
      <c r="C61" s="102" t="s">
        <v>4818</v>
      </c>
      <c r="D61" s="102" t="s">
        <v>4819</v>
      </c>
      <c r="E61" s="102" t="s">
        <v>4820</v>
      </c>
      <c r="F61" s="102"/>
      <c r="G61" s="102"/>
      <c r="H61" s="102"/>
    </row>
    <row r="62" spans="1:8" outlineLevel="1" x14ac:dyDescent="0.2">
      <c r="A62" s="109"/>
      <c r="B62" s="110">
        <v>61</v>
      </c>
      <c r="C62" s="102" t="s">
        <v>4821</v>
      </c>
      <c r="D62" s="102" t="s">
        <v>4822</v>
      </c>
      <c r="E62" s="102" t="s">
        <v>4823</v>
      </c>
      <c r="F62" s="102"/>
      <c r="G62" s="102"/>
      <c r="H62" s="102"/>
    </row>
    <row r="63" spans="1:8" outlineLevel="1" x14ac:dyDescent="0.2">
      <c r="A63" s="109"/>
      <c r="B63" s="110">
        <v>62</v>
      </c>
      <c r="C63" s="102" t="s">
        <v>4824</v>
      </c>
      <c r="D63" s="102" t="s">
        <v>4825</v>
      </c>
      <c r="E63" s="102" t="s">
        <v>4826</v>
      </c>
      <c r="F63" s="102"/>
      <c r="G63" s="102"/>
      <c r="H63" s="102"/>
    </row>
    <row r="64" spans="1:8" outlineLevel="1" x14ac:dyDescent="0.2">
      <c r="A64" s="109"/>
      <c r="B64" s="110">
        <v>63</v>
      </c>
      <c r="C64" s="102" t="s">
        <v>4827</v>
      </c>
      <c r="D64" s="102" t="s">
        <v>4828</v>
      </c>
      <c r="E64" s="102" t="s">
        <v>4829</v>
      </c>
      <c r="F64" s="102"/>
      <c r="G64" s="102"/>
      <c r="H64" s="102"/>
    </row>
    <row r="65" spans="1:11" outlineLevel="1" x14ac:dyDescent="0.2">
      <c r="A65" s="109"/>
      <c r="B65" s="110">
        <v>64</v>
      </c>
      <c r="C65" s="102" t="s">
        <v>4830</v>
      </c>
      <c r="D65" s="102" t="s">
        <v>4831</v>
      </c>
      <c r="E65" s="102" t="s">
        <v>4832</v>
      </c>
      <c r="F65" s="102"/>
      <c r="G65" s="102"/>
      <c r="H65" s="102"/>
    </row>
    <row r="66" spans="1:11" outlineLevel="1" x14ac:dyDescent="0.2">
      <c r="A66" s="109"/>
      <c r="B66" s="110">
        <v>65</v>
      </c>
      <c r="C66" s="102" t="s">
        <v>4833</v>
      </c>
      <c r="D66" s="102" t="s">
        <v>4834</v>
      </c>
      <c r="E66" s="102" t="s">
        <v>4835</v>
      </c>
      <c r="F66" s="102"/>
      <c r="G66" s="102"/>
      <c r="H66" s="102"/>
    </row>
    <row r="67" spans="1:11" outlineLevel="1" x14ac:dyDescent="0.2">
      <c r="A67" s="109"/>
      <c r="B67" s="110">
        <v>66</v>
      </c>
      <c r="C67" s="102" t="s">
        <v>4836</v>
      </c>
      <c r="D67" s="102" t="s">
        <v>4932</v>
      </c>
      <c r="E67" s="102" t="s">
        <v>4837</v>
      </c>
      <c r="F67" s="102"/>
      <c r="G67" s="102"/>
      <c r="H67" s="102"/>
    </row>
    <row r="68" spans="1:11" outlineLevel="1" x14ac:dyDescent="0.2">
      <c r="A68" s="109"/>
      <c r="B68" s="110">
        <v>67</v>
      </c>
      <c r="C68" s="102" t="s">
        <v>4838</v>
      </c>
      <c r="D68" s="102" t="s">
        <v>4838</v>
      </c>
      <c r="E68" s="102" t="s">
        <v>4838</v>
      </c>
      <c r="F68" s="102"/>
      <c r="G68" s="102"/>
      <c r="H68" s="102"/>
    </row>
    <row r="69" spans="1:11" outlineLevel="1" x14ac:dyDescent="0.2">
      <c r="A69" s="109"/>
      <c r="B69" s="110">
        <v>68</v>
      </c>
      <c r="C69" s="102" t="s">
        <v>4839</v>
      </c>
      <c r="D69" s="102" t="s">
        <v>4840</v>
      </c>
      <c r="E69" s="102" t="s">
        <v>4841</v>
      </c>
      <c r="F69" s="102"/>
      <c r="G69" s="102"/>
      <c r="H69" s="102"/>
    </row>
    <row r="70" spans="1:11" outlineLevel="1" x14ac:dyDescent="0.2">
      <c r="A70" s="109"/>
      <c r="B70" s="110">
        <v>69</v>
      </c>
      <c r="C70" s="102" t="s">
        <v>4842</v>
      </c>
      <c r="D70" s="102" t="s">
        <v>4843</v>
      </c>
      <c r="E70" s="102" t="s">
        <v>4844</v>
      </c>
      <c r="F70" s="102"/>
      <c r="G70" s="102"/>
      <c r="H70" s="102"/>
    </row>
    <row r="71" spans="1:11" outlineLevel="1" x14ac:dyDescent="0.2">
      <c r="A71" s="109"/>
      <c r="B71" s="110">
        <v>70</v>
      </c>
      <c r="C71" s="102" t="s">
        <v>4845</v>
      </c>
      <c r="D71" s="102" t="s">
        <v>4846</v>
      </c>
      <c r="E71" s="102" t="s">
        <v>4847</v>
      </c>
      <c r="F71" s="102"/>
      <c r="G71" s="102"/>
      <c r="H71" s="102"/>
    </row>
    <row r="72" spans="1:11" outlineLevel="1" x14ac:dyDescent="0.2">
      <c r="A72" s="109"/>
      <c r="B72" s="110">
        <v>71</v>
      </c>
      <c r="C72" s="102"/>
      <c r="D72" s="102"/>
      <c r="E72" s="102"/>
      <c r="F72" s="102"/>
      <c r="G72" s="102"/>
      <c r="H72" s="102"/>
    </row>
    <row r="73" spans="1:11" outlineLevel="1" x14ac:dyDescent="0.2">
      <c r="A73" s="109"/>
      <c r="B73" s="110">
        <v>72</v>
      </c>
      <c r="C73" s="102"/>
      <c r="D73" s="102"/>
      <c r="E73" s="102"/>
      <c r="F73" s="102"/>
      <c r="G73" s="102"/>
      <c r="H73" s="102"/>
    </row>
    <row r="74" spans="1:11" outlineLevel="1" x14ac:dyDescent="0.2">
      <c r="A74" s="109"/>
      <c r="B74" s="110">
        <v>73</v>
      </c>
      <c r="C74" s="102"/>
      <c r="D74" s="102"/>
      <c r="E74" s="102"/>
      <c r="F74" s="102"/>
      <c r="G74" s="102"/>
      <c r="H74" s="102"/>
    </row>
    <row r="75" spans="1:11" outlineLevel="1" x14ac:dyDescent="0.2">
      <c r="A75" s="109"/>
      <c r="B75" s="110">
        <v>74</v>
      </c>
      <c r="C75" s="102"/>
      <c r="D75" s="102"/>
      <c r="E75" s="102"/>
      <c r="F75" s="102"/>
      <c r="G75" s="102"/>
      <c r="H75" s="102"/>
    </row>
    <row r="76" spans="1:11" outlineLevel="1" x14ac:dyDescent="0.2">
      <c r="A76" s="109"/>
      <c r="B76" s="110">
        <v>75</v>
      </c>
      <c r="C76" s="257" t="s">
        <v>4985</v>
      </c>
      <c r="D76" s="257" t="s">
        <v>4987</v>
      </c>
      <c r="E76" s="257" t="s">
        <v>4992</v>
      </c>
      <c r="F76" s="102"/>
      <c r="G76" s="102"/>
      <c r="H76" s="102"/>
    </row>
    <row r="77" spans="1:11" outlineLevel="1" x14ac:dyDescent="0.2">
      <c r="A77" s="109"/>
      <c r="B77" s="110">
        <v>76</v>
      </c>
      <c r="C77" s="257" t="s">
        <v>4986</v>
      </c>
      <c r="D77" s="257" t="s">
        <v>4988</v>
      </c>
      <c r="E77" s="257" t="s">
        <v>4993</v>
      </c>
      <c r="F77" s="102"/>
      <c r="G77" s="102"/>
      <c r="H77" s="102"/>
    </row>
    <row r="78" spans="1:11" outlineLevel="1" x14ac:dyDescent="0.2">
      <c r="A78" s="109"/>
      <c r="B78" s="110">
        <v>77</v>
      </c>
      <c r="C78" s="257" t="s">
        <v>4982</v>
      </c>
      <c r="D78" s="257" t="s">
        <v>4989</v>
      </c>
      <c r="E78" s="257" t="s">
        <v>4994</v>
      </c>
      <c r="F78" s="102"/>
      <c r="G78" s="102"/>
      <c r="H78" s="102"/>
    </row>
    <row r="79" spans="1:11" outlineLevel="1" x14ac:dyDescent="0.2">
      <c r="A79" s="109"/>
      <c r="B79" s="110">
        <v>78</v>
      </c>
      <c r="C79" s="257" t="s">
        <v>4983</v>
      </c>
      <c r="D79" s="257" t="s">
        <v>4990</v>
      </c>
      <c r="E79" s="257" t="s">
        <v>4995</v>
      </c>
      <c r="F79" s="102"/>
      <c r="G79" s="102"/>
      <c r="H79" s="102"/>
      <c r="I79" s="258" t="s">
        <v>4973</v>
      </c>
      <c r="J79" s="258" t="s">
        <v>4972</v>
      </c>
      <c r="K79" s="258" t="s">
        <v>4848</v>
      </c>
    </row>
    <row r="80" spans="1:11" outlineLevel="1" x14ac:dyDescent="0.2">
      <c r="A80" s="109"/>
      <c r="B80" s="110">
        <v>79</v>
      </c>
      <c r="C80" s="257" t="s">
        <v>4984</v>
      </c>
      <c r="D80" s="257" t="s">
        <v>4991</v>
      </c>
      <c r="E80" s="257" t="s">
        <v>4996</v>
      </c>
      <c r="F80" s="102"/>
      <c r="G80" s="102"/>
      <c r="H80" s="102"/>
      <c r="I80" s="258" t="s">
        <v>4981</v>
      </c>
      <c r="J80" s="258" t="s">
        <v>5002</v>
      </c>
      <c r="K80" s="258" t="s">
        <v>4998</v>
      </c>
    </row>
    <row r="81" spans="1:11" outlineLevel="1" x14ac:dyDescent="0.2">
      <c r="A81" s="109"/>
      <c r="B81" s="110">
        <v>80</v>
      </c>
      <c r="C81" s="102"/>
      <c r="D81" s="102"/>
      <c r="E81" s="102"/>
      <c r="F81" s="102"/>
      <c r="G81" s="102"/>
      <c r="H81" s="102"/>
      <c r="I81" s="258" t="s">
        <v>4980</v>
      </c>
      <c r="J81" s="258" t="s">
        <v>5003</v>
      </c>
      <c r="K81" s="258" t="s">
        <v>4997</v>
      </c>
    </row>
    <row r="82" spans="1:11" outlineLevel="1" x14ac:dyDescent="0.2">
      <c r="A82" s="109"/>
      <c r="B82" s="110">
        <v>81</v>
      </c>
      <c r="C82" s="102"/>
      <c r="D82" s="102"/>
      <c r="E82" s="102"/>
      <c r="F82" s="102"/>
      <c r="G82" s="102"/>
      <c r="H82" s="102"/>
    </row>
    <row r="83" spans="1:11" outlineLevel="1" x14ac:dyDescent="0.2">
      <c r="A83" s="109"/>
      <c r="B83" s="110">
        <v>82</v>
      </c>
      <c r="C83" s="102"/>
      <c r="D83" s="102"/>
      <c r="E83" s="102"/>
      <c r="F83" s="102"/>
      <c r="G83" s="102"/>
      <c r="H83" s="102"/>
    </row>
    <row r="84" spans="1:11" outlineLevel="1" x14ac:dyDescent="0.2">
      <c r="A84" s="109"/>
      <c r="B84" s="110">
        <v>83</v>
      </c>
      <c r="C84" s="102"/>
      <c r="D84" s="102"/>
      <c r="E84" s="102"/>
      <c r="F84" s="102"/>
      <c r="G84" s="102"/>
      <c r="H84" s="102"/>
    </row>
    <row r="85" spans="1:11" outlineLevel="1" x14ac:dyDescent="0.2">
      <c r="A85" s="109"/>
      <c r="B85" s="110">
        <v>84</v>
      </c>
      <c r="C85" s="102"/>
      <c r="D85" s="102"/>
      <c r="E85" s="102"/>
      <c r="F85" s="102"/>
      <c r="G85" s="102"/>
      <c r="H85" s="102"/>
    </row>
    <row r="86" spans="1:11" outlineLevel="1" x14ac:dyDescent="0.2">
      <c r="A86" s="109"/>
      <c r="B86" s="110">
        <v>85</v>
      </c>
      <c r="C86" s="102"/>
      <c r="D86" s="102"/>
      <c r="E86" s="102"/>
      <c r="F86" s="102"/>
      <c r="G86" s="102"/>
      <c r="H86" s="102"/>
    </row>
    <row r="87" spans="1:11" outlineLevel="1" x14ac:dyDescent="0.2">
      <c r="A87" s="109"/>
      <c r="B87" s="110">
        <v>86</v>
      </c>
      <c r="C87" s="102"/>
      <c r="D87" s="102"/>
      <c r="E87" s="102"/>
      <c r="F87" s="102"/>
      <c r="G87" s="102"/>
      <c r="H87" s="102"/>
    </row>
    <row r="88" spans="1:11" outlineLevel="1" x14ac:dyDescent="0.2">
      <c r="A88" s="109"/>
      <c r="B88" s="110">
        <v>87</v>
      </c>
      <c r="C88" s="102"/>
      <c r="D88" s="102"/>
      <c r="E88" s="102"/>
      <c r="F88" s="102"/>
      <c r="G88" s="102"/>
      <c r="H88" s="102"/>
    </row>
    <row r="89" spans="1:11" outlineLevel="1" x14ac:dyDescent="0.2">
      <c r="A89" s="109"/>
      <c r="B89" s="110">
        <v>88</v>
      </c>
      <c r="C89" s="102"/>
      <c r="D89" s="102"/>
      <c r="E89" s="102"/>
      <c r="F89" s="102"/>
      <c r="G89" s="102"/>
      <c r="H89" s="102"/>
    </row>
    <row r="90" spans="1:11" outlineLevel="1" x14ac:dyDescent="0.2">
      <c r="A90" s="109"/>
      <c r="B90" s="110">
        <v>89</v>
      </c>
      <c r="C90" s="102"/>
      <c r="D90" s="102"/>
      <c r="E90" s="102"/>
      <c r="F90" s="102"/>
      <c r="G90" s="102"/>
      <c r="H90" s="102"/>
    </row>
    <row r="91" spans="1:11" outlineLevel="1" x14ac:dyDescent="0.2">
      <c r="A91" s="109"/>
      <c r="B91" s="110">
        <v>90</v>
      </c>
      <c r="C91" s="102"/>
      <c r="D91" s="102"/>
      <c r="E91" s="102"/>
      <c r="F91" s="102"/>
      <c r="G91" s="102"/>
      <c r="H91" s="102"/>
    </row>
    <row r="92" spans="1:11" outlineLevel="1" x14ac:dyDescent="0.2">
      <c r="A92" s="109"/>
      <c r="B92" s="110">
        <v>91</v>
      </c>
      <c r="C92" s="102"/>
      <c r="D92" s="102"/>
      <c r="E92" s="102"/>
      <c r="F92" s="102"/>
      <c r="G92" s="102"/>
      <c r="H92" s="102"/>
    </row>
    <row r="93" spans="1:11" outlineLevel="1" x14ac:dyDescent="0.2">
      <c r="A93" s="109"/>
      <c r="B93" s="110">
        <v>92</v>
      </c>
      <c r="C93" s="102"/>
      <c r="D93" s="102"/>
      <c r="E93" s="102"/>
      <c r="F93" s="102"/>
      <c r="G93" s="102"/>
      <c r="H93" s="102"/>
    </row>
    <row r="94" spans="1:11" outlineLevel="1" x14ac:dyDescent="0.2">
      <c r="A94" s="109"/>
      <c r="B94" s="110">
        <v>93</v>
      </c>
      <c r="C94" s="102"/>
      <c r="D94" s="102"/>
      <c r="E94" s="102"/>
      <c r="F94" s="102"/>
      <c r="G94" s="102"/>
      <c r="H94" s="102"/>
    </row>
    <row r="95" spans="1:11" outlineLevel="1" x14ac:dyDescent="0.2">
      <c r="A95" s="109"/>
      <c r="B95" s="110">
        <v>94</v>
      </c>
      <c r="C95" s="102"/>
      <c r="D95" s="102"/>
      <c r="E95" s="102"/>
      <c r="F95" s="102"/>
      <c r="G95" s="102"/>
      <c r="H95" s="102"/>
    </row>
    <row r="96" spans="1:11" outlineLevel="1" x14ac:dyDescent="0.2">
      <c r="A96" s="109"/>
      <c r="B96" s="110">
        <v>95</v>
      </c>
      <c r="C96" s="102"/>
      <c r="D96" s="102"/>
      <c r="E96" s="102"/>
      <c r="F96" s="102"/>
      <c r="G96" s="102"/>
      <c r="H96" s="102"/>
    </row>
    <row r="97" spans="1:8" outlineLevel="1" x14ac:dyDescent="0.2">
      <c r="A97" s="109"/>
      <c r="B97" s="110">
        <v>96</v>
      </c>
      <c r="C97" s="102"/>
      <c r="D97" s="102"/>
      <c r="E97" s="102"/>
      <c r="F97" s="102"/>
      <c r="G97" s="102"/>
      <c r="H97" s="102"/>
    </row>
    <row r="98" spans="1:8" outlineLevel="1" x14ac:dyDescent="0.2">
      <c r="A98" s="109"/>
      <c r="B98" s="110">
        <v>97</v>
      </c>
      <c r="C98" s="102"/>
      <c r="D98" s="102"/>
      <c r="E98" s="102"/>
      <c r="F98" s="102"/>
      <c r="G98" s="102"/>
      <c r="H98" s="102"/>
    </row>
    <row r="99" spans="1:8" outlineLevel="1" x14ac:dyDescent="0.2">
      <c r="A99" s="109"/>
      <c r="B99" s="110">
        <v>98</v>
      </c>
      <c r="C99" s="102"/>
      <c r="D99" s="102"/>
      <c r="E99" s="102"/>
      <c r="F99" s="102"/>
      <c r="G99" s="102"/>
      <c r="H99" s="102"/>
    </row>
    <row r="100" spans="1:8" outlineLevel="1" x14ac:dyDescent="0.2">
      <c r="A100" s="109"/>
      <c r="B100" s="110">
        <v>99</v>
      </c>
      <c r="C100" s="102" t="s">
        <v>5041</v>
      </c>
      <c r="D100" s="102" t="s">
        <v>5042</v>
      </c>
      <c r="E100" s="102" t="s">
        <v>5043</v>
      </c>
      <c r="F100" s="102"/>
      <c r="G100" s="102"/>
      <c r="H100" s="102"/>
    </row>
    <row r="101" spans="1:8" x14ac:dyDescent="0.2">
      <c r="A101" s="105" t="s">
        <v>4701</v>
      </c>
      <c r="B101" s="104">
        <v>100</v>
      </c>
      <c r="C101" s="25" t="s">
        <v>4708</v>
      </c>
      <c r="D101" s="25" t="s">
        <v>4709</v>
      </c>
      <c r="E101" s="25" t="s">
        <v>4710</v>
      </c>
      <c r="F101" s="25"/>
      <c r="G101" s="25"/>
      <c r="H101" s="25"/>
    </row>
    <row r="102" spans="1:8" outlineLevel="1" x14ac:dyDescent="0.2">
      <c r="A102" s="103"/>
      <c r="B102" s="104">
        <v>101</v>
      </c>
      <c r="C102" s="25" t="s">
        <v>4598</v>
      </c>
      <c r="D102" s="25" t="s">
        <v>4613</v>
      </c>
      <c r="E102" s="25" t="s">
        <v>4643</v>
      </c>
      <c r="F102" s="25"/>
      <c r="G102" s="25"/>
      <c r="H102" s="25"/>
    </row>
    <row r="103" spans="1:8" outlineLevel="1" x14ac:dyDescent="0.2">
      <c r="A103" s="103"/>
      <c r="B103" s="104">
        <v>102</v>
      </c>
      <c r="C103" s="25" t="s">
        <v>4599</v>
      </c>
      <c r="D103" s="25" t="s">
        <v>4628</v>
      </c>
      <c r="E103" s="25" t="s">
        <v>4644</v>
      </c>
      <c r="F103" s="25"/>
      <c r="G103" s="25"/>
      <c r="H103" s="25"/>
    </row>
    <row r="104" spans="1:8" outlineLevel="1" x14ac:dyDescent="0.2">
      <c r="A104" s="103"/>
      <c r="B104" s="104">
        <v>103</v>
      </c>
      <c r="C104" s="25" t="s">
        <v>4600</v>
      </c>
      <c r="D104" s="25" t="s">
        <v>4600</v>
      </c>
      <c r="E104" s="25" t="s">
        <v>4645</v>
      </c>
      <c r="F104" s="25"/>
      <c r="G104" s="25"/>
      <c r="H104" s="25"/>
    </row>
    <row r="105" spans="1:8" outlineLevel="1" x14ac:dyDescent="0.2">
      <c r="A105" s="103"/>
      <c r="B105" s="104">
        <v>104</v>
      </c>
      <c r="C105" s="25" t="s">
        <v>4601</v>
      </c>
      <c r="D105" s="25" t="s">
        <v>4614</v>
      </c>
      <c r="E105" s="25" t="s">
        <v>4646</v>
      </c>
      <c r="F105" s="25"/>
      <c r="G105" s="25"/>
      <c r="H105" s="25"/>
    </row>
    <row r="106" spans="1:8" ht="89.25" outlineLevel="1" x14ac:dyDescent="0.2">
      <c r="A106" s="103"/>
      <c r="B106" s="104">
        <v>105</v>
      </c>
      <c r="C106" s="25" t="s">
        <v>4602</v>
      </c>
      <c r="D106" s="25" t="s">
        <v>4629</v>
      </c>
      <c r="E106" s="25" t="s">
        <v>4647</v>
      </c>
      <c r="F106" s="25"/>
      <c r="G106" s="25"/>
      <c r="H106" s="25"/>
    </row>
    <row r="107" spans="1:8" outlineLevel="1" x14ac:dyDescent="0.2">
      <c r="A107" s="103"/>
      <c r="B107" s="104">
        <v>106</v>
      </c>
      <c r="C107" s="25"/>
      <c r="D107" s="25"/>
      <c r="E107" s="25"/>
      <c r="F107" s="25"/>
      <c r="G107" s="25"/>
      <c r="H107" s="25"/>
    </row>
    <row r="108" spans="1:8" outlineLevel="1" x14ac:dyDescent="0.2">
      <c r="A108" s="103"/>
      <c r="B108" s="104">
        <v>107</v>
      </c>
      <c r="C108" s="25"/>
      <c r="D108" s="25"/>
      <c r="E108" s="25"/>
      <c r="F108" s="25"/>
      <c r="G108" s="25"/>
      <c r="H108" s="25"/>
    </row>
    <row r="109" spans="1:8" outlineLevel="1" x14ac:dyDescent="0.2">
      <c r="A109" s="103"/>
      <c r="B109" s="104">
        <v>108</v>
      </c>
      <c r="C109" s="25"/>
      <c r="D109" s="25"/>
      <c r="E109" s="25"/>
      <c r="F109" s="25"/>
      <c r="G109" s="25"/>
      <c r="H109" s="25"/>
    </row>
    <row r="110" spans="1:8" outlineLevel="1" x14ac:dyDescent="0.2">
      <c r="A110" s="103"/>
      <c r="B110" s="104">
        <v>109</v>
      </c>
      <c r="C110" s="112" t="s">
        <v>4621</v>
      </c>
      <c r="D110" s="112" t="s">
        <v>4641</v>
      </c>
      <c r="E110" s="112" t="s">
        <v>4657</v>
      </c>
      <c r="F110" s="112"/>
      <c r="G110" s="112"/>
      <c r="H110" s="112"/>
    </row>
    <row r="111" spans="1:8" outlineLevel="1" x14ac:dyDescent="0.2">
      <c r="A111" s="103"/>
      <c r="B111" s="104">
        <v>110</v>
      </c>
      <c r="C111" s="25" t="s">
        <v>4604</v>
      </c>
      <c r="D111" s="25" t="s">
        <v>4931</v>
      </c>
      <c r="E111" s="25" t="s">
        <v>4648</v>
      </c>
      <c r="F111" s="25"/>
      <c r="G111" s="25"/>
      <c r="H111" s="25"/>
    </row>
    <row r="112" spans="1:8" outlineLevel="1" x14ac:dyDescent="0.2">
      <c r="A112" s="103"/>
      <c r="B112" s="104">
        <v>111</v>
      </c>
      <c r="C112" s="25" t="s">
        <v>4605</v>
      </c>
      <c r="D112" s="25" t="s">
        <v>4630</v>
      </c>
      <c r="E112" s="25" t="s">
        <v>4649</v>
      </c>
      <c r="F112" s="25"/>
      <c r="G112" s="25"/>
      <c r="H112" s="25"/>
    </row>
    <row r="113" spans="1:8" outlineLevel="1" x14ac:dyDescent="0.2">
      <c r="A113" s="103"/>
      <c r="B113" s="104">
        <v>112</v>
      </c>
      <c r="C113" s="25" t="s">
        <v>4954</v>
      </c>
      <c r="D113" s="25" t="s">
        <v>4955</v>
      </c>
      <c r="E113" s="25" t="s">
        <v>4956</v>
      </c>
      <c r="F113" s="25"/>
      <c r="G113" s="25"/>
      <c r="H113" s="25"/>
    </row>
    <row r="114" spans="1:8" outlineLevel="1" x14ac:dyDescent="0.2">
      <c r="A114" s="103"/>
      <c r="B114" s="104">
        <v>113</v>
      </c>
      <c r="C114" s="25"/>
      <c r="D114" s="25"/>
      <c r="E114" s="25"/>
      <c r="F114" s="25"/>
      <c r="G114" s="25"/>
      <c r="H114" s="25"/>
    </row>
    <row r="115" spans="1:8" outlineLevel="1" x14ac:dyDescent="0.2">
      <c r="A115" s="103"/>
      <c r="B115" s="104">
        <v>114</v>
      </c>
      <c r="C115" s="112" t="s">
        <v>4606</v>
      </c>
      <c r="D115" s="112" t="s">
        <v>4631</v>
      </c>
      <c r="E115" s="112" t="s">
        <v>4650</v>
      </c>
      <c r="F115" s="112"/>
      <c r="G115" s="112"/>
      <c r="H115" s="112"/>
    </row>
    <row r="116" spans="1:8" ht="63.75" outlineLevel="1" x14ac:dyDescent="0.2">
      <c r="A116" s="103"/>
      <c r="B116" s="104">
        <v>115</v>
      </c>
      <c r="C116" s="25" t="s">
        <v>4933</v>
      </c>
      <c r="D116" s="25" t="s">
        <v>4722</v>
      </c>
      <c r="E116" s="25" t="s">
        <v>4723</v>
      </c>
      <c r="F116" s="25"/>
      <c r="G116" s="25"/>
      <c r="H116" s="25"/>
    </row>
    <row r="117" spans="1:8" outlineLevel="1" x14ac:dyDescent="0.2">
      <c r="A117" s="103"/>
      <c r="B117" s="104">
        <v>116</v>
      </c>
      <c r="C117" s="25" t="s">
        <v>4615</v>
      </c>
      <c r="D117" s="25" t="s">
        <v>4636</v>
      </c>
      <c r="E117" s="25" t="s">
        <v>4651</v>
      </c>
      <c r="F117" s="25"/>
      <c r="G117" s="25"/>
      <c r="H117" s="25"/>
    </row>
    <row r="118" spans="1:8" outlineLevel="1" x14ac:dyDescent="0.2">
      <c r="A118" s="103"/>
      <c r="B118" s="104">
        <v>117</v>
      </c>
      <c r="C118" s="25" t="s">
        <v>4616</v>
      </c>
      <c r="D118" s="25" t="s">
        <v>4637</v>
      </c>
      <c r="E118" s="25" t="s">
        <v>4652</v>
      </c>
      <c r="F118" s="25"/>
      <c r="G118" s="25"/>
      <c r="H118" s="25"/>
    </row>
    <row r="119" spans="1:8" outlineLevel="1" x14ac:dyDescent="0.2">
      <c r="A119" s="103"/>
      <c r="B119" s="104">
        <v>118</v>
      </c>
      <c r="C119" s="25" t="s">
        <v>4617</v>
      </c>
      <c r="D119" s="25" t="s">
        <v>4638</v>
      </c>
      <c r="E119" s="25" t="s">
        <v>4653</v>
      </c>
      <c r="F119" s="25"/>
      <c r="G119" s="25"/>
      <c r="H119" s="25"/>
    </row>
    <row r="120" spans="1:8" outlineLevel="1" x14ac:dyDescent="0.2">
      <c r="A120" s="103"/>
      <c r="B120" s="104">
        <v>119</v>
      </c>
      <c r="C120" s="25" t="s">
        <v>4727</v>
      </c>
      <c r="D120" s="25" t="s">
        <v>4726</v>
      </c>
      <c r="E120" s="25" t="s">
        <v>4728</v>
      </c>
      <c r="F120" s="25"/>
      <c r="G120" s="25"/>
      <c r="H120" s="25"/>
    </row>
    <row r="121" spans="1:8" outlineLevel="1" x14ac:dyDescent="0.2">
      <c r="A121" s="103"/>
      <c r="B121" s="211">
        <v>120</v>
      </c>
      <c r="C121" s="25" t="s">
        <v>4619</v>
      </c>
      <c r="D121" s="25" t="s">
        <v>4639</v>
      </c>
      <c r="E121" s="25" t="s">
        <v>4654</v>
      </c>
      <c r="F121" s="25"/>
      <c r="G121" s="25"/>
      <c r="H121" s="25"/>
    </row>
    <row r="122" spans="1:8" ht="38.25" outlineLevel="1" x14ac:dyDescent="0.2">
      <c r="A122" s="103"/>
      <c r="B122" s="211">
        <v>121</v>
      </c>
      <c r="C122" s="25" t="s">
        <v>4740</v>
      </c>
      <c r="D122" s="25" t="s">
        <v>4724</v>
      </c>
      <c r="E122" s="25" t="s">
        <v>4655</v>
      </c>
      <c r="F122" s="25"/>
      <c r="G122" s="25"/>
      <c r="H122" s="25"/>
    </row>
    <row r="123" spans="1:8" outlineLevel="1" x14ac:dyDescent="0.2">
      <c r="A123" s="103"/>
      <c r="B123" s="211">
        <v>122</v>
      </c>
      <c r="C123" s="25" t="s">
        <v>4620</v>
      </c>
      <c r="D123" s="25" t="s">
        <v>4640</v>
      </c>
      <c r="E123" s="25" t="s">
        <v>4656</v>
      </c>
      <c r="F123" s="25"/>
      <c r="G123" s="25"/>
      <c r="H123" s="25"/>
    </row>
    <row r="124" spans="1:8" ht="51" outlineLevel="1" x14ac:dyDescent="0.2">
      <c r="A124" s="103"/>
      <c r="B124" s="211">
        <v>123</v>
      </c>
      <c r="C124" s="25" t="s">
        <v>4934</v>
      </c>
      <c r="D124" s="25" t="s">
        <v>4935</v>
      </c>
      <c r="E124" s="25" t="s">
        <v>4936</v>
      </c>
      <c r="F124" s="25"/>
      <c r="G124" s="25"/>
      <c r="H124" s="25"/>
    </row>
    <row r="125" spans="1:8" outlineLevel="1" x14ac:dyDescent="0.2">
      <c r="A125" s="103"/>
      <c r="B125" s="104">
        <v>124</v>
      </c>
      <c r="C125" s="25"/>
      <c r="D125" s="25"/>
      <c r="E125" s="25"/>
      <c r="F125" s="25"/>
      <c r="G125" s="25"/>
      <c r="H125" s="25"/>
    </row>
    <row r="126" spans="1:8" outlineLevel="1" x14ac:dyDescent="0.2">
      <c r="A126" s="103"/>
      <c r="B126" s="104">
        <v>125</v>
      </c>
      <c r="C126" s="112" t="s">
        <v>4607</v>
      </c>
      <c r="D126" s="112" t="s">
        <v>4632</v>
      </c>
      <c r="E126" s="112" t="s">
        <v>4663</v>
      </c>
      <c r="F126" s="112"/>
      <c r="G126" s="112"/>
      <c r="H126" s="112"/>
    </row>
    <row r="127" spans="1:8" ht="51" outlineLevel="1" x14ac:dyDescent="0.2">
      <c r="A127" s="103"/>
      <c r="B127" s="104">
        <v>126</v>
      </c>
      <c r="C127" s="25" t="s">
        <v>4673</v>
      </c>
      <c r="D127" s="25" t="s">
        <v>4674</v>
      </c>
      <c r="E127" s="25" t="s">
        <v>4675</v>
      </c>
      <c r="F127" s="25"/>
      <c r="G127" s="25"/>
      <c r="H127" s="25"/>
    </row>
    <row r="128" spans="1:8" outlineLevel="1" x14ac:dyDescent="0.2">
      <c r="A128" s="103"/>
      <c r="B128" s="104">
        <v>127</v>
      </c>
      <c r="C128" s="25" t="s">
        <v>4670</v>
      </c>
      <c r="D128" s="25" t="s">
        <v>4671</v>
      </c>
      <c r="E128" s="25" t="s">
        <v>4672</v>
      </c>
      <c r="F128" s="25"/>
      <c r="G128" s="25"/>
      <c r="H128" s="25"/>
    </row>
    <row r="129" spans="1:8" ht="63.75" outlineLevel="1" x14ac:dyDescent="0.2">
      <c r="A129" s="103"/>
      <c r="B129" s="212">
        <v>128</v>
      </c>
      <c r="C129" s="25" t="s">
        <v>4714</v>
      </c>
      <c r="D129" s="25" t="s">
        <v>4715</v>
      </c>
      <c r="E129" s="25" t="s">
        <v>4716</v>
      </c>
      <c r="F129" s="25"/>
      <c r="G129" s="25"/>
      <c r="H129" s="25"/>
    </row>
    <row r="130" spans="1:8" ht="63.75" outlineLevel="1" x14ac:dyDescent="0.2">
      <c r="A130" s="103"/>
      <c r="B130" s="212">
        <v>129</v>
      </c>
      <c r="C130" s="25" t="s">
        <v>4747</v>
      </c>
      <c r="D130" s="25" t="s">
        <v>4745</v>
      </c>
      <c r="E130" s="25" t="s">
        <v>4748</v>
      </c>
      <c r="F130" s="25"/>
      <c r="G130" s="25"/>
      <c r="H130" s="25"/>
    </row>
    <row r="131" spans="1:8" outlineLevel="1" x14ac:dyDescent="0.2">
      <c r="A131" s="103"/>
      <c r="B131" s="212">
        <v>130</v>
      </c>
      <c r="C131" s="25" t="s">
        <v>4746</v>
      </c>
      <c r="D131" s="25" t="s">
        <v>4633</v>
      </c>
      <c r="E131" s="25" t="s">
        <v>4662</v>
      </c>
      <c r="F131" s="25"/>
      <c r="G131" s="25"/>
      <c r="H131" s="25"/>
    </row>
    <row r="132" spans="1:8" ht="25.5" outlineLevel="1" x14ac:dyDescent="0.2">
      <c r="A132" s="103"/>
      <c r="B132" s="212">
        <v>131</v>
      </c>
      <c r="C132" s="25" t="s">
        <v>4719</v>
      </c>
      <c r="D132" s="25" t="s">
        <v>4718</v>
      </c>
      <c r="E132" s="25" t="s">
        <v>4658</v>
      </c>
      <c r="F132" s="25"/>
      <c r="G132" s="25"/>
      <c r="H132" s="25"/>
    </row>
    <row r="133" spans="1:8" outlineLevel="1" x14ac:dyDescent="0.2">
      <c r="A133" s="103"/>
      <c r="B133" s="104">
        <v>132</v>
      </c>
      <c r="C133" s="25"/>
      <c r="D133" s="25"/>
      <c r="E133" s="25"/>
      <c r="F133" s="25"/>
      <c r="G133" s="25"/>
      <c r="H133" s="25"/>
    </row>
    <row r="134" spans="1:8" outlineLevel="1" x14ac:dyDescent="0.2">
      <c r="A134" s="103"/>
      <c r="B134" s="104">
        <v>133</v>
      </c>
      <c r="C134" s="25"/>
      <c r="D134" s="25"/>
      <c r="E134" s="25"/>
      <c r="F134" s="25"/>
      <c r="G134" s="25"/>
      <c r="H134" s="25"/>
    </row>
    <row r="135" spans="1:8" outlineLevel="1" x14ac:dyDescent="0.2">
      <c r="A135" s="103"/>
      <c r="B135" s="104">
        <v>134</v>
      </c>
      <c r="C135" s="25"/>
      <c r="D135" s="25"/>
      <c r="E135" s="25"/>
      <c r="F135" s="25"/>
      <c r="G135" s="25"/>
      <c r="H135" s="25"/>
    </row>
    <row r="136" spans="1:8" outlineLevel="1" x14ac:dyDescent="0.2">
      <c r="A136" s="103"/>
      <c r="B136" s="104">
        <v>135</v>
      </c>
      <c r="C136" s="113" t="s">
        <v>4711</v>
      </c>
      <c r="D136" s="113" t="s">
        <v>4712</v>
      </c>
      <c r="E136" s="113" t="s">
        <v>4713</v>
      </c>
      <c r="F136" s="113"/>
      <c r="G136" s="113"/>
      <c r="H136" s="113"/>
    </row>
    <row r="137" spans="1:8" ht="38.25" outlineLevel="1" x14ac:dyDescent="0.2">
      <c r="A137" s="103"/>
      <c r="B137" s="104">
        <v>136</v>
      </c>
      <c r="C137" s="25" t="s">
        <v>4797</v>
      </c>
      <c r="D137" s="25" t="s">
        <v>4798</v>
      </c>
      <c r="E137" s="25" t="s">
        <v>4799</v>
      </c>
      <c r="F137" s="25"/>
      <c r="G137" s="25"/>
      <c r="H137" s="25"/>
    </row>
    <row r="138" spans="1:8" outlineLevel="1" x14ac:dyDescent="0.2">
      <c r="A138" s="103"/>
      <c r="B138" s="104">
        <v>137</v>
      </c>
      <c r="C138" s="25" t="s">
        <v>4796</v>
      </c>
      <c r="D138" s="25" t="s">
        <v>4801</v>
      </c>
      <c r="E138" s="25" t="s">
        <v>4800</v>
      </c>
      <c r="F138" s="25"/>
      <c r="G138" s="25"/>
      <c r="H138" s="25"/>
    </row>
    <row r="139" spans="1:8" outlineLevel="1" x14ac:dyDescent="0.2">
      <c r="A139" s="103"/>
      <c r="B139" s="104">
        <v>138</v>
      </c>
      <c r="C139" s="25" t="s">
        <v>4608</v>
      </c>
      <c r="D139" s="25" t="s">
        <v>4634</v>
      </c>
      <c r="E139" s="25" t="s">
        <v>4661</v>
      </c>
      <c r="F139" s="25"/>
      <c r="G139" s="25"/>
      <c r="H139" s="25"/>
    </row>
    <row r="140" spans="1:8" ht="38.25" outlineLevel="1" x14ac:dyDescent="0.2">
      <c r="A140" s="103"/>
      <c r="B140" s="104">
        <v>139</v>
      </c>
      <c r="C140" s="25" t="s">
        <v>4806</v>
      </c>
      <c r="D140" s="25" t="s">
        <v>4807</v>
      </c>
      <c r="E140" s="25" t="s">
        <v>4725</v>
      </c>
      <c r="F140" s="25"/>
      <c r="G140" s="25"/>
      <c r="H140" s="25"/>
    </row>
    <row r="141" spans="1:8" outlineLevel="1" x14ac:dyDescent="0.2">
      <c r="A141" s="103"/>
      <c r="B141" s="104">
        <v>140</v>
      </c>
      <c r="C141" s="112" t="s">
        <v>4609</v>
      </c>
      <c r="D141" s="112" t="s">
        <v>4635</v>
      </c>
      <c r="E141" s="112" t="s">
        <v>4660</v>
      </c>
      <c r="F141" s="112"/>
      <c r="G141" s="112"/>
      <c r="H141" s="112"/>
    </row>
    <row r="142" spans="1:8" ht="76.5" outlineLevel="1" x14ac:dyDescent="0.2">
      <c r="A142" s="103"/>
      <c r="B142" s="104">
        <v>141</v>
      </c>
      <c r="C142" s="25" t="s">
        <v>4938</v>
      </c>
      <c r="D142" s="25" t="s">
        <v>4937</v>
      </c>
      <c r="E142" s="25" t="s">
        <v>4939</v>
      </c>
      <c r="F142" s="25"/>
      <c r="G142" s="25"/>
      <c r="H142" s="25"/>
    </row>
    <row r="143" spans="1:8" outlineLevel="1" x14ac:dyDescent="0.2">
      <c r="A143" s="103"/>
      <c r="B143" s="104">
        <v>142</v>
      </c>
      <c r="C143" s="25" t="s">
        <v>4720</v>
      </c>
      <c r="D143" s="25"/>
      <c r="E143" s="25"/>
      <c r="F143" s="25"/>
      <c r="G143" s="25"/>
      <c r="H143" s="25"/>
    </row>
    <row r="144" spans="1:8" outlineLevel="1" x14ac:dyDescent="0.2">
      <c r="A144" s="103"/>
      <c r="B144" s="104">
        <v>143</v>
      </c>
      <c r="C144" s="112" t="s">
        <v>4480</v>
      </c>
      <c r="D144" s="112" t="s">
        <v>4461</v>
      </c>
      <c r="E144" s="112" t="s">
        <v>4659</v>
      </c>
      <c r="F144" s="112"/>
      <c r="G144" s="112"/>
      <c r="H144" s="112"/>
    </row>
    <row r="145" spans="1:11" outlineLevel="1" x14ac:dyDescent="0.2">
      <c r="A145" s="103"/>
      <c r="B145" s="104">
        <v>144</v>
      </c>
      <c r="C145" s="25" t="s">
        <v>4763</v>
      </c>
      <c r="D145" s="25" t="s">
        <v>4764</v>
      </c>
      <c r="E145" s="25" t="s">
        <v>4765</v>
      </c>
      <c r="F145" s="25"/>
      <c r="G145" s="25"/>
      <c r="H145" s="25"/>
    </row>
    <row r="146" spans="1:11" ht="25.5" outlineLevel="1" x14ac:dyDescent="0.2">
      <c r="A146" s="103"/>
      <c r="B146" s="104">
        <v>145</v>
      </c>
      <c r="C146" s="25" t="s">
        <v>4741</v>
      </c>
      <c r="D146" s="25" t="s">
        <v>4743</v>
      </c>
      <c r="E146" s="25" t="s">
        <v>4744</v>
      </c>
      <c r="F146" s="25"/>
      <c r="G146" s="25"/>
      <c r="H146" s="25"/>
    </row>
    <row r="147" spans="1:11" outlineLevel="1" x14ac:dyDescent="0.2">
      <c r="A147" s="103"/>
      <c r="B147" s="104">
        <v>146</v>
      </c>
      <c r="C147" s="25" t="s">
        <v>4742</v>
      </c>
      <c r="D147" s="25"/>
      <c r="E147" s="25"/>
      <c r="F147" s="25"/>
      <c r="G147" s="25"/>
      <c r="H147" s="25"/>
    </row>
    <row r="148" spans="1:11" outlineLevel="1" x14ac:dyDescent="0.2">
      <c r="A148" s="103"/>
      <c r="B148" s="104">
        <v>147</v>
      </c>
      <c r="C148" s="112" t="s">
        <v>4776</v>
      </c>
      <c r="D148" s="112" t="s">
        <v>4777</v>
      </c>
      <c r="E148" s="112" t="s">
        <v>4778</v>
      </c>
      <c r="F148" s="112"/>
      <c r="G148" s="112"/>
      <c r="H148" s="112"/>
    </row>
    <row r="149" spans="1:11" outlineLevel="1" x14ac:dyDescent="0.2">
      <c r="A149" s="103"/>
      <c r="B149" s="104">
        <v>148</v>
      </c>
      <c r="C149" s="25" t="s">
        <v>4766</v>
      </c>
      <c r="D149" s="25" t="s">
        <v>4767</v>
      </c>
      <c r="E149" s="25" t="s">
        <v>4768</v>
      </c>
      <c r="F149" s="25"/>
      <c r="G149" s="25"/>
      <c r="H149" s="25"/>
    </row>
    <row r="150" spans="1:11" outlineLevel="1" x14ac:dyDescent="0.2">
      <c r="A150" s="103"/>
      <c r="B150" s="104">
        <v>149</v>
      </c>
      <c r="C150" s="25" t="s">
        <v>4769</v>
      </c>
      <c r="D150" s="25" t="s">
        <v>4770</v>
      </c>
      <c r="E150" s="25" t="s">
        <v>4771</v>
      </c>
      <c r="F150" s="25"/>
      <c r="G150" s="25"/>
      <c r="H150" s="25"/>
    </row>
    <row r="151" spans="1:11" ht="25.5" outlineLevel="1" x14ac:dyDescent="0.2">
      <c r="A151" s="209" t="s">
        <v>4881</v>
      </c>
      <c r="B151" s="104">
        <v>150</v>
      </c>
      <c r="C151" s="102" t="s">
        <v>4809</v>
      </c>
      <c r="D151" s="102" t="s">
        <v>4879</v>
      </c>
      <c r="E151" s="102" t="s">
        <v>4874</v>
      </c>
      <c r="F151" s="102"/>
      <c r="G151" s="102"/>
      <c r="H151" s="102"/>
    </row>
    <row r="152" spans="1:11" ht="25.5" outlineLevel="1" x14ac:dyDescent="0.2">
      <c r="A152" s="209" t="s">
        <v>4882</v>
      </c>
      <c r="B152" s="104">
        <v>151</v>
      </c>
      <c r="C152" s="102" t="s">
        <v>4810</v>
      </c>
      <c r="D152" s="102" t="s">
        <v>4880</v>
      </c>
      <c r="E152" s="102" t="s">
        <v>4875</v>
      </c>
      <c r="F152" s="102"/>
      <c r="G152" s="102"/>
      <c r="H152" s="102"/>
    </row>
    <row r="153" spans="1:11" ht="63.75" outlineLevel="1" x14ac:dyDescent="0.2">
      <c r="A153" s="209" t="s">
        <v>4883</v>
      </c>
      <c r="B153" s="104">
        <v>152</v>
      </c>
      <c r="C153" s="253" t="s">
        <v>4951</v>
      </c>
      <c r="D153" s="253" t="s">
        <v>4959</v>
      </c>
      <c r="E153" s="253" t="s">
        <v>4999</v>
      </c>
      <c r="F153" s="102"/>
      <c r="G153" s="102"/>
      <c r="H153" s="102"/>
    </row>
    <row r="154" spans="1:11" ht="38.25" outlineLevel="1" x14ac:dyDescent="0.2">
      <c r="A154" s="210" t="s">
        <v>4884</v>
      </c>
      <c r="B154" s="104">
        <v>153</v>
      </c>
      <c r="C154" s="253" t="s">
        <v>5001</v>
      </c>
      <c r="D154" s="253" t="s">
        <v>5022</v>
      </c>
      <c r="E154" s="253" t="s">
        <v>5000</v>
      </c>
      <c r="F154" s="102"/>
      <c r="G154" s="102"/>
      <c r="H154" s="102"/>
      <c r="I154" s="259" t="s">
        <v>4957</v>
      </c>
      <c r="J154" s="259" t="s">
        <v>4969</v>
      </c>
      <c r="K154" s="259" t="s">
        <v>4958</v>
      </c>
    </row>
    <row r="155" spans="1:11" outlineLevel="1" x14ac:dyDescent="0.2">
      <c r="A155" s="103"/>
      <c r="B155" s="104">
        <v>154</v>
      </c>
      <c r="C155" s="141"/>
      <c r="D155" s="141"/>
      <c r="E155" s="141"/>
      <c r="F155" s="141"/>
      <c r="G155" s="141"/>
      <c r="H155" s="141"/>
    </row>
    <row r="156" spans="1:11" outlineLevel="1" x14ac:dyDescent="0.2">
      <c r="A156" s="103"/>
      <c r="B156" s="104">
        <v>155</v>
      </c>
      <c r="C156" s="141"/>
      <c r="D156" s="141"/>
      <c r="E156" s="141"/>
      <c r="F156" s="141"/>
      <c r="G156" s="141"/>
      <c r="H156" s="141"/>
    </row>
    <row r="157" spans="1:11" outlineLevel="1" x14ac:dyDescent="0.2">
      <c r="A157" s="103"/>
      <c r="B157" s="104">
        <v>156</v>
      </c>
      <c r="C157" s="141"/>
      <c r="D157" s="141"/>
      <c r="E157" s="141"/>
      <c r="F157" s="141"/>
      <c r="G157" s="141"/>
      <c r="H157" s="141"/>
    </row>
    <row r="158" spans="1:11" outlineLevel="1" x14ac:dyDescent="0.2">
      <c r="A158" s="103"/>
      <c r="B158" s="104">
        <v>157</v>
      </c>
      <c r="C158" s="141"/>
      <c r="D158" s="141"/>
      <c r="E158" s="141"/>
      <c r="F158" s="141"/>
      <c r="G158" s="141"/>
      <c r="H158" s="141"/>
    </row>
    <row r="159" spans="1:11" outlineLevel="1" x14ac:dyDescent="0.2">
      <c r="A159" s="103"/>
      <c r="B159" s="104">
        <v>158</v>
      </c>
      <c r="C159" s="141"/>
      <c r="D159" s="141"/>
      <c r="E159" s="141"/>
      <c r="F159" s="141"/>
      <c r="G159" s="141"/>
      <c r="H159" s="141"/>
    </row>
    <row r="160" spans="1:11" outlineLevel="1" x14ac:dyDescent="0.2">
      <c r="A160" s="103"/>
      <c r="B160" s="104">
        <v>159</v>
      </c>
      <c r="C160" s="141"/>
      <c r="D160" s="141"/>
      <c r="E160" s="141"/>
      <c r="F160" s="141"/>
      <c r="G160" s="141"/>
      <c r="H160" s="141"/>
    </row>
    <row r="161" spans="1:11" ht="51" outlineLevel="1" x14ac:dyDescent="0.2">
      <c r="A161" s="210" t="s">
        <v>4886</v>
      </c>
      <c r="B161" s="104">
        <v>160</v>
      </c>
      <c r="C161" s="253" t="s">
        <v>4952</v>
      </c>
      <c r="D161" s="253" t="s">
        <v>4971</v>
      </c>
      <c r="E161" s="253" t="s">
        <v>4953</v>
      </c>
      <c r="F161" s="102"/>
      <c r="G161" s="102"/>
      <c r="H161" s="102"/>
    </row>
    <row r="162" spans="1:11" outlineLevel="1" x14ac:dyDescent="0.2">
      <c r="A162" s="111"/>
      <c r="B162" s="104">
        <v>161</v>
      </c>
      <c r="C162" s="102"/>
      <c r="D162" s="102"/>
      <c r="E162" s="102"/>
      <c r="F162" s="102"/>
      <c r="G162" s="102"/>
      <c r="H162" s="102"/>
    </row>
    <row r="163" spans="1:11" outlineLevel="1" x14ac:dyDescent="0.2">
      <c r="A163" s="111"/>
      <c r="B163" s="104">
        <v>162</v>
      </c>
      <c r="C163" s="102"/>
      <c r="D163" s="102"/>
      <c r="E163" s="102"/>
      <c r="F163" s="102"/>
      <c r="G163" s="102"/>
      <c r="H163" s="102"/>
    </row>
    <row r="164" spans="1:11" outlineLevel="1" x14ac:dyDescent="0.2">
      <c r="A164" s="111"/>
      <c r="B164" s="104">
        <v>163</v>
      </c>
      <c r="C164" s="102"/>
      <c r="D164" s="102"/>
      <c r="E164" s="102"/>
      <c r="F164" s="102"/>
      <c r="G164" s="102"/>
      <c r="H164" s="102"/>
    </row>
    <row r="165" spans="1:11" outlineLevel="1" x14ac:dyDescent="0.2">
      <c r="A165" s="103"/>
      <c r="B165" s="104">
        <v>164</v>
      </c>
      <c r="C165" s="141"/>
      <c r="D165" s="141"/>
      <c r="E165" s="141"/>
      <c r="F165" s="141"/>
      <c r="G165" s="141"/>
      <c r="H165" s="141"/>
    </row>
    <row r="166" spans="1:11" outlineLevel="1" x14ac:dyDescent="0.2">
      <c r="A166" s="103"/>
      <c r="B166" s="104">
        <v>165</v>
      </c>
      <c r="C166" s="141"/>
      <c r="D166" s="141"/>
      <c r="E166" s="141"/>
      <c r="F166" s="141"/>
      <c r="G166" s="141"/>
      <c r="H166" s="141"/>
    </row>
    <row r="167" spans="1:11" outlineLevel="1" x14ac:dyDescent="0.2">
      <c r="A167" s="103"/>
      <c r="B167" s="104">
        <v>166</v>
      </c>
      <c r="C167" s="141"/>
      <c r="D167" s="141"/>
      <c r="E167" s="141"/>
      <c r="F167" s="141"/>
      <c r="G167" s="141"/>
      <c r="H167" s="141"/>
    </row>
    <row r="168" spans="1:11" outlineLevel="1" x14ac:dyDescent="0.2">
      <c r="A168" s="103"/>
      <c r="B168" s="104">
        <v>167</v>
      </c>
      <c r="C168" s="141"/>
      <c r="D168" s="141"/>
      <c r="E168" s="141"/>
      <c r="F168" s="141"/>
      <c r="G168" s="141"/>
      <c r="H168" s="141"/>
    </row>
    <row r="169" spans="1:11" outlineLevel="1" x14ac:dyDescent="0.2">
      <c r="A169" s="103"/>
      <c r="B169" s="104">
        <v>168</v>
      </c>
      <c r="C169" s="141"/>
      <c r="D169" s="141"/>
      <c r="E169" s="141"/>
      <c r="F169" s="141"/>
      <c r="G169" s="141"/>
      <c r="H169" s="141"/>
    </row>
    <row r="170" spans="1:11" ht="38.25" outlineLevel="1" x14ac:dyDescent="0.2">
      <c r="A170" s="210" t="s">
        <v>4904</v>
      </c>
      <c r="B170" s="104">
        <v>169</v>
      </c>
      <c r="C170" s="141"/>
      <c r="D170" s="141"/>
      <c r="E170" s="141"/>
      <c r="F170" s="141"/>
      <c r="G170" s="141"/>
      <c r="H170" s="141"/>
    </row>
    <row r="171" spans="1:11" outlineLevel="1" x14ac:dyDescent="0.2">
      <c r="A171" s="214" t="s">
        <v>4891</v>
      </c>
      <c r="B171" s="104">
        <v>170</v>
      </c>
      <c r="C171" s="140" t="s">
        <v>4618</v>
      </c>
      <c r="D171" s="140" t="s">
        <v>4618</v>
      </c>
      <c r="E171" s="140" t="s">
        <v>4667</v>
      </c>
      <c r="F171" s="140"/>
      <c r="G171" s="140"/>
      <c r="H171" s="140"/>
    </row>
    <row r="172" spans="1:11" ht="25.5" outlineLevel="1" x14ac:dyDescent="0.2">
      <c r="A172" s="214" t="s">
        <v>4887</v>
      </c>
      <c r="B172" s="104">
        <v>171</v>
      </c>
      <c r="C172" s="102" t="s">
        <v>5030</v>
      </c>
      <c r="D172" s="102" t="s">
        <v>5028</v>
      </c>
      <c r="E172" s="102" t="s">
        <v>5029</v>
      </c>
      <c r="F172" s="102"/>
      <c r="G172" s="102"/>
      <c r="H172" s="102"/>
    </row>
    <row r="173" spans="1:11" ht="38.25" outlineLevel="1" x14ac:dyDescent="0.2">
      <c r="A173" s="214" t="s">
        <v>4892</v>
      </c>
      <c r="B173" s="104">
        <v>172</v>
      </c>
      <c r="C173" s="262" t="s">
        <v>5031</v>
      </c>
      <c r="D173" s="262" t="s">
        <v>5026</v>
      </c>
      <c r="E173" s="262" t="s">
        <v>5027</v>
      </c>
      <c r="F173" s="102"/>
      <c r="G173" s="102"/>
      <c r="H173" s="102"/>
    </row>
    <row r="174" spans="1:11" outlineLevel="1" x14ac:dyDescent="0.2">
      <c r="A174" s="214" t="s">
        <v>4890</v>
      </c>
      <c r="B174" s="104">
        <v>173</v>
      </c>
      <c r="C174" s="140" t="s">
        <v>4946</v>
      </c>
      <c r="D174" s="140" t="s">
        <v>4970</v>
      </c>
      <c r="E174" s="140" t="s">
        <v>4947</v>
      </c>
      <c r="F174" s="140"/>
      <c r="G174" s="140"/>
      <c r="H174" s="140"/>
    </row>
    <row r="175" spans="1:11" outlineLevel="1" x14ac:dyDescent="0.2">
      <c r="A175" s="214" t="s">
        <v>4889</v>
      </c>
      <c r="B175" s="104">
        <v>174</v>
      </c>
      <c r="C175" s="102" t="s">
        <v>4948</v>
      </c>
      <c r="D175" s="102" t="s">
        <v>4949</v>
      </c>
      <c r="E175" s="102" t="s">
        <v>4950</v>
      </c>
      <c r="F175" s="102"/>
      <c r="G175" s="102"/>
      <c r="H175" s="102"/>
    </row>
    <row r="176" spans="1:11" ht="25.5" outlineLevel="1" x14ac:dyDescent="0.2">
      <c r="A176" s="214" t="s">
        <v>4888</v>
      </c>
      <c r="B176" s="104">
        <v>175</v>
      </c>
      <c r="C176" s="102" t="s">
        <v>5004</v>
      </c>
      <c r="D176" s="102" t="s">
        <v>5005</v>
      </c>
      <c r="E176" s="102" t="s">
        <v>5006</v>
      </c>
      <c r="F176" s="102" t="s">
        <v>4968</v>
      </c>
      <c r="G176" s="102" t="s">
        <v>4966</v>
      </c>
      <c r="H176" s="102" t="s">
        <v>4967</v>
      </c>
      <c r="I176" s="2" t="s">
        <v>4979</v>
      </c>
      <c r="J176" s="2" t="s">
        <v>4978</v>
      </c>
      <c r="K176" s="2" t="s">
        <v>4977</v>
      </c>
    </row>
    <row r="177" spans="1:11" outlineLevel="1" x14ac:dyDescent="0.2">
      <c r="A177" s="214" t="s">
        <v>4893</v>
      </c>
      <c r="B177" s="104">
        <v>176</v>
      </c>
      <c r="C177" s="140" t="s">
        <v>4811</v>
      </c>
      <c r="D177" s="140" t="s">
        <v>4940</v>
      </c>
      <c r="E177" s="140" t="s">
        <v>4878</v>
      </c>
      <c r="F177" s="140"/>
      <c r="G177" s="140"/>
      <c r="H177" s="140"/>
    </row>
    <row r="178" spans="1:11" outlineLevel="1" x14ac:dyDescent="0.2">
      <c r="A178" s="214" t="s">
        <v>4894</v>
      </c>
      <c r="B178" s="104">
        <v>177</v>
      </c>
      <c r="C178" s="102" t="s">
        <v>2</v>
      </c>
      <c r="D178" s="102" t="s">
        <v>2</v>
      </c>
      <c r="E178" s="102" t="s">
        <v>2</v>
      </c>
      <c r="F178" s="102"/>
      <c r="G178" s="102"/>
      <c r="H178" s="102"/>
    </row>
    <row r="179" spans="1:11" ht="25.5" outlineLevel="1" x14ac:dyDescent="0.2">
      <c r="A179" s="214" t="s">
        <v>4895</v>
      </c>
      <c r="B179" s="104">
        <v>178</v>
      </c>
      <c r="C179" s="262" t="s">
        <v>5025</v>
      </c>
      <c r="D179" s="262" t="s">
        <v>5023</v>
      </c>
      <c r="E179" s="262" t="s">
        <v>5024</v>
      </c>
      <c r="F179" s="102"/>
      <c r="G179" s="102"/>
      <c r="H179" s="102"/>
      <c r="I179" s="2" t="s">
        <v>4974</v>
      </c>
      <c r="J179" s="2" t="s">
        <v>4975</v>
      </c>
      <c r="K179" s="2" t="s">
        <v>4976</v>
      </c>
    </row>
    <row r="180" spans="1:11" outlineLevel="1" x14ac:dyDescent="0.2">
      <c r="A180" s="103"/>
      <c r="B180" s="104">
        <v>179</v>
      </c>
      <c r="C180" s="102"/>
      <c r="D180" s="102"/>
      <c r="E180" s="102"/>
      <c r="F180" s="102"/>
      <c r="G180" s="102"/>
      <c r="H180" s="102"/>
    </row>
    <row r="181" spans="1:11" ht="51" outlineLevel="1" x14ac:dyDescent="0.2">
      <c r="A181" s="210" t="s">
        <v>4905</v>
      </c>
      <c r="B181" s="104">
        <v>180</v>
      </c>
      <c r="C181" s="140"/>
      <c r="D181" s="140"/>
      <c r="E181" s="140"/>
      <c r="F181" s="140"/>
      <c r="G181" s="140"/>
      <c r="H181" s="140"/>
    </row>
    <row r="182" spans="1:11" outlineLevel="1" x14ac:dyDescent="0.2">
      <c r="A182" s="103"/>
      <c r="B182" s="104">
        <v>181</v>
      </c>
      <c r="C182" s="102"/>
      <c r="D182" s="102"/>
      <c r="E182" s="102"/>
      <c r="F182" s="102"/>
      <c r="G182" s="102"/>
      <c r="H182" s="102"/>
    </row>
    <row r="183" spans="1:11" outlineLevel="1" x14ac:dyDescent="0.2">
      <c r="A183" s="103"/>
      <c r="B183" s="104">
        <v>182</v>
      </c>
      <c r="C183" s="140"/>
      <c r="D183" s="140"/>
      <c r="E183" s="140"/>
      <c r="F183" s="140"/>
      <c r="G183" s="140"/>
      <c r="H183" s="140"/>
    </row>
    <row r="184" spans="1:11" outlineLevel="1" x14ac:dyDescent="0.2">
      <c r="A184" s="103"/>
      <c r="B184" s="104">
        <v>183</v>
      </c>
      <c r="C184" s="102"/>
      <c r="D184" s="102"/>
      <c r="E184" s="102"/>
      <c r="F184" s="102"/>
      <c r="G184" s="102"/>
      <c r="H184" s="102"/>
    </row>
    <row r="185" spans="1:11" outlineLevel="1" x14ac:dyDescent="0.2">
      <c r="A185" s="103"/>
      <c r="B185" s="104">
        <v>184</v>
      </c>
      <c r="C185" s="140"/>
      <c r="D185" s="140"/>
      <c r="E185" s="140"/>
      <c r="F185" s="140"/>
      <c r="G185" s="140"/>
      <c r="H185" s="140"/>
    </row>
    <row r="186" spans="1:11" outlineLevel="1" x14ac:dyDescent="0.2">
      <c r="A186" s="103"/>
      <c r="B186" s="104">
        <v>185</v>
      </c>
      <c r="C186" s="263" t="s">
        <v>5021</v>
      </c>
      <c r="D186" s="263" t="s">
        <v>5010</v>
      </c>
      <c r="E186" s="263" t="s">
        <v>4947</v>
      </c>
      <c r="F186" s="102"/>
      <c r="G186" s="102"/>
      <c r="H186" s="102"/>
    </row>
    <row r="187" spans="1:11" outlineLevel="1" x14ac:dyDescent="0.2">
      <c r="A187" s="103"/>
      <c r="B187" s="104">
        <v>186</v>
      </c>
      <c r="C187" s="262" t="s">
        <v>5007</v>
      </c>
      <c r="D187" s="262" t="s">
        <v>5011</v>
      </c>
      <c r="E187" s="263" t="s">
        <v>5014</v>
      </c>
      <c r="F187" s="140"/>
      <c r="G187" s="140"/>
      <c r="H187" s="140"/>
    </row>
    <row r="188" spans="1:11" ht="25.5" outlineLevel="1" x14ac:dyDescent="0.2">
      <c r="A188" s="103"/>
      <c r="B188" s="104">
        <v>187</v>
      </c>
      <c r="C188" s="262" t="s">
        <v>5012</v>
      </c>
      <c r="D188" s="262" t="s">
        <v>5013</v>
      </c>
      <c r="E188" s="262" t="s">
        <v>5015</v>
      </c>
      <c r="F188" s="102"/>
      <c r="G188" s="102"/>
      <c r="H188" s="102"/>
    </row>
    <row r="189" spans="1:11" outlineLevel="1" x14ac:dyDescent="0.2">
      <c r="A189" s="103"/>
      <c r="B189" s="104">
        <v>188</v>
      </c>
      <c r="C189" s="102"/>
      <c r="D189" s="102"/>
      <c r="E189" s="102"/>
      <c r="F189" s="102"/>
      <c r="G189" s="102"/>
      <c r="H189" s="102"/>
    </row>
    <row r="190" spans="1:11" outlineLevel="1" x14ac:dyDescent="0.2">
      <c r="A190" s="103"/>
      <c r="B190" s="104">
        <v>189</v>
      </c>
      <c r="C190" s="102"/>
      <c r="D190" s="102"/>
      <c r="E190" s="102"/>
      <c r="F190" s="102"/>
      <c r="G190" s="102"/>
      <c r="H190" s="102"/>
    </row>
    <row r="191" spans="1:11" outlineLevel="1" x14ac:dyDescent="0.2">
      <c r="A191" s="103"/>
      <c r="B191" s="104">
        <v>190</v>
      </c>
      <c r="C191" s="102"/>
      <c r="D191" s="102"/>
      <c r="E191" s="102"/>
      <c r="F191" s="102"/>
      <c r="G191" s="102"/>
      <c r="H191" s="102"/>
    </row>
    <row r="192" spans="1:11" outlineLevel="1" x14ac:dyDescent="0.2">
      <c r="A192" s="103"/>
      <c r="B192" s="104">
        <v>191</v>
      </c>
      <c r="C192" s="102"/>
      <c r="D192" s="102"/>
      <c r="E192" s="102"/>
      <c r="F192" s="102"/>
      <c r="G192" s="102"/>
      <c r="H192" s="102"/>
    </row>
    <row r="193" spans="1:11" outlineLevel="1" x14ac:dyDescent="0.2">
      <c r="A193" s="103"/>
      <c r="B193" s="104">
        <v>192</v>
      </c>
      <c r="C193" s="102"/>
      <c r="D193" s="102"/>
      <c r="E193" s="102"/>
      <c r="F193" s="102"/>
      <c r="G193" s="102"/>
      <c r="H193" s="102"/>
    </row>
    <row r="194" spans="1:11" outlineLevel="1" x14ac:dyDescent="0.2">
      <c r="A194" s="103"/>
      <c r="B194" s="104">
        <v>193</v>
      </c>
      <c r="C194" s="102"/>
      <c r="D194" s="102"/>
      <c r="E194" s="102"/>
      <c r="F194" s="102"/>
      <c r="G194" s="102"/>
      <c r="H194" s="102"/>
    </row>
    <row r="195" spans="1:11" outlineLevel="1" x14ac:dyDescent="0.2">
      <c r="A195" s="103"/>
      <c r="B195" s="104">
        <v>194</v>
      </c>
      <c r="C195" s="102"/>
      <c r="D195" s="102"/>
      <c r="E195" s="102"/>
      <c r="F195" s="102"/>
      <c r="G195" s="102"/>
      <c r="H195" s="102"/>
    </row>
    <row r="196" spans="1:11" ht="38.25" outlineLevel="1" x14ac:dyDescent="0.2">
      <c r="A196" s="210" t="s">
        <v>4906</v>
      </c>
      <c r="B196" s="104">
        <v>195</v>
      </c>
      <c r="C196" s="102" t="s">
        <v>5032</v>
      </c>
      <c r="D196" s="102" t="s">
        <v>5033</v>
      </c>
      <c r="E196" s="102" t="s">
        <v>5034</v>
      </c>
      <c r="F196" s="102"/>
      <c r="G196" s="102"/>
      <c r="H196" s="102"/>
      <c r="I196" s="259" t="s">
        <v>5008</v>
      </c>
      <c r="J196" s="259" t="s">
        <v>5016</v>
      </c>
      <c r="K196" s="259" t="s">
        <v>5009</v>
      </c>
    </row>
    <row r="197" spans="1:11" outlineLevel="1" x14ac:dyDescent="0.2">
      <c r="A197" s="103"/>
      <c r="B197" s="104">
        <v>196</v>
      </c>
      <c r="C197" s="141"/>
      <c r="D197" s="141"/>
      <c r="E197" s="141"/>
      <c r="F197" s="141"/>
      <c r="G197" s="141"/>
      <c r="H197" s="141"/>
    </row>
    <row r="198" spans="1:11" outlineLevel="1" x14ac:dyDescent="0.2">
      <c r="A198" s="103"/>
      <c r="B198" s="104">
        <v>197</v>
      </c>
      <c r="C198" s="141"/>
      <c r="D198" s="141"/>
      <c r="E198" s="141"/>
      <c r="F198" s="141"/>
      <c r="G198" s="141"/>
      <c r="H198" s="141"/>
    </row>
    <row r="199" spans="1:11" outlineLevel="1" x14ac:dyDescent="0.2">
      <c r="A199" s="103"/>
      <c r="B199" s="104">
        <v>198</v>
      </c>
      <c r="C199" s="141"/>
      <c r="D199" s="141"/>
      <c r="E199" s="141"/>
      <c r="F199" s="141"/>
      <c r="G199" s="141"/>
      <c r="H199" s="141"/>
    </row>
    <row r="200" spans="1:11" outlineLevel="1" x14ac:dyDescent="0.2">
      <c r="A200" s="103"/>
      <c r="B200" s="104">
        <v>199</v>
      </c>
      <c r="C200" s="141"/>
      <c r="D200" s="141"/>
      <c r="E200" s="141"/>
      <c r="F200" s="141"/>
      <c r="G200" s="141"/>
      <c r="H200" s="141"/>
    </row>
    <row r="201" spans="1:11" x14ac:dyDescent="0.2">
      <c r="A201" s="106" t="s">
        <v>4600</v>
      </c>
      <c r="B201" s="101">
        <v>200</v>
      </c>
      <c r="C201" s="25" t="s">
        <v>4610</v>
      </c>
      <c r="D201" s="25" t="s">
        <v>4668</v>
      </c>
      <c r="E201" s="25" t="s">
        <v>4665</v>
      </c>
      <c r="F201" s="25"/>
      <c r="G201" s="25"/>
      <c r="H201" s="25"/>
    </row>
    <row r="202" spans="1:11" outlineLevel="1" x14ac:dyDescent="0.2">
      <c r="A202" s="99"/>
      <c r="B202" s="101">
        <v>201</v>
      </c>
      <c r="C202" s="25" t="s">
        <v>4611</v>
      </c>
      <c r="D202" s="25" t="s">
        <v>4669</v>
      </c>
      <c r="E202" s="25" t="s">
        <v>4666</v>
      </c>
      <c r="F202" s="25"/>
      <c r="G202" s="25"/>
      <c r="H202" s="25"/>
    </row>
    <row r="203" spans="1:11" outlineLevel="1" x14ac:dyDescent="0.2">
      <c r="A203" s="99"/>
      <c r="B203" s="101">
        <v>202</v>
      </c>
      <c r="C203" s="25" t="s">
        <v>4612</v>
      </c>
      <c r="D203" s="25" t="s">
        <v>4642</v>
      </c>
      <c r="E203" s="25" t="s">
        <v>4664</v>
      </c>
      <c r="F203" s="25"/>
      <c r="G203" s="25"/>
      <c r="H203" s="25"/>
    </row>
    <row r="204" spans="1:11" outlineLevel="1" x14ac:dyDescent="0.2">
      <c r="A204" s="99"/>
      <c r="B204" s="101">
        <v>203</v>
      </c>
      <c r="C204" s="25" t="s">
        <v>4677</v>
      </c>
      <c r="D204" s="25" t="s">
        <v>4676</v>
      </c>
      <c r="E204" s="25" t="s">
        <v>4678</v>
      </c>
      <c r="F204" s="25"/>
      <c r="G204" s="25"/>
      <c r="H204" s="25"/>
    </row>
    <row r="205" spans="1:11" outlineLevel="1" x14ac:dyDescent="0.2">
      <c r="A205" s="99"/>
      <c r="B205" s="101">
        <v>204</v>
      </c>
      <c r="C205" s="25" t="s">
        <v>4784</v>
      </c>
      <c r="D205" s="25" t="s">
        <v>4786</v>
      </c>
      <c r="E205" s="25" t="s">
        <v>4785</v>
      </c>
      <c r="F205" s="25"/>
      <c r="G205" s="25"/>
      <c r="H205" s="25"/>
    </row>
    <row r="206" spans="1:11" outlineLevel="1" x14ac:dyDescent="0.2">
      <c r="A206" s="99"/>
      <c r="B206" s="101">
        <v>205</v>
      </c>
      <c r="C206" s="25" t="s">
        <v>4686</v>
      </c>
      <c r="D206" s="25" t="s">
        <v>4688</v>
      </c>
      <c r="E206" s="25" t="s">
        <v>4687</v>
      </c>
      <c r="F206" s="25"/>
      <c r="G206" s="25"/>
      <c r="H206" s="25"/>
    </row>
    <row r="207" spans="1:11" outlineLevel="1" x14ac:dyDescent="0.2">
      <c r="A207" s="99"/>
      <c r="B207" s="101">
        <v>206</v>
      </c>
      <c r="C207" s="25" t="s">
        <v>4689</v>
      </c>
      <c r="D207" s="25" t="s">
        <v>4690</v>
      </c>
      <c r="E207" s="25" t="s">
        <v>4696</v>
      </c>
      <c r="F207" s="25"/>
      <c r="G207" s="25"/>
      <c r="H207" s="25"/>
    </row>
    <row r="208" spans="1:11" outlineLevel="1" x14ac:dyDescent="0.2">
      <c r="A208" s="99"/>
      <c r="B208" s="101">
        <v>207</v>
      </c>
      <c r="C208" s="25" t="s">
        <v>4691</v>
      </c>
      <c r="D208" s="25" t="s">
        <v>4695</v>
      </c>
      <c r="E208" s="25" t="s">
        <v>4697</v>
      </c>
      <c r="F208" s="25"/>
      <c r="G208" s="25"/>
      <c r="H208" s="25"/>
    </row>
    <row r="209" spans="1:8" ht="38.25" outlineLevel="1" x14ac:dyDescent="0.2">
      <c r="A209" s="99"/>
      <c r="B209" s="101">
        <v>208</v>
      </c>
      <c r="C209" s="25" t="s">
        <v>4773</v>
      </c>
      <c r="D209" s="25" t="s">
        <v>4942</v>
      </c>
      <c r="E209" s="25" t="s">
        <v>4772</v>
      </c>
      <c r="F209" s="25"/>
      <c r="G209" s="25"/>
      <c r="H209" s="25"/>
    </row>
    <row r="210" spans="1:8" ht="38.25" outlineLevel="1" x14ac:dyDescent="0.2">
      <c r="A210" s="99"/>
      <c r="B210" s="101">
        <v>209</v>
      </c>
      <c r="C210" s="25" t="s">
        <v>4775</v>
      </c>
      <c r="D210" s="25" t="s">
        <v>4943</v>
      </c>
      <c r="E210" s="25" t="s">
        <v>4774</v>
      </c>
      <c r="F210" s="25"/>
      <c r="G210" s="25"/>
      <c r="H210" s="25"/>
    </row>
    <row r="211" spans="1:8" outlineLevel="1" x14ac:dyDescent="0.2">
      <c r="A211" s="99"/>
      <c r="B211" s="101">
        <v>210</v>
      </c>
      <c r="C211" s="25" t="s">
        <v>4679</v>
      </c>
      <c r="D211" s="25" t="s">
        <v>4680</v>
      </c>
      <c r="E211" s="25" t="s">
        <v>4681</v>
      </c>
      <c r="F211" s="25"/>
      <c r="G211" s="25"/>
      <c r="H211" s="25"/>
    </row>
    <row r="212" spans="1:8" outlineLevel="1" x14ac:dyDescent="0.2">
      <c r="A212" s="99"/>
      <c r="B212" s="101">
        <v>211</v>
      </c>
      <c r="C212" s="25" t="s">
        <v>4738</v>
      </c>
      <c r="D212" s="25" t="s">
        <v>4737</v>
      </c>
      <c r="E212" s="25" t="s">
        <v>4739</v>
      </c>
      <c r="F212" s="25"/>
      <c r="G212" s="25"/>
      <c r="H212" s="25"/>
    </row>
    <row r="213" spans="1:8" outlineLevel="1" x14ac:dyDescent="0.2">
      <c r="A213" s="99"/>
      <c r="B213" s="101">
        <v>212</v>
      </c>
      <c r="C213" s="25"/>
      <c r="D213" s="25"/>
      <c r="E213" s="25"/>
      <c r="F213" s="25"/>
      <c r="G213" s="25"/>
      <c r="H213" s="25"/>
    </row>
    <row r="214" spans="1:8" outlineLevel="1" x14ac:dyDescent="0.2">
      <c r="A214" s="99"/>
      <c r="B214" s="101">
        <v>213</v>
      </c>
      <c r="C214" s="25"/>
      <c r="D214" s="25"/>
      <c r="E214" s="25"/>
      <c r="F214" s="25"/>
      <c r="G214" s="25"/>
      <c r="H214" s="25"/>
    </row>
    <row r="215" spans="1:8" outlineLevel="1" x14ac:dyDescent="0.2">
      <c r="A215" s="99"/>
      <c r="B215" s="101">
        <v>214</v>
      </c>
      <c r="C215" s="25"/>
      <c r="D215" s="25"/>
      <c r="E215" s="25"/>
      <c r="F215" s="25"/>
      <c r="G215" s="25"/>
      <c r="H215" s="25"/>
    </row>
    <row r="216" spans="1:8" outlineLevel="1" x14ac:dyDescent="0.2">
      <c r="A216" s="99"/>
      <c r="B216" s="101">
        <v>215</v>
      </c>
      <c r="C216" s="25"/>
      <c r="D216" s="25"/>
      <c r="E216" s="25"/>
      <c r="F216" s="25"/>
      <c r="G216" s="25"/>
      <c r="H216" s="25"/>
    </row>
    <row r="217" spans="1:8" outlineLevel="1" x14ac:dyDescent="0.2">
      <c r="A217" s="99"/>
      <c r="B217" s="101">
        <v>216</v>
      </c>
      <c r="C217" s="25"/>
      <c r="D217" s="25"/>
      <c r="E217" s="25"/>
      <c r="F217" s="25"/>
      <c r="G217" s="25"/>
      <c r="H217" s="25"/>
    </row>
    <row r="218" spans="1:8" outlineLevel="1" x14ac:dyDescent="0.2">
      <c r="A218" s="99"/>
      <c r="B218" s="101">
        <v>217</v>
      </c>
      <c r="C218" s="25"/>
      <c r="D218" s="25"/>
      <c r="E218" s="25"/>
      <c r="F218" s="25"/>
      <c r="G218" s="25"/>
      <c r="H218" s="25"/>
    </row>
    <row r="219" spans="1:8" outlineLevel="1" x14ac:dyDescent="0.2">
      <c r="A219" s="99"/>
      <c r="B219" s="101">
        <v>218</v>
      </c>
      <c r="C219" s="25"/>
      <c r="D219" s="25"/>
      <c r="E219" s="25"/>
      <c r="F219" s="25"/>
      <c r="G219" s="25"/>
      <c r="H219" s="25"/>
    </row>
    <row r="220" spans="1:8" outlineLevel="1" x14ac:dyDescent="0.2">
      <c r="A220" s="99"/>
      <c r="B220" s="101">
        <v>219</v>
      </c>
      <c r="C220" s="25"/>
      <c r="D220" s="25"/>
      <c r="E220" s="25"/>
      <c r="F220" s="25"/>
      <c r="G220" s="25"/>
      <c r="H220" s="25"/>
    </row>
    <row r="221" spans="1:8" outlineLevel="1" x14ac:dyDescent="0.2">
      <c r="A221" s="99"/>
      <c r="B221" s="101">
        <v>220</v>
      </c>
      <c r="C221" s="25" t="s">
        <v>4683</v>
      </c>
      <c r="D221" s="25" t="s">
        <v>4684</v>
      </c>
      <c r="E221" s="25" t="s">
        <v>4692</v>
      </c>
      <c r="F221" s="25"/>
      <c r="G221" s="25"/>
      <c r="H221" s="25"/>
    </row>
    <row r="222" spans="1:8" outlineLevel="1" x14ac:dyDescent="0.2">
      <c r="A222" s="99"/>
      <c r="B222" s="101">
        <v>221</v>
      </c>
      <c r="C222" s="25" t="s">
        <v>4529</v>
      </c>
      <c r="D222" s="25" t="s">
        <v>4682</v>
      </c>
      <c r="E222" s="25" t="s">
        <v>4693</v>
      </c>
      <c r="F222" s="25"/>
      <c r="G222" s="25"/>
      <c r="H222" s="25"/>
    </row>
    <row r="223" spans="1:8" ht="38.25" outlineLevel="1" x14ac:dyDescent="0.2">
      <c r="A223" s="213" t="s">
        <v>4885</v>
      </c>
      <c r="B223" s="101">
        <v>222</v>
      </c>
      <c r="C223" s="102" t="s">
        <v>4733</v>
      </c>
      <c r="D223" s="102" t="s">
        <v>4941</v>
      </c>
      <c r="E223" s="102" t="s">
        <v>4736</v>
      </c>
      <c r="F223" s="102"/>
      <c r="G223" s="102"/>
      <c r="H223" s="102"/>
    </row>
    <row r="224" spans="1:8" ht="25.5" outlineLevel="1" x14ac:dyDescent="0.2">
      <c r="A224" s="99"/>
      <c r="B224" s="101">
        <v>223</v>
      </c>
      <c r="C224" s="102" t="s">
        <v>4962</v>
      </c>
      <c r="D224" s="102" t="s">
        <v>4960</v>
      </c>
      <c r="E224" s="102" t="s">
        <v>4964</v>
      </c>
      <c r="F224" s="102"/>
      <c r="G224" s="102"/>
      <c r="H224" s="102"/>
    </row>
    <row r="225" spans="1:8" ht="25.5" outlineLevel="1" x14ac:dyDescent="0.2">
      <c r="A225" s="99"/>
      <c r="B225" s="101">
        <v>224</v>
      </c>
      <c r="C225" s="102" t="s">
        <v>4963</v>
      </c>
      <c r="D225" s="102" t="s">
        <v>4961</v>
      </c>
      <c r="E225" s="102" t="s">
        <v>4965</v>
      </c>
      <c r="F225" s="102"/>
      <c r="G225" s="102"/>
      <c r="H225" s="102"/>
    </row>
    <row r="226" spans="1:8" outlineLevel="1" x14ac:dyDescent="0.2">
      <c r="A226" s="99"/>
      <c r="B226" s="101">
        <v>225</v>
      </c>
      <c r="C226" s="102" t="s">
        <v>4945</v>
      </c>
      <c r="D226" s="102" t="s">
        <v>4734</v>
      </c>
      <c r="E226" s="102" t="s">
        <v>4735</v>
      </c>
      <c r="F226" s="102"/>
      <c r="G226" s="102"/>
      <c r="H226" s="102"/>
    </row>
    <row r="227" spans="1:8" ht="25.5" outlineLevel="1" x14ac:dyDescent="0.2">
      <c r="A227" s="99"/>
      <c r="B227" s="101">
        <v>226</v>
      </c>
      <c r="C227" s="253" t="s">
        <v>5019</v>
      </c>
      <c r="D227" s="253" t="s">
        <v>5017</v>
      </c>
      <c r="E227" s="253" t="s">
        <v>5018</v>
      </c>
      <c r="F227" s="102"/>
      <c r="G227" s="102"/>
      <c r="H227" s="102"/>
    </row>
    <row r="228" spans="1:8" outlineLevel="1" x14ac:dyDescent="0.2">
      <c r="A228" s="99"/>
      <c r="B228" s="101">
        <v>227</v>
      </c>
      <c r="C228" s="102"/>
      <c r="D228" s="102"/>
      <c r="E228" s="102"/>
      <c r="F228" s="102"/>
      <c r="G228" s="102"/>
      <c r="H228" s="102"/>
    </row>
    <row r="229" spans="1:8" outlineLevel="1" x14ac:dyDescent="0.2">
      <c r="A229" s="99"/>
      <c r="B229" s="101">
        <v>228</v>
      </c>
      <c r="C229" s="102"/>
      <c r="D229" s="102"/>
      <c r="E229" s="102"/>
      <c r="F229" s="102"/>
      <c r="G229" s="102"/>
      <c r="H229" s="102"/>
    </row>
    <row r="230" spans="1:8" outlineLevel="1" x14ac:dyDescent="0.2">
      <c r="A230" s="99"/>
      <c r="B230" s="101">
        <v>229</v>
      </c>
      <c r="C230" s="102"/>
      <c r="D230" s="102"/>
      <c r="E230" s="102"/>
      <c r="F230" s="102"/>
      <c r="G230" s="102"/>
      <c r="H230" s="102"/>
    </row>
    <row r="231" spans="1:8" outlineLevel="1" x14ac:dyDescent="0.2">
      <c r="A231" s="99"/>
      <c r="B231" s="101">
        <v>230</v>
      </c>
      <c r="C231" s="102"/>
      <c r="D231" s="102"/>
      <c r="E231" s="102"/>
      <c r="F231" s="102"/>
      <c r="G231" s="102"/>
      <c r="H231" s="102"/>
    </row>
    <row r="232" spans="1:8" outlineLevel="1" x14ac:dyDescent="0.2">
      <c r="A232" s="99"/>
      <c r="B232" s="101">
        <v>231</v>
      </c>
      <c r="C232" s="25"/>
      <c r="D232" s="25"/>
      <c r="E232" s="25"/>
      <c r="F232" s="25"/>
      <c r="G232" s="25"/>
      <c r="H232" s="25"/>
    </row>
    <row r="233" spans="1:8" outlineLevel="1" x14ac:dyDescent="0.2">
      <c r="A233" s="99"/>
      <c r="B233" s="101">
        <v>232</v>
      </c>
      <c r="C233" s="25"/>
      <c r="D233" s="25"/>
      <c r="E233" s="25"/>
      <c r="F233" s="25"/>
      <c r="G233" s="25"/>
      <c r="H233" s="25"/>
    </row>
    <row r="234" spans="1:8" outlineLevel="1" x14ac:dyDescent="0.2">
      <c r="A234" s="99"/>
      <c r="B234" s="101">
        <v>233</v>
      </c>
      <c r="C234" s="25"/>
      <c r="D234" s="25"/>
      <c r="E234" s="25"/>
      <c r="F234" s="25"/>
      <c r="G234" s="25"/>
      <c r="H234" s="25"/>
    </row>
    <row r="235" spans="1:8" outlineLevel="1" x14ac:dyDescent="0.2">
      <c r="A235" s="99"/>
      <c r="B235" s="101">
        <v>234</v>
      </c>
      <c r="C235" s="25"/>
      <c r="D235" s="25"/>
      <c r="E235" s="25"/>
      <c r="F235" s="25"/>
      <c r="G235" s="25"/>
      <c r="H235" s="25"/>
    </row>
    <row r="236" spans="1:8" outlineLevel="1" x14ac:dyDescent="0.2">
      <c r="A236" s="99"/>
      <c r="B236" s="101">
        <v>235</v>
      </c>
      <c r="C236" s="25"/>
      <c r="D236" s="25"/>
      <c r="E236" s="25"/>
      <c r="F236" s="25"/>
      <c r="G236" s="25"/>
      <c r="H236" s="25"/>
    </row>
    <row r="237" spans="1:8" outlineLevel="1" x14ac:dyDescent="0.2">
      <c r="A237" s="99"/>
      <c r="B237" s="101">
        <v>236</v>
      </c>
      <c r="C237" s="25"/>
      <c r="D237" s="25"/>
      <c r="E237" s="25"/>
      <c r="F237" s="25"/>
      <c r="G237" s="25"/>
      <c r="H237" s="25"/>
    </row>
    <row r="238" spans="1:8" outlineLevel="1" x14ac:dyDescent="0.2">
      <c r="A238" s="99"/>
      <c r="B238" s="101">
        <v>237</v>
      </c>
      <c r="C238" s="25"/>
      <c r="D238" s="25"/>
      <c r="E238" s="25"/>
      <c r="F238" s="25"/>
      <c r="G238" s="25"/>
      <c r="H238" s="25"/>
    </row>
    <row r="239" spans="1:8" outlineLevel="1" x14ac:dyDescent="0.2">
      <c r="A239" s="99"/>
      <c r="B239" s="101">
        <v>238</v>
      </c>
      <c r="C239" s="25"/>
      <c r="D239" s="25"/>
      <c r="E239" s="25"/>
      <c r="F239" s="25"/>
      <c r="G239" s="25"/>
      <c r="H239" s="25"/>
    </row>
    <row r="240" spans="1:8" outlineLevel="1" x14ac:dyDescent="0.2">
      <c r="A240" s="99"/>
      <c r="B240" s="101">
        <v>239</v>
      </c>
      <c r="C240" s="25"/>
      <c r="D240" s="25"/>
      <c r="E240" s="25"/>
      <c r="F240" s="25"/>
      <c r="G240" s="25"/>
      <c r="H240" s="25"/>
    </row>
    <row r="241" spans="1:8" outlineLevel="1" x14ac:dyDescent="0.2">
      <c r="A241" s="99"/>
      <c r="B241" s="101">
        <v>240</v>
      </c>
      <c r="C241" s="25" t="s">
        <v>4603</v>
      </c>
      <c r="D241" s="25" t="s">
        <v>4603</v>
      </c>
      <c r="E241" s="25" t="s">
        <v>4603</v>
      </c>
      <c r="F241" s="25"/>
      <c r="G241" s="25"/>
      <c r="H241" s="25"/>
    </row>
    <row r="242" spans="1:8" ht="140.25" outlineLevel="1" x14ac:dyDescent="0.2">
      <c r="A242" s="99"/>
      <c r="B242" s="101">
        <v>241</v>
      </c>
      <c r="C242" s="25" t="s">
        <v>4699</v>
      </c>
      <c r="D242" s="25" t="s">
        <v>4698</v>
      </c>
      <c r="E242" s="25" t="s">
        <v>4700</v>
      </c>
      <c r="F242" s="25"/>
      <c r="G242" s="25"/>
      <c r="H242" s="25"/>
    </row>
    <row r="243" spans="1:8" outlineLevel="1" x14ac:dyDescent="0.2">
      <c r="A243" s="99"/>
      <c r="B243" s="101">
        <v>242</v>
      </c>
      <c r="C243" s="25"/>
      <c r="D243" s="25"/>
      <c r="E243" s="25"/>
      <c r="F243" s="25"/>
      <c r="G243" s="25"/>
      <c r="H243" s="25"/>
    </row>
    <row r="244" spans="1:8" outlineLevel="1" x14ac:dyDescent="0.2">
      <c r="A244" s="99"/>
      <c r="B244" s="101">
        <v>243</v>
      </c>
      <c r="C244" s="25"/>
      <c r="D244" s="25"/>
      <c r="E244" s="25"/>
      <c r="F244" s="25"/>
      <c r="G244" s="25"/>
      <c r="H244" s="25"/>
    </row>
    <row r="245" spans="1:8" outlineLevel="1" x14ac:dyDescent="0.2">
      <c r="A245" s="99"/>
      <c r="B245" s="101">
        <v>244</v>
      </c>
      <c r="C245" s="25"/>
      <c r="D245" s="25"/>
      <c r="E245" s="25"/>
      <c r="F245" s="25"/>
      <c r="G245" s="25"/>
      <c r="H245" s="25"/>
    </row>
    <row r="246" spans="1:8" outlineLevel="1" x14ac:dyDescent="0.2">
      <c r="A246" s="99"/>
      <c r="B246" s="101">
        <v>245</v>
      </c>
      <c r="C246" s="25"/>
      <c r="D246" s="25"/>
      <c r="E246" s="25"/>
      <c r="F246" s="25"/>
      <c r="G246" s="25"/>
      <c r="H246" s="25"/>
    </row>
    <row r="247" spans="1:8" outlineLevel="1" x14ac:dyDescent="0.2">
      <c r="A247" s="99"/>
      <c r="B247" s="101">
        <v>246</v>
      </c>
      <c r="C247" s="25"/>
      <c r="D247" s="25"/>
      <c r="E247" s="25"/>
      <c r="F247" s="25"/>
      <c r="G247" s="25"/>
      <c r="H247" s="25"/>
    </row>
    <row r="248" spans="1:8" outlineLevel="1" x14ac:dyDescent="0.2">
      <c r="A248" s="99"/>
      <c r="B248" s="101">
        <v>247</v>
      </c>
      <c r="C248" s="25"/>
      <c r="D248" s="25"/>
      <c r="E248" s="25"/>
      <c r="F248" s="25"/>
      <c r="G248" s="25"/>
      <c r="H248" s="25"/>
    </row>
    <row r="249" spans="1:8" outlineLevel="1" x14ac:dyDescent="0.2">
      <c r="A249" s="99"/>
      <c r="B249" s="101">
        <v>248</v>
      </c>
      <c r="C249" s="25"/>
      <c r="D249" s="25"/>
      <c r="E249" s="25"/>
      <c r="F249" s="25"/>
      <c r="G249" s="25"/>
      <c r="H249" s="25"/>
    </row>
    <row r="250" spans="1:8" outlineLevel="1" x14ac:dyDescent="0.2">
      <c r="A250" s="99"/>
      <c r="B250" s="101">
        <v>249</v>
      </c>
      <c r="C250" s="25"/>
      <c r="D250" s="25"/>
      <c r="E250" s="25"/>
      <c r="F250" s="25"/>
      <c r="G250" s="25"/>
      <c r="H250" s="25"/>
    </row>
    <row r="251" spans="1:8" outlineLevel="1" x14ac:dyDescent="0.2">
      <c r="A251" s="99"/>
      <c r="B251" s="101">
        <v>250</v>
      </c>
      <c r="C251" s="25"/>
      <c r="D251" s="25"/>
      <c r="E251" s="25"/>
      <c r="F251" s="25"/>
      <c r="G251" s="25"/>
      <c r="H251" s="25"/>
    </row>
    <row r="252" spans="1:8" x14ac:dyDescent="0.2">
      <c r="A252" s="107" t="s">
        <v>4702</v>
      </c>
      <c r="B252" s="100">
        <v>251</v>
      </c>
      <c r="C252" s="25"/>
      <c r="D252" s="25"/>
      <c r="E252" s="25"/>
      <c r="F252" s="25"/>
      <c r="G252" s="25"/>
      <c r="H252" s="25"/>
    </row>
    <row r="253" spans="1:8" x14ac:dyDescent="0.2">
      <c r="B253" s="100">
        <v>252</v>
      </c>
      <c r="C253" s="25"/>
      <c r="D253" s="25"/>
      <c r="E253" s="25"/>
      <c r="F253" s="25"/>
      <c r="G253" s="25"/>
      <c r="H253" s="25"/>
    </row>
    <row r="254" spans="1:8" x14ac:dyDescent="0.2">
      <c r="B254" s="100">
        <v>253</v>
      </c>
      <c r="C254" s="25"/>
      <c r="D254" s="25"/>
      <c r="E254" s="25"/>
      <c r="F254" s="25"/>
      <c r="G254" s="25"/>
      <c r="H254" s="25"/>
    </row>
    <row r="255" spans="1:8" x14ac:dyDescent="0.2">
      <c r="B255" s="100">
        <v>254</v>
      </c>
      <c r="C255" s="25"/>
      <c r="D255" s="25"/>
      <c r="E255" s="25"/>
      <c r="F255" s="25"/>
      <c r="G255" s="25"/>
      <c r="H255" s="25"/>
    </row>
    <row r="256" spans="1:8" x14ac:dyDescent="0.2">
      <c r="B256" s="100">
        <v>255</v>
      </c>
      <c r="C256" s="25"/>
      <c r="D256" s="25"/>
      <c r="E256" s="25"/>
      <c r="F256" s="25"/>
      <c r="G256" s="25"/>
      <c r="H256" s="25"/>
    </row>
    <row r="257" spans="2:8" x14ac:dyDescent="0.2">
      <c r="B257" s="100">
        <v>256</v>
      </c>
      <c r="C257" s="25"/>
      <c r="D257" s="25"/>
      <c r="E257" s="25"/>
      <c r="F257" s="25"/>
      <c r="G257" s="25"/>
      <c r="H257" s="25"/>
    </row>
    <row r="258" spans="2:8" x14ac:dyDescent="0.2">
      <c r="B258" s="100">
        <v>257</v>
      </c>
      <c r="C258" s="25"/>
      <c r="D258" s="25"/>
      <c r="E258" s="25"/>
      <c r="F258" s="25"/>
      <c r="G258" s="25"/>
      <c r="H258" s="25"/>
    </row>
    <row r="259" spans="2:8" x14ac:dyDescent="0.2">
      <c r="B259" s="100">
        <v>258</v>
      </c>
      <c r="C259" s="25"/>
      <c r="D259" s="25"/>
      <c r="E259" s="25"/>
      <c r="F259" s="25"/>
      <c r="G259" s="25"/>
      <c r="H259" s="25"/>
    </row>
    <row r="260" spans="2:8" x14ac:dyDescent="0.2">
      <c r="B260" s="100">
        <v>259</v>
      </c>
      <c r="C260" s="25"/>
      <c r="D260" s="25"/>
      <c r="E260" s="25"/>
      <c r="F260" s="25"/>
      <c r="G260" s="25"/>
      <c r="H260" s="25"/>
    </row>
    <row r="261" spans="2:8" x14ac:dyDescent="0.2">
      <c r="B261" s="100">
        <v>260</v>
      </c>
      <c r="C261" s="25"/>
      <c r="D261" s="25"/>
      <c r="E261" s="25"/>
      <c r="F261" s="25"/>
      <c r="G261" s="25"/>
      <c r="H261" s="25"/>
    </row>
    <row r="262" spans="2:8" x14ac:dyDescent="0.2">
      <c r="B262" s="100">
        <v>261</v>
      </c>
      <c r="C262" s="25"/>
      <c r="D262" s="25"/>
      <c r="E262" s="25"/>
      <c r="F262" s="25"/>
      <c r="G262" s="25"/>
      <c r="H262" s="25"/>
    </row>
    <row r="263" spans="2:8" x14ac:dyDescent="0.2">
      <c r="B263" s="100">
        <v>262</v>
      </c>
      <c r="C263" s="25"/>
      <c r="D263" s="25"/>
      <c r="E263" s="25"/>
      <c r="F263" s="25"/>
      <c r="G263" s="25"/>
      <c r="H263" s="25"/>
    </row>
    <row r="264" spans="2:8" x14ac:dyDescent="0.2">
      <c r="B264" s="100">
        <v>263</v>
      </c>
      <c r="C264" s="25"/>
      <c r="D264" s="25"/>
      <c r="E264" s="25"/>
      <c r="F264" s="25"/>
      <c r="G264" s="25"/>
      <c r="H264" s="25"/>
    </row>
    <row r="265" spans="2:8" x14ac:dyDescent="0.2">
      <c r="B265" s="100">
        <v>264</v>
      </c>
      <c r="C265" s="25"/>
      <c r="D265" s="25"/>
      <c r="E265" s="25"/>
      <c r="F265" s="25"/>
      <c r="G265" s="25"/>
      <c r="H265" s="25"/>
    </row>
    <row r="266" spans="2:8" x14ac:dyDescent="0.2">
      <c r="B266" s="100">
        <v>265</v>
      </c>
      <c r="C266" s="25"/>
      <c r="D266" s="25"/>
      <c r="E266" s="25"/>
      <c r="F266" s="25"/>
      <c r="G266" s="25"/>
      <c r="H266" s="25"/>
    </row>
    <row r="267" spans="2:8" x14ac:dyDescent="0.2">
      <c r="B267" s="100">
        <v>266</v>
      </c>
      <c r="C267" s="25"/>
      <c r="D267" s="25"/>
      <c r="E267" s="25"/>
      <c r="F267" s="25"/>
      <c r="G267" s="25"/>
      <c r="H267" s="25"/>
    </row>
    <row r="268" spans="2:8" x14ac:dyDescent="0.2">
      <c r="B268" s="100">
        <v>267</v>
      </c>
      <c r="C268" s="25"/>
      <c r="D268" s="25"/>
      <c r="E268" s="25"/>
      <c r="F268" s="25"/>
      <c r="G268" s="25"/>
      <c r="H268" s="25"/>
    </row>
    <row r="269" spans="2:8" x14ac:dyDescent="0.2">
      <c r="B269" s="100">
        <v>268</v>
      </c>
      <c r="C269" s="25"/>
      <c r="D269" s="25"/>
      <c r="E269" s="25"/>
      <c r="F269" s="25"/>
      <c r="G269" s="25"/>
      <c r="H269" s="25"/>
    </row>
    <row r="270" spans="2:8" x14ac:dyDescent="0.2">
      <c r="B270" s="100">
        <v>269</v>
      </c>
      <c r="C270" s="25"/>
      <c r="D270" s="25"/>
      <c r="E270" s="25"/>
      <c r="F270" s="25"/>
      <c r="G270" s="25"/>
      <c r="H270" s="25"/>
    </row>
    <row r="271" spans="2:8" x14ac:dyDescent="0.2">
      <c r="B271" s="100">
        <v>270</v>
      </c>
      <c r="C271" s="25"/>
      <c r="D271" s="25"/>
      <c r="E271" s="25"/>
      <c r="F271" s="25"/>
      <c r="G271" s="25"/>
      <c r="H271" s="25"/>
    </row>
    <row r="272" spans="2:8" x14ac:dyDescent="0.2">
      <c r="B272" s="100">
        <v>271</v>
      </c>
      <c r="C272" s="25"/>
      <c r="D272" s="25"/>
      <c r="E272" s="25"/>
      <c r="F272" s="25"/>
      <c r="G272" s="25"/>
      <c r="H272" s="25"/>
    </row>
    <row r="273" spans="2:8" x14ac:dyDescent="0.2">
      <c r="B273" s="100">
        <v>272</v>
      </c>
      <c r="C273" s="25"/>
      <c r="D273" s="25"/>
      <c r="E273" s="25"/>
      <c r="F273" s="25"/>
      <c r="G273" s="25"/>
      <c r="H273" s="25"/>
    </row>
    <row r="274" spans="2:8" x14ac:dyDescent="0.2">
      <c r="B274" s="100">
        <v>273</v>
      </c>
      <c r="C274" s="25"/>
      <c r="D274" s="25"/>
      <c r="E274" s="25"/>
      <c r="F274" s="25"/>
      <c r="G274" s="25"/>
      <c r="H274" s="25"/>
    </row>
    <row r="275" spans="2:8" x14ac:dyDescent="0.2">
      <c r="B275" s="100">
        <v>274</v>
      </c>
      <c r="C275" s="25"/>
      <c r="D275" s="25"/>
      <c r="E275" s="25"/>
      <c r="F275" s="25"/>
      <c r="G275" s="25"/>
      <c r="H275" s="25"/>
    </row>
    <row r="276" spans="2:8" x14ac:dyDescent="0.2">
      <c r="B276" s="100">
        <v>275</v>
      </c>
      <c r="C276" s="25"/>
      <c r="D276" s="25"/>
      <c r="E276" s="25"/>
      <c r="F276" s="25"/>
      <c r="G276" s="25"/>
      <c r="H276" s="25"/>
    </row>
    <row r="277" spans="2:8" x14ac:dyDescent="0.2">
      <c r="B277" s="100">
        <v>276</v>
      </c>
      <c r="C277" s="25"/>
      <c r="D277" s="25"/>
      <c r="E277" s="25"/>
      <c r="F277" s="25"/>
      <c r="G277" s="25"/>
      <c r="H277" s="25"/>
    </row>
    <row r="278" spans="2:8" x14ac:dyDescent="0.2">
      <c r="B278" s="100">
        <v>277</v>
      </c>
      <c r="C278" s="25"/>
      <c r="D278" s="25"/>
      <c r="E278" s="25"/>
      <c r="F278" s="25"/>
      <c r="G278" s="25"/>
      <c r="H278" s="25"/>
    </row>
    <row r="279" spans="2:8" x14ac:dyDescent="0.2">
      <c r="B279" s="100">
        <v>278</v>
      </c>
      <c r="C279" s="25"/>
      <c r="D279" s="25"/>
      <c r="E279" s="25"/>
      <c r="F279" s="25"/>
      <c r="G279" s="25"/>
      <c r="H279" s="25"/>
    </row>
    <row r="280" spans="2:8" x14ac:dyDescent="0.2">
      <c r="B280" s="100">
        <v>279</v>
      </c>
      <c r="C280" s="25"/>
      <c r="D280" s="25"/>
      <c r="E280" s="25"/>
      <c r="F280" s="25"/>
      <c r="G280" s="25"/>
      <c r="H280" s="25"/>
    </row>
    <row r="281" spans="2:8" x14ac:dyDescent="0.2">
      <c r="B281" s="100">
        <v>280</v>
      </c>
      <c r="C281" s="25"/>
      <c r="D281" s="25"/>
      <c r="E281" s="25"/>
      <c r="F281" s="25"/>
      <c r="G281" s="25"/>
      <c r="H281" s="25"/>
    </row>
    <row r="282" spans="2:8" x14ac:dyDescent="0.2">
      <c r="B282" s="100">
        <v>281</v>
      </c>
      <c r="C282" s="25"/>
      <c r="D282" s="25"/>
      <c r="E282" s="25"/>
      <c r="F282" s="25"/>
      <c r="G282" s="25"/>
      <c r="H282" s="25"/>
    </row>
    <row r="283" spans="2:8" x14ac:dyDescent="0.2">
      <c r="B283" s="100">
        <v>282</v>
      </c>
      <c r="C283" s="25"/>
      <c r="D283" s="25"/>
      <c r="E283" s="25"/>
      <c r="F283" s="25"/>
      <c r="G283" s="25"/>
      <c r="H283" s="25"/>
    </row>
    <row r="284" spans="2:8" x14ac:dyDescent="0.2">
      <c r="B284" s="100">
        <v>283</v>
      </c>
      <c r="C284" s="25"/>
      <c r="D284" s="25"/>
      <c r="E284" s="25"/>
      <c r="F284" s="25"/>
      <c r="G284" s="25"/>
      <c r="H284" s="25"/>
    </row>
    <row r="285" spans="2:8" x14ac:dyDescent="0.2">
      <c r="B285" s="100">
        <v>284</v>
      </c>
      <c r="C285" s="25"/>
      <c r="D285" s="25"/>
      <c r="E285" s="25"/>
      <c r="F285" s="25"/>
      <c r="G285" s="25"/>
      <c r="H285" s="25"/>
    </row>
    <row r="286" spans="2:8" x14ac:dyDescent="0.2">
      <c r="B286" s="100">
        <v>285</v>
      </c>
      <c r="C286" s="25"/>
      <c r="D286" s="25"/>
      <c r="E286" s="25"/>
      <c r="F286" s="25"/>
      <c r="G286" s="25"/>
      <c r="H286" s="25"/>
    </row>
    <row r="287" spans="2:8" x14ac:dyDescent="0.2">
      <c r="B287" s="100">
        <v>286</v>
      </c>
      <c r="C287" s="25"/>
      <c r="D287" s="25"/>
      <c r="E287" s="25"/>
      <c r="F287" s="25"/>
      <c r="G287" s="25"/>
      <c r="H287" s="25"/>
    </row>
    <row r="288" spans="2:8" x14ac:dyDescent="0.2">
      <c r="B288" s="100">
        <v>287</v>
      </c>
      <c r="C288" s="25"/>
      <c r="D288" s="25"/>
      <c r="E288" s="25"/>
      <c r="F288" s="25"/>
      <c r="G288" s="25"/>
      <c r="H288" s="25"/>
    </row>
    <row r="289" spans="2:8" x14ac:dyDescent="0.2">
      <c r="B289" s="100">
        <v>288</v>
      </c>
      <c r="C289" s="25"/>
      <c r="D289" s="25"/>
      <c r="E289" s="25"/>
      <c r="F289" s="25"/>
      <c r="G289" s="25"/>
      <c r="H289" s="25"/>
    </row>
    <row r="290" spans="2:8" x14ac:dyDescent="0.2">
      <c r="B290" s="100">
        <v>289</v>
      </c>
      <c r="C290" s="25"/>
      <c r="D290" s="25"/>
      <c r="E290" s="25"/>
      <c r="F290" s="25"/>
      <c r="G290" s="25"/>
      <c r="H290" s="25"/>
    </row>
    <row r="291" spans="2:8" x14ac:dyDescent="0.2">
      <c r="B291" s="100">
        <v>290</v>
      </c>
      <c r="C291" s="25"/>
      <c r="D291" s="25"/>
      <c r="E291" s="25"/>
      <c r="F291" s="25"/>
      <c r="G291" s="25"/>
      <c r="H291" s="25"/>
    </row>
    <row r="292" spans="2:8" x14ac:dyDescent="0.2">
      <c r="B292" s="100">
        <v>291</v>
      </c>
      <c r="C292" s="25"/>
      <c r="D292" s="25"/>
      <c r="E292" s="25"/>
      <c r="F292" s="25"/>
      <c r="G292" s="25"/>
      <c r="H292" s="25"/>
    </row>
    <row r="293" spans="2:8" x14ac:dyDescent="0.2">
      <c r="B293" s="100">
        <v>292</v>
      </c>
      <c r="C293" s="25"/>
      <c r="D293" s="25"/>
      <c r="E293" s="25"/>
      <c r="F293" s="25"/>
      <c r="G293" s="25"/>
      <c r="H293" s="25"/>
    </row>
    <row r="294" spans="2:8" x14ac:dyDescent="0.2">
      <c r="B294" s="100">
        <v>293</v>
      </c>
      <c r="C294" s="25"/>
      <c r="D294" s="25"/>
      <c r="E294" s="25"/>
      <c r="F294" s="25"/>
      <c r="G294" s="25"/>
      <c r="H294" s="25"/>
    </row>
    <row r="295" spans="2:8" x14ac:dyDescent="0.2">
      <c r="B295" s="100">
        <v>294</v>
      </c>
      <c r="C295" s="25"/>
      <c r="D295" s="25"/>
      <c r="E295" s="25"/>
      <c r="F295" s="25"/>
      <c r="G295" s="25"/>
      <c r="H295" s="25"/>
    </row>
    <row r="296" spans="2:8" x14ac:dyDescent="0.2">
      <c r="B296" s="100">
        <v>295</v>
      </c>
      <c r="C296" s="25"/>
      <c r="D296" s="25"/>
      <c r="E296" s="25"/>
      <c r="F296" s="25"/>
      <c r="G296" s="25"/>
      <c r="H296" s="25"/>
    </row>
    <row r="297" spans="2:8" x14ac:dyDescent="0.2">
      <c r="B297" s="100">
        <v>296</v>
      </c>
      <c r="C297" s="25"/>
      <c r="D297" s="25"/>
      <c r="E297" s="25"/>
      <c r="F297" s="25"/>
      <c r="G297" s="25"/>
      <c r="H297" s="25"/>
    </row>
    <row r="298" spans="2:8" x14ac:dyDescent="0.2">
      <c r="B298" s="100">
        <v>297</v>
      </c>
      <c r="C298" s="25"/>
      <c r="D298" s="25"/>
      <c r="E298" s="25"/>
      <c r="F298" s="25"/>
      <c r="G298" s="25"/>
      <c r="H298" s="25"/>
    </row>
    <row r="299" spans="2:8" x14ac:dyDescent="0.2">
      <c r="B299" s="100">
        <v>298</v>
      </c>
      <c r="C299" s="25"/>
      <c r="D299" s="25"/>
      <c r="E299" s="25"/>
      <c r="F299" s="25"/>
      <c r="G299" s="25"/>
      <c r="H299" s="25"/>
    </row>
    <row r="300" spans="2:8" x14ac:dyDescent="0.2">
      <c r="B300" s="100">
        <v>299</v>
      </c>
      <c r="C300" s="25"/>
      <c r="D300" s="25"/>
      <c r="E300" s="25"/>
      <c r="F300" s="25"/>
      <c r="G300" s="25"/>
      <c r="H300" s="25"/>
    </row>
    <row r="301" spans="2:8" x14ac:dyDescent="0.2">
      <c r="B301" s="100">
        <v>300</v>
      </c>
      <c r="C301" s="25"/>
      <c r="D301" s="25"/>
      <c r="E301" s="25"/>
      <c r="F301" s="25"/>
      <c r="G301" s="25"/>
      <c r="H301" s="25"/>
    </row>
    <row r="302" spans="2:8" x14ac:dyDescent="0.2">
      <c r="B302" s="100">
        <v>301</v>
      </c>
      <c r="C302" s="25"/>
      <c r="D302" s="25"/>
      <c r="E302" s="25"/>
      <c r="F302" s="25"/>
      <c r="G302" s="25"/>
      <c r="H302" s="25"/>
    </row>
    <row r="303" spans="2:8" x14ac:dyDescent="0.2">
      <c r="B303" s="100">
        <v>302</v>
      </c>
      <c r="C303" s="25"/>
      <c r="D303" s="25"/>
      <c r="E303" s="25"/>
      <c r="F303" s="25"/>
      <c r="G303" s="25"/>
      <c r="H303" s="25"/>
    </row>
    <row r="304" spans="2:8" x14ac:dyDescent="0.2">
      <c r="B304" s="100">
        <v>303</v>
      </c>
      <c r="C304" s="25"/>
      <c r="D304" s="25"/>
      <c r="E304" s="25"/>
      <c r="F304" s="25"/>
      <c r="G304" s="25"/>
      <c r="H304" s="25"/>
    </row>
    <row r="305" spans="2:8" x14ac:dyDescent="0.2">
      <c r="B305" s="100">
        <v>304</v>
      </c>
      <c r="C305" s="25"/>
      <c r="D305" s="25"/>
      <c r="E305" s="25"/>
      <c r="F305" s="25"/>
      <c r="G305" s="25"/>
      <c r="H305" s="25"/>
    </row>
    <row r="306" spans="2:8" x14ac:dyDescent="0.2">
      <c r="B306" s="100">
        <v>305</v>
      </c>
      <c r="C306" s="25"/>
      <c r="D306" s="25"/>
      <c r="E306" s="25"/>
      <c r="F306" s="25"/>
      <c r="G306" s="25"/>
      <c r="H306" s="25"/>
    </row>
    <row r="307" spans="2:8" x14ac:dyDescent="0.2">
      <c r="B307" s="100">
        <v>306</v>
      </c>
      <c r="C307" s="25"/>
      <c r="D307" s="25"/>
      <c r="E307" s="25"/>
      <c r="F307" s="25"/>
      <c r="G307" s="25"/>
      <c r="H307" s="25"/>
    </row>
    <row r="308" spans="2:8" x14ac:dyDescent="0.2">
      <c r="B308" s="100">
        <v>307</v>
      </c>
      <c r="C308" s="25"/>
      <c r="D308" s="25"/>
      <c r="E308" s="25"/>
      <c r="F308" s="25"/>
      <c r="G308" s="25"/>
      <c r="H308" s="25"/>
    </row>
    <row r="309" spans="2:8" x14ac:dyDescent="0.2">
      <c r="B309" s="100">
        <v>308</v>
      </c>
      <c r="C309" s="25"/>
      <c r="D309" s="25"/>
      <c r="E309" s="25"/>
      <c r="F309" s="25"/>
      <c r="G309" s="25"/>
      <c r="H309" s="25"/>
    </row>
    <row r="310" spans="2:8" x14ac:dyDescent="0.2">
      <c r="B310" s="100">
        <v>309</v>
      </c>
      <c r="C310" s="25"/>
      <c r="D310" s="25"/>
      <c r="E310" s="25"/>
      <c r="F310" s="25"/>
      <c r="G310" s="25"/>
      <c r="H310" s="25"/>
    </row>
    <row r="311" spans="2:8" x14ac:dyDescent="0.2">
      <c r="B311" s="100">
        <v>310</v>
      </c>
      <c r="C311" s="25"/>
      <c r="D311" s="25"/>
      <c r="E311" s="25"/>
      <c r="F311" s="25"/>
      <c r="G311" s="25"/>
      <c r="H311" s="25"/>
    </row>
    <row r="312" spans="2:8" x14ac:dyDescent="0.2">
      <c r="B312" s="100">
        <v>311</v>
      </c>
      <c r="C312" s="25"/>
      <c r="D312" s="25"/>
      <c r="E312" s="25"/>
      <c r="F312" s="25"/>
      <c r="G312" s="25"/>
      <c r="H312" s="25"/>
    </row>
    <row r="313" spans="2:8" x14ac:dyDescent="0.2">
      <c r="B313" s="100">
        <v>312</v>
      </c>
      <c r="C313" s="25"/>
      <c r="D313" s="25"/>
      <c r="E313" s="25"/>
      <c r="F313" s="25"/>
      <c r="G313" s="25"/>
      <c r="H313" s="25"/>
    </row>
    <row r="314" spans="2:8" x14ac:dyDescent="0.2">
      <c r="B314" s="100">
        <v>313</v>
      </c>
      <c r="C314" s="25"/>
      <c r="D314" s="25"/>
      <c r="E314" s="25"/>
      <c r="F314" s="25"/>
      <c r="G314" s="25"/>
      <c r="H314" s="25"/>
    </row>
    <row r="315" spans="2:8" x14ac:dyDescent="0.2">
      <c r="B315" s="100">
        <v>314</v>
      </c>
      <c r="C315" s="25"/>
      <c r="D315" s="25"/>
      <c r="E315" s="25"/>
      <c r="F315" s="25"/>
      <c r="G315" s="25"/>
      <c r="H315" s="25"/>
    </row>
    <row r="316" spans="2:8" x14ac:dyDescent="0.2">
      <c r="B316" s="100">
        <v>315</v>
      </c>
      <c r="C316" s="25"/>
      <c r="D316" s="25"/>
      <c r="E316" s="25"/>
      <c r="F316" s="25"/>
      <c r="G316" s="25"/>
      <c r="H316" s="25"/>
    </row>
    <row r="317" spans="2:8" x14ac:dyDescent="0.2">
      <c r="B317" s="100">
        <v>316</v>
      </c>
      <c r="C317" s="25"/>
      <c r="D317" s="25"/>
      <c r="E317" s="25"/>
      <c r="F317" s="25"/>
      <c r="G317" s="25"/>
      <c r="H317" s="25"/>
    </row>
    <row r="318" spans="2:8" x14ac:dyDescent="0.2">
      <c r="B318" s="100">
        <v>317</v>
      </c>
      <c r="C318" s="25"/>
      <c r="D318" s="25"/>
      <c r="E318" s="25"/>
      <c r="F318" s="25"/>
      <c r="G318" s="25"/>
      <c r="H318" s="25"/>
    </row>
    <row r="319" spans="2:8" x14ac:dyDescent="0.2">
      <c r="B319" s="100">
        <v>318</v>
      </c>
      <c r="C319" s="25"/>
      <c r="D319" s="25"/>
      <c r="E319" s="25"/>
      <c r="F319" s="25"/>
      <c r="G319" s="25"/>
      <c r="H319" s="25"/>
    </row>
    <row r="320" spans="2:8" x14ac:dyDescent="0.2">
      <c r="B320" s="100">
        <v>319</v>
      </c>
      <c r="C320" s="25"/>
      <c r="D320" s="25"/>
      <c r="E320" s="25"/>
      <c r="F320" s="25"/>
      <c r="G320" s="25"/>
      <c r="H320" s="25"/>
    </row>
    <row r="321" spans="2:8" x14ac:dyDescent="0.2">
      <c r="B321" s="100">
        <v>320</v>
      </c>
      <c r="C321" s="25"/>
      <c r="D321" s="25"/>
      <c r="E321" s="25"/>
      <c r="F321" s="25"/>
      <c r="G321" s="25"/>
      <c r="H321" s="25"/>
    </row>
    <row r="322" spans="2:8" x14ac:dyDescent="0.2">
      <c r="B322" s="100">
        <v>321</v>
      </c>
      <c r="C322" s="25"/>
      <c r="D322" s="25"/>
      <c r="E322" s="25"/>
      <c r="F322" s="25"/>
      <c r="G322" s="25"/>
      <c r="H322" s="25"/>
    </row>
    <row r="323" spans="2:8" x14ac:dyDescent="0.2">
      <c r="B323" s="100">
        <v>322</v>
      </c>
      <c r="C323" s="25"/>
      <c r="D323" s="25"/>
      <c r="E323" s="25"/>
      <c r="F323" s="25"/>
      <c r="G323" s="25"/>
      <c r="H323" s="25"/>
    </row>
    <row r="324" spans="2:8" x14ac:dyDescent="0.2">
      <c r="B324" s="100">
        <v>323</v>
      </c>
      <c r="C324" s="25"/>
      <c r="D324" s="25"/>
      <c r="E324" s="25"/>
      <c r="F324" s="25"/>
      <c r="G324" s="25"/>
      <c r="H324" s="25"/>
    </row>
    <row r="325" spans="2:8" x14ac:dyDescent="0.2">
      <c r="B325" s="100">
        <v>324</v>
      </c>
      <c r="C325" s="25"/>
      <c r="D325" s="25"/>
      <c r="E325" s="25"/>
      <c r="F325" s="25"/>
      <c r="G325" s="25"/>
      <c r="H325" s="25"/>
    </row>
    <row r="326" spans="2:8" x14ac:dyDescent="0.2">
      <c r="B326" s="100">
        <v>325</v>
      </c>
      <c r="C326" s="25"/>
      <c r="D326" s="25"/>
      <c r="E326" s="25"/>
      <c r="F326" s="25"/>
      <c r="G326" s="25"/>
      <c r="H326" s="25"/>
    </row>
    <row r="327" spans="2:8" x14ac:dyDescent="0.2">
      <c r="B327" s="100">
        <v>326</v>
      </c>
      <c r="C327" s="25"/>
      <c r="D327" s="25"/>
      <c r="E327" s="25"/>
      <c r="F327" s="25"/>
      <c r="G327" s="25"/>
      <c r="H327" s="25"/>
    </row>
    <row r="328" spans="2:8" x14ac:dyDescent="0.2">
      <c r="B328" s="100">
        <v>327</v>
      </c>
      <c r="C328" s="25"/>
      <c r="D328" s="25"/>
      <c r="E328" s="25"/>
      <c r="F328" s="25"/>
      <c r="G328" s="25"/>
      <c r="H328" s="25"/>
    </row>
    <row r="329" spans="2:8" x14ac:dyDescent="0.2">
      <c r="B329" s="100">
        <v>328</v>
      </c>
      <c r="C329" s="25"/>
      <c r="D329" s="25"/>
      <c r="E329" s="25"/>
      <c r="F329" s="25"/>
      <c r="G329" s="25"/>
      <c r="H329" s="25"/>
    </row>
    <row r="330" spans="2:8" x14ac:dyDescent="0.2">
      <c r="B330" s="100">
        <v>329</v>
      </c>
      <c r="C330" s="25"/>
      <c r="D330" s="25"/>
      <c r="E330" s="25"/>
      <c r="F330" s="25"/>
      <c r="G330" s="25"/>
      <c r="H330" s="25"/>
    </row>
    <row r="331" spans="2:8" x14ac:dyDescent="0.2">
      <c r="B331" s="100">
        <v>330</v>
      </c>
      <c r="C331" s="25"/>
      <c r="D331" s="25"/>
      <c r="E331" s="25"/>
      <c r="F331" s="25"/>
      <c r="G331" s="25"/>
      <c r="H331" s="25"/>
    </row>
    <row r="332" spans="2:8" x14ac:dyDescent="0.2">
      <c r="B332" s="100">
        <v>331</v>
      </c>
      <c r="C332" s="25"/>
      <c r="D332" s="25"/>
      <c r="E332" s="25"/>
      <c r="F332" s="25"/>
      <c r="G332" s="25"/>
      <c r="H332" s="25"/>
    </row>
    <row r="333" spans="2:8" x14ac:dyDescent="0.2">
      <c r="B333" s="100">
        <v>332</v>
      </c>
      <c r="C333" s="25"/>
      <c r="D333" s="25"/>
      <c r="E333" s="25"/>
      <c r="F333" s="25"/>
      <c r="G333" s="25"/>
      <c r="H333" s="25"/>
    </row>
    <row r="334" spans="2:8" x14ac:dyDescent="0.2">
      <c r="B334" s="100">
        <v>333</v>
      </c>
      <c r="C334" s="25"/>
      <c r="D334" s="25"/>
      <c r="E334" s="25"/>
      <c r="F334" s="25"/>
      <c r="G334" s="25"/>
      <c r="H334" s="25"/>
    </row>
    <row r="335" spans="2:8" x14ac:dyDescent="0.2">
      <c r="B335" s="100">
        <v>334</v>
      </c>
      <c r="C335" s="25"/>
      <c r="D335" s="25"/>
      <c r="E335" s="25"/>
      <c r="F335" s="25"/>
      <c r="G335" s="25"/>
      <c r="H335" s="25"/>
    </row>
    <row r="336" spans="2:8" x14ac:dyDescent="0.2">
      <c r="B336" s="100">
        <v>335</v>
      </c>
      <c r="C336" s="25"/>
      <c r="D336" s="25"/>
      <c r="E336" s="25"/>
      <c r="F336" s="25"/>
      <c r="G336" s="25"/>
      <c r="H336" s="25"/>
    </row>
    <row r="337" spans="2:8" x14ac:dyDescent="0.2">
      <c r="B337" s="100">
        <v>336</v>
      </c>
      <c r="C337" s="25"/>
      <c r="D337" s="25"/>
      <c r="E337" s="25"/>
      <c r="F337" s="25"/>
      <c r="G337" s="25"/>
      <c r="H337" s="25"/>
    </row>
    <row r="338" spans="2:8" x14ac:dyDescent="0.2">
      <c r="B338" s="100">
        <v>337</v>
      </c>
      <c r="C338" s="25"/>
      <c r="D338" s="25"/>
      <c r="E338" s="25"/>
      <c r="F338" s="25"/>
      <c r="G338" s="25"/>
      <c r="H338" s="25"/>
    </row>
    <row r="339" spans="2:8" x14ac:dyDescent="0.2">
      <c r="B339" s="100">
        <v>338</v>
      </c>
      <c r="C339" s="25"/>
      <c r="D339" s="25"/>
      <c r="E339" s="25"/>
      <c r="F339" s="25"/>
      <c r="G339" s="25"/>
      <c r="H339" s="25"/>
    </row>
    <row r="340" spans="2:8" x14ac:dyDescent="0.2">
      <c r="B340" s="100">
        <v>339</v>
      </c>
      <c r="C340" s="25"/>
      <c r="D340" s="25"/>
      <c r="E340" s="25"/>
      <c r="F340" s="25"/>
      <c r="G340" s="25"/>
      <c r="H340" s="25"/>
    </row>
    <row r="341" spans="2:8" x14ac:dyDescent="0.2">
      <c r="B341" s="100">
        <v>340</v>
      </c>
      <c r="C341" s="25"/>
      <c r="D341" s="25"/>
      <c r="E341" s="25"/>
      <c r="F341" s="25"/>
      <c r="G341" s="25"/>
      <c r="H341" s="25"/>
    </row>
    <row r="342" spans="2:8" x14ac:dyDescent="0.2">
      <c r="B342" s="100">
        <v>341</v>
      </c>
      <c r="C342" s="25"/>
      <c r="D342" s="25"/>
      <c r="E342" s="25"/>
      <c r="F342" s="25"/>
      <c r="G342" s="25"/>
      <c r="H342" s="25"/>
    </row>
    <row r="343" spans="2:8" x14ac:dyDescent="0.2">
      <c r="B343" s="100">
        <v>342</v>
      </c>
      <c r="C343" s="25"/>
      <c r="D343" s="25"/>
      <c r="E343" s="25"/>
      <c r="F343" s="25"/>
      <c r="G343" s="25"/>
      <c r="H343" s="25"/>
    </row>
    <row r="344" spans="2:8" x14ac:dyDescent="0.2">
      <c r="B344" s="100">
        <v>343</v>
      </c>
      <c r="C344" s="25"/>
      <c r="D344" s="25"/>
      <c r="E344" s="25"/>
      <c r="F344" s="25"/>
      <c r="G344" s="25"/>
      <c r="H344" s="25"/>
    </row>
    <row r="345" spans="2:8" x14ac:dyDescent="0.2">
      <c r="B345" s="100">
        <v>344</v>
      </c>
      <c r="C345" s="25"/>
      <c r="D345" s="25"/>
      <c r="E345" s="25"/>
      <c r="F345" s="25"/>
      <c r="G345" s="25"/>
      <c r="H345" s="25"/>
    </row>
    <row r="346" spans="2:8" x14ac:dyDescent="0.2">
      <c r="B346" s="100">
        <v>345</v>
      </c>
      <c r="C346" s="25"/>
      <c r="D346" s="25"/>
      <c r="E346" s="25"/>
      <c r="F346" s="25"/>
      <c r="G346" s="25"/>
      <c r="H346" s="25"/>
    </row>
    <row r="347" spans="2:8" x14ac:dyDescent="0.2">
      <c r="B347" s="100">
        <v>346</v>
      </c>
      <c r="C347" s="25"/>
      <c r="D347" s="25"/>
      <c r="E347" s="25"/>
      <c r="F347" s="25"/>
      <c r="G347" s="25"/>
      <c r="H347" s="25"/>
    </row>
    <row r="348" spans="2:8" x14ac:dyDescent="0.2">
      <c r="B348" s="100">
        <v>347</v>
      </c>
      <c r="C348" s="25"/>
      <c r="D348" s="25"/>
      <c r="E348" s="25"/>
      <c r="F348" s="25"/>
      <c r="G348" s="25"/>
      <c r="H348" s="25"/>
    </row>
    <row r="349" spans="2:8" x14ac:dyDescent="0.2">
      <c r="B349" s="100">
        <v>348</v>
      </c>
      <c r="C349" s="25"/>
      <c r="D349" s="25"/>
      <c r="E349" s="25"/>
      <c r="F349" s="25"/>
      <c r="G349" s="25"/>
      <c r="H349" s="25"/>
    </row>
    <row r="350" spans="2:8" x14ac:dyDescent="0.2">
      <c r="B350" s="100">
        <v>349</v>
      </c>
      <c r="C350" s="25"/>
      <c r="D350" s="25"/>
      <c r="E350" s="25"/>
      <c r="F350" s="25"/>
      <c r="G350" s="25"/>
      <c r="H350" s="25"/>
    </row>
    <row r="351" spans="2:8" x14ac:dyDescent="0.2">
      <c r="B351" s="100">
        <v>350</v>
      </c>
      <c r="C351" s="25"/>
      <c r="D351" s="25"/>
      <c r="E351" s="25"/>
      <c r="F351" s="25"/>
      <c r="G351" s="25"/>
      <c r="H351" s="25"/>
    </row>
    <row r="352" spans="2:8" x14ac:dyDescent="0.2">
      <c r="B352" s="100">
        <v>351</v>
      </c>
      <c r="C352" s="25"/>
      <c r="D352" s="25"/>
      <c r="E352" s="25"/>
      <c r="F352" s="25"/>
      <c r="G352" s="25"/>
      <c r="H352" s="25"/>
    </row>
    <row r="353" spans="2:8" x14ac:dyDescent="0.2">
      <c r="B353" s="100">
        <v>352</v>
      </c>
      <c r="C353" s="25"/>
      <c r="D353" s="25"/>
      <c r="E353" s="25"/>
      <c r="F353" s="25"/>
      <c r="G353" s="25"/>
      <c r="H353" s="25"/>
    </row>
    <row r="354" spans="2:8" x14ac:dyDescent="0.2">
      <c r="B354" s="100">
        <v>353</v>
      </c>
      <c r="C354" s="25"/>
      <c r="D354" s="25"/>
      <c r="E354" s="25"/>
      <c r="F354" s="25"/>
      <c r="G354" s="25"/>
      <c r="H354" s="25"/>
    </row>
    <row r="355" spans="2:8" x14ac:dyDescent="0.2">
      <c r="B355" s="100">
        <v>354</v>
      </c>
      <c r="C355" s="25"/>
      <c r="D355" s="25"/>
      <c r="E355" s="25"/>
      <c r="F355" s="25"/>
      <c r="G355" s="25"/>
      <c r="H355" s="25"/>
    </row>
    <row r="356" spans="2:8" x14ac:dyDescent="0.2">
      <c r="B356" s="100">
        <v>355</v>
      </c>
      <c r="C356" s="25"/>
      <c r="D356" s="25"/>
      <c r="E356" s="25"/>
      <c r="F356" s="25"/>
      <c r="G356" s="25"/>
      <c r="H356" s="25"/>
    </row>
    <row r="357" spans="2:8" x14ac:dyDescent="0.2">
      <c r="B357" s="100">
        <v>356</v>
      </c>
      <c r="C357" s="25"/>
      <c r="D357" s="25"/>
      <c r="E357" s="25"/>
      <c r="F357" s="25"/>
      <c r="G357" s="25"/>
      <c r="H357" s="25"/>
    </row>
    <row r="358" spans="2:8" x14ac:dyDescent="0.2">
      <c r="B358" s="100">
        <v>357</v>
      </c>
      <c r="C358" s="25"/>
      <c r="D358" s="25"/>
      <c r="E358" s="25"/>
      <c r="F358" s="25"/>
      <c r="G358" s="25"/>
      <c r="H358" s="25"/>
    </row>
    <row r="359" spans="2:8" x14ac:dyDescent="0.2">
      <c r="B359" s="100">
        <v>358</v>
      </c>
      <c r="C359" s="25"/>
      <c r="D359" s="25"/>
      <c r="E359" s="25"/>
      <c r="F359" s="25"/>
      <c r="G359" s="25"/>
      <c r="H359" s="25"/>
    </row>
    <row r="360" spans="2:8" x14ac:dyDescent="0.2">
      <c r="B360" s="100">
        <v>359</v>
      </c>
      <c r="C360" s="25"/>
      <c r="D360" s="25"/>
      <c r="E360" s="25"/>
      <c r="F360" s="25"/>
      <c r="G360" s="25"/>
      <c r="H360" s="25"/>
    </row>
    <row r="361" spans="2:8" x14ac:dyDescent="0.2">
      <c r="B361" s="100">
        <v>360</v>
      </c>
      <c r="C361" s="25"/>
      <c r="D361" s="25"/>
      <c r="E361" s="25"/>
      <c r="F361" s="25"/>
      <c r="G361" s="25"/>
      <c r="H361" s="25"/>
    </row>
    <row r="362" spans="2:8" x14ac:dyDescent="0.2">
      <c r="B362" s="100">
        <v>361</v>
      </c>
      <c r="C362" s="25"/>
      <c r="D362" s="25"/>
      <c r="E362" s="25"/>
      <c r="F362" s="25"/>
      <c r="G362" s="25"/>
      <c r="H362" s="25"/>
    </row>
    <row r="363" spans="2:8" x14ac:dyDescent="0.2">
      <c r="B363" s="100">
        <v>362</v>
      </c>
      <c r="C363" s="25"/>
      <c r="D363" s="25"/>
      <c r="E363" s="25"/>
      <c r="F363" s="25"/>
      <c r="G363" s="25"/>
      <c r="H363" s="25"/>
    </row>
    <row r="364" spans="2:8" x14ac:dyDescent="0.2">
      <c r="B364" s="100">
        <v>363</v>
      </c>
      <c r="C364" s="25"/>
      <c r="D364" s="25"/>
      <c r="E364" s="25"/>
      <c r="F364" s="25"/>
      <c r="G364" s="25"/>
      <c r="H364" s="25"/>
    </row>
    <row r="365" spans="2:8" x14ac:dyDescent="0.2">
      <c r="B365" s="100">
        <v>364</v>
      </c>
      <c r="C365" s="25"/>
      <c r="D365" s="25"/>
      <c r="E365" s="25"/>
      <c r="F365" s="25"/>
      <c r="G365" s="25"/>
      <c r="H365" s="25"/>
    </row>
    <row r="366" spans="2:8" x14ac:dyDescent="0.2">
      <c r="B366" s="100">
        <v>365</v>
      </c>
      <c r="C366" s="25"/>
      <c r="D366" s="25"/>
      <c r="E366" s="25"/>
      <c r="F366" s="25"/>
      <c r="G366" s="25"/>
      <c r="H366" s="25"/>
    </row>
    <row r="367" spans="2:8" x14ac:dyDescent="0.2">
      <c r="B367" s="100">
        <v>366</v>
      </c>
      <c r="C367" s="25"/>
      <c r="D367" s="25"/>
      <c r="E367" s="25"/>
      <c r="F367" s="25"/>
      <c r="G367" s="25"/>
      <c r="H367" s="25"/>
    </row>
    <row r="368" spans="2:8" x14ac:dyDescent="0.2">
      <c r="B368" s="100">
        <v>367</v>
      </c>
      <c r="C368" s="25"/>
      <c r="D368" s="25"/>
      <c r="E368" s="25"/>
      <c r="F368" s="25"/>
      <c r="G368" s="25"/>
      <c r="H368" s="25"/>
    </row>
    <row r="369" spans="2:8" x14ac:dyDescent="0.2">
      <c r="B369" s="100">
        <v>368</v>
      </c>
      <c r="C369" s="25"/>
      <c r="D369" s="25"/>
      <c r="E369" s="25"/>
      <c r="F369" s="25"/>
      <c r="G369" s="25"/>
      <c r="H369" s="25"/>
    </row>
    <row r="370" spans="2:8" x14ac:dyDescent="0.2">
      <c r="B370" s="100">
        <v>369</v>
      </c>
      <c r="C370" s="25"/>
      <c r="D370" s="25"/>
      <c r="E370" s="25"/>
      <c r="F370" s="25"/>
      <c r="G370" s="25"/>
      <c r="H370" s="25"/>
    </row>
    <row r="371" spans="2:8" x14ac:dyDescent="0.2">
      <c r="B371" s="100">
        <v>370</v>
      </c>
      <c r="C371" s="25"/>
      <c r="D371" s="25"/>
      <c r="E371" s="25"/>
      <c r="F371" s="25"/>
      <c r="G371" s="25"/>
      <c r="H371" s="25"/>
    </row>
    <row r="372" spans="2:8" x14ac:dyDescent="0.2">
      <c r="B372" s="100">
        <v>371</v>
      </c>
      <c r="C372" s="25"/>
      <c r="D372" s="25"/>
      <c r="E372" s="25"/>
      <c r="F372" s="25"/>
      <c r="G372" s="25"/>
      <c r="H372" s="25"/>
    </row>
    <row r="373" spans="2:8" x14ac:dyDescent="0.2">
      <c r="B373" s="100">
        <v>372</v>
      </c>
      <c r="C373" s="25"/>
      <c r="D373" s="25"/>
      <c r="E373" s="25"/>
      <c r="F373" s="25"/>
      <c r="G373" s="25"/>
      <c r="H373" s="25"/>
    </row>
    <row r="374" spans="2:8" x14ac:dyDescent="0.2">
      <c r="B374" s="100">
        <v>373</v>
      </c>
      <c r="C374" s="25"/>
      <c r="D374" s="25"/>
      <c r="E374" s="25"/>
      <c r="F374" s="25"/>
      <c r="G374" s="25"/>
      <c r="H374" s="25"/>
    </row>
    <row r="375" spans="2:8" x14ac:dyDescent="0.2">
      <c r="B375" s="100">
        <v>374</v>
      </c>
      <c r="C375" s="25"/>
      <c r="D375" s="25"/>
      <c r="E375" s="25"/>
      <c r="F375" s="25"/>
      <c r="G375" s="25"/>
      <c r="H375" s="25"/>
    </row>
    <row r="376" spans="2:8" x14ac:dyDescent="0.2">
      <c r="B376" s="100">
        <v>375</v>
      </c>
      <c r="C376" s="25"/>
      <c r="D376" s="25"/>
      <c r="E376" s="25"/>
      <c r="F376" s="25"/>
      <c r="G376" s="25"/>
      <c r="H376" s="25"/>
    </row>
    <row r="377" spans="2:8" x14ac:dyDescent="0.2">
      <c r="B377" s="100">
        <v>376</v>
      </c>
      <c r="C377" s="25"/>
      <c r="D377" s="25"/>
      <c r="E377" s="25"/>
      <c r="F377" s="25"/>
      <c r="G377" s="25"/>
      <c r="H377" s="25"/>
    </row>
    <row r="378" spans="2:8" x14ac:dyDescent="0.2">
      <c r="B378" s="100">
        <v>377</v>
      </c>
      <c r="C378" s="25"/>
      <c r="D378" s="25"/>
      <c r="E378" s="25"/>
      <c r="F378" s="25"/>
      <c r="G378" s="25"/>
      <c r="H378" s="25"/>
    </row>
    <row r="379" spans="2:8" x14ac:dyDescent="0.2">
      <c r="B379" s="100">
        <v>378</v>
      </c>
      <c r="C379" s="25"/>
      <c r="D379" s="25"/>
      <c r="E379" s="25"/>
      <c r="F379" s="25"/>
      <c r="G379" s="25"/>
      <c r="H379" s="25"/>
    </row>
    <row r="380" spans="2:8" x14ac:dyDescent="0.2">
      <c r="B380" s="100">
        <v>379</v>
      </c>
      <c r="C380" s="25"/>
      <c r="D380" s="25"/>
      <c r="E380" s="25"/>
      <c r="F380" s="25"/>
      <c r="G380" s="25"/>
      <c r="H380" s="25"/>
    </row>
    <row r="381" spans="2:8" x14ac:dyDescent="0.2">
      <c r="B381" s="100">
        <v>380</v>
      </c>
      <c r="C381" s="25"/>
      <c r="D381" s="25"/>
      <c r="E381" s="25"/>
      <c r="F381" s="25"/>
      <c r="G381" s="25"/>
      <c r="H381" s="25"/>
    </row>
    <row r="382" spans="2:8" x14ac:dyDescent="0.2">
      <c r="B382" s="100">
        <v>381</v>
      </c>
      <c r="C382" s="25"/>
      <c r="D382" s="25"/>
      <c r="E382" s="25"/>
      <c r="F382" s="25"/>
      <c r="G382" s="25"/>
      <c r="H382" s="25"/>
    </row>
    <row r="383" spans="2:8" x14ac:dyDescent="0.2">
      <c r="B383" s="100">
        <v>382</v>
      </c>
      <c r="C383" s="25"/>
      <c r="D383" s="25"/>
      <c r="E383" s="25"/>
      <c r="F383" s="25"/>
      <c r="G383" s="25"/>
      <c r="H383" s="25"/>
    </row>
    <row r="384" spans="2:8" x14ac:dyDescent="0.2">
      <c r="B384" s="100">
        <v>383</v>
      </c>
      <c r="C384" s="25"/>
      <c r="D384" s="25"/>
      <c r="E384" s="25"/>
      <c r="F384" s="25"/>
      <c r="G384" s="25"/>
      <c r="H384" s="25"/>
    </row>
    <row r="385" spans="2:8" x14ac:dyDescent="0.2">
      <c r="B385" s="100">
        <v>384</v>
      </c>
      <c r="C385" s="25"/>
      <c r="D385" s="25"/>
      <c r="E385" s="25"/>
      <c r="F385" s="25"/>
      <c r="G385" s="25"/>
      <c r="H385" s="25"/>
    </row>
    <row r="386" spans="2:8" x14ac:dyDescent="0.2">
      <c r="B386" s="100">
        <v>385</v>
      </c>
      <c r="C386" s="25"/>
      <c r="D386" s="25"/>
      <c r="E386" s="25"/>
      <c r="F386" s="25"/>
      <c r="G386" s="25"/>
      <c r="H386" s="25"/>
    </row>
    <row r="387" spans="2:8" x14ac:dyDescent="0.2">
      <c r="B387" s="100">
        <v>386</v>
      </c>
      <c r="C387" s="25"/>
      <c r="D387" s="25"/>
      <c r="E387" s="25"/>
      <c r="F387" s="25"/>
      <c r="G387" s="25"/>
      <c r="H387" s="25"/>
    </row>
    <row r="388" spans="2:8" x14ac:dyDescent="0.2">
      <c r="B388" s="100">
        <v>387</v>
      </c>
      <c r="C388" s="25"/>
      <c r="D388" s="25"/>
      <c r="E388" s="25"/>
      <c r="F388" s="25"/>
      <c r="G388" s="25"/>
      <c r="H388" s="25"/>
    </row>
    <row r="389" spans="2:8" x14ac:dyDescent="0.2">
      <c r="B389" s="100">
        <v>388</v>
      </c>
      <c r="C389" s="25"/>
      <c r="D389" s="25"/>
      <c r="E389" s="25"/>
      <c r="F389" s="25"/>
      <c r="G389" s="25"/>
      <c r="H389" s="25"/>
    </row>
    <row r="390" spans="2:8" x14ac:dyDescent="0.2">
      <c r="B390" s="100">
        <v>389</v>
      </c>
      <c r="C390" s="25"/>
      <c r="D390" s="25"/>
      <c r="E390" s="25"/>
      <c r="F390" s="25"/>
      <c r="G390" s="25"/>
      <c r="H390" s="25"/>
    </row>
    <row r="391" spans="2:8" x14ac:dyDescent="0.2">
      <c r="B391" s="100">
        <v>390</v>
      </c>
      <c r="C391" s="25"/>
      <c r="D391" s="25"/>
      <c r="E391" s="25"/>
      <c r="F391" s="25"/>
      <c r="G391" s="25"/>
      <c r="H391" s="25"/>
    </row>
    <row r="392" spans="2:8" x14ac:dyDescent="0.2">
      <c r="B392" s="100">
        <v>391</v>
      </c>
      <c r="C392" s="25"/>
      <c r="D392" s="25"/>
      <c r="E392" s="25"/>
      <c r="F392" s="25"/>
      <c r="G392" s="25"/>
      <c r="H392" s="25"/>
    </row>
    <row r="393" spans="2:8" x14ac:dyDescent="0.2">
      <c r="B393" s="100">
        <v>392</v>
      </c>
      <c r="C393" s="25"/>
      <c r="D393" s="25"/>
      <c r="E393" s="25"/>
      <c r="F393" s="25"/>
      <c r="G393" s="25"/>
      <c r="H393" s="25"/>
    </row>
    <row r="394" spans="2:8" x14ac:dyDescent="0.2">
      <c r="B394" s="100">
        <v>393</v>
      </c>
      <c r="C394" s="25"/>
      <c r="D394" s="25"/>
      <c r="E394" s="25"/>
      <c r="F394" s="25"/>
      <c r="G394" s="25"/>
      <c r="H394" s="25"/>
    </row>
    <row r="395" spans="2:8" x14ac:dyDescent="0.2">
      <c r="B395" s="100">
        <v>394</v>
      </c>
      <c r="C395" s="25"/>
      <c r="D395" s="25"/>
      <c r="E395" s="25"/>
      <c r="F395" s="25"/>
      <c r="G395" s="25"/>
      <c r="H395" s="25"/>
    </row>
    <row r="396" spans="2:8" x14ac:dyDescent="0.2">
      <c r="B396" s="100">
        <v>395</v>
      </c>
      <c r="C396" s="25"/>
      <c r="D396" s="25"/>
      <c r="E396" s="25"/>
      <c r="F396" s="25"/>
      <c r="G396" s="25"/>
      <c r="H396" s="25"/>
    </row>
    <row r="397" spans="2:8" x14ac:dyDescent="0.2">
      <c r="B397" s="100">
        <v>396</v>
      </c>
      <c r="C397" s="25"/>
      <c r="D397" s="25"/>
      <c r="E397" s="25"/>
      <c r="F397" s="25"/>
      <c r="G397" s="25"/>
      <c r="H397" s="25"/>
    </row>
    <row r="398" spans="2:8" x14ac:dyDescent="0.2">
      <c r="B398" s="100">
        <v>397</v>
      </c>
      <c r="C398" s="25"/>
      <c r="D398" s="25"/>
      <c r="E398" s="25"/>
      <c r="F398" s="25"/>
      <c r="G398" s="25"/>
      <c r="H398" s="25"/>
    </row>
    <row r="399" spans="2:8" x14ac:dyDescent="0.2">
      <c r="B399" s="100">
        <v>398</v>
      </c>
      <c r="C399" s="25"/>
      <c r="D399" s="25"/>
      <c r="E399" s="25"/>
      <c r="F399" s="25"/>
      <c r="G399" s="25"/>
      <c r="H399" s="25"/>
    </row>
    <row r="400" spans="2:8" x14ac:dyDescent="0.2">
      <c r="B400" s="100">
        <v>399</v>
      </c>
      <c r="C400" s="25"/>
      <c r="D400" s="25"/>
      <c r="E400" s="25"/>
      <c r="F400" s="25"/>
      <c r="G400" s="25"/>
      <c r="H400" s="25"/>
    </row>
    <row r="401" spans="2:8" x14ac:dyDescent="0.2">
      <c r="B401" s="100">
        <v>400</v>
      </c>
      <c r="C401" s="25"/>
      <c r="D401" s="25"/>
      <c r="E401" s="25"/>
      <c r="F401" s="25"/>
      <c r="G401" s="25"/>
      <c r="H401"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H37" sqref="H3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2" t="s">
        <v>4534</v>
      </c>
      <c r="H1" s="22" t="s">
        <v>4535</v>
      </c>
      <c r="J1" s="1" t="s">
        <v>4593</v>
      </c>
      <c r="K1" s="1" t="s">
        <v>4592</v>
      </c>
      <c r="L1" s="1"/>
    </row>
    <row r="2" spans="1:12" x14ac:dyDescent="0.2">
      <c r="A2" s="3">
        <v>8914</v>
      </c>
      <c r="B2" s="3" t="s">
        <v>6</v>
      </c>
      <c r="C2" s="3" t="s">
        <v>6</v>
      </c>
      <c r="D2" s="3" t="s">
        <v>7</v>
      </c>
      <c r="E2" s="3" t="str" cm="1">
        <f t="array" ref="E2:E2147">_xlfn.UNIQUE(C2:C4112)</f>
        <v>Aeugst am Albis</v>
      </c>
      <c r="G2" s="21">
        <v>1000</v>
      </c>
      <c r="H2" s="21" t="s">
        <v>4536</v>
      </c>
      <c r="J2" s="3" t="s">
        <v>4541</v>
      </c>
      <c r="K2" s="3" t="s">
        <v>532</v>
      </c>
      <c r="L2" s="23">
        <v>6.1380821917808221</v>
      </c>
    </row>
    <row r="3" spans="1:12" x14ac:dyDescent="0.2">
      <c r="A3" s="3">
        <v>8914</v>
      </c>
      <c r="B3" s="3" t="s">
        <v>8</v>
      </c>
      <c r="C3" s="3" t="s">
        <v>6</v>
      </c>
      <c r="D3" s="3" t="s">
        <v>7</v>
      </c>
      <c r="E3" s="3" t="str">
        <v>Affoltern am Albis</v>
      </c>
      <c r="G3" s="21">
        <v>1003</v>
      </c>
      <c r="H3" s="21" t="s">
        <v>4536</v>
      </c>
      <c r="J3" s="3" t="s">
        <v>4542</v>
      </c>
      <c r="K3" s="3" t="s">
        <v>3357</v>
      </c>
      <c r="L3" s="23">
        <v>10.096438356164384</v>
      </c>
    </row>
    <row r="4" spans="1:12" x14ac:dyDescent="0.2">
      <c r="A4" s="3">
        <v>8909</v>
      </c>
      <c r="B4" s="3" t="s">
        <v>9</v>
      </c>
      <c r="C4" s="3" t="s">
        <v>10</v>
      </c>
      <c r="D4" s="3" t="s">
        <v>7</v>
      </c>
      <c r="E4" s="3" t="str">
        <v>Bonstetten</v>
      </c>
      <c r="G4" s="21">
        <v>1004</v>
      </c>
      <c r="H4" s="21" t="s">
        <v>4536</v>
      </c>
      <c r="J4" s="3" t="s">
        <v>4559</v>
      </c>
      <c r="K4" s="3" t="s">
        <v>4577</v>
      </c>
      <c r="L4" s="23">
        <v>9.9652054794520541</v>
      </c>
    </row>
    <row r="5" spans="1:12" x14ac:dyDescent="0.2">
      <c r="A5" s="3">
        <v>8910</v>
      </c>
      <c r="B5" s="3" t="s">
        <v>10</v>
      </c>
      <c r="C5" s="3" t="s">
        <v>10</v>
      </c>
      <c r="D5" s="3" t="s">
        <v>7</v>
      </c>
      <c r="E5" s="3" t="str">
        <v>Hausen am Albis</v>
      </c>
      <c r="G5" s="21">
        <v>1005</v>
      </c>
      <c r="H5" s="21" t="s">
        <v>4536</v>
      </c>
      <c r="J5" s="3" t="s">
        <v>4549</v>
      </c>
      <c r="K5" s="3" t="s">
        <v>4578</v>
      </c>
      <c r="L5" s="23">
        <v>10.506027397260274</v>
      </c>
    </row>
    <row r="6" spans="1:12" x14ac:dyDescent="0.2">
      <c r="A6" s="3">
        <v>8906</v>
      </c>
      <c r="B6" s="3" t="s">
        <v>11</v>
      </c>
      <c r="C6" s="3" t="s">
        <v>11</v>
      </c>
      <c r="D6" s="3" t="s">
        <v>7</v>
      </c>
      <c r="E6" s="3" t="str">
        <v>Hedingen</v>
      </c>
      <c r="G6" s="21">
        <v>1006</v>
      </c>
      <c r="H6" s="21" t="s">
        <v>4536</v>
      </c>
      <c r="J6" s="3" t="s">
        <v>4543</v>
      </c>
      <c r="K6" s="3" t="s">
        <v>4579</v>
      </c>
      <c r="L6" s="23">
        <v>9.1572602739726019</v>
      </c>
    </row>
    <row r="7" spans="1:12" x14ac:dyDescent="0.2">
      <c r="A7" s="3">
        <v>8915</v>
      </c>
      <c r="B7" s="3" t="s">
        <v>12</v>
      </c>
      <c r="C7" s="3" t="s">
        <v>12</v>
      </c>
      <c r="D7" s="3" t="s">
        <v>7</v>
      </c>
      <c r="E7" s="3" t="str">
        <v>Kappel am Albis</v>
      </c>
      <c r="G7" s="21">
        <v>1007</v>
      </c>
      <c r="H7" s="21" t="s">
        <v>4536</v>
      </c>
      <c r="J7" s="3" t="s">
        <v>4555</v>
      </c>
      <c r="K7" s="3" t="s">
        <v>4580</v>
      </c>
      <c r="L7" s="23">
        <v>9.7084931506849319</v>
      </c>
    </row>
    <row r="8" spans="1:12" x14ac:dyDescent="0.2">
      <c r="A8" s="3">
        <v>8925</v>
      </c>
      <c r="B8" s="3" t="s">
        <v>13</v>
      </c>
      <c r="C8" s="3" t="s">
        <v>12</v>
      </c>
      <c r="D8" s="3" t="s">
        <v>7</v>
      </c>
      <c r="E8" s="3" t="str">
        <v>Knonau</v>
      </c>
      <c r="G8" s="21">
        <v>1008</v>
      </c>
      <c r="H8" s="21" t="s">
        <v>4536</v>
      </c>
      <c r="J8" s="3" t="s">
        <v>4565</v>
      </c>
      <c r="K8" s="3" t="s">
        <v>2435</v>
      </c>
      <c r="L8" s="23">
        <v>9.6657534246575345</v>
      </c>
    </row>
    <row r="9" spans="1:12" x14ac:dyDescent="0.2">
      <c r="A9" s="3">
        <v>8908</v>
      </c>
      <c r="B9" s="3" t="s">
        <v>14</v>
      </c>
      <c r="C9" s="3" t="s">
        <v>14</v>
      </c>
      <c r="D9" s="3" t="s">
        <v>7</v>
      </c>
      <c r="E9" s="3" t="str">
        <v>Maschwanden</v>
      </c>
      <c r="G9" s="21">
        <v>1009</v>
      </c>
      <c r="H9" s="21" t="s">
        <v>4536</v>
      </c>
      <c r="J9" s="3" t="s">
        <v>4566</v>
      </c>
      <c r="K9" s="3" t="s">
        <v>2410</v>
      </c>
      <c r="L9" s="23">
        <v>3.6249315068493142</v>
      </c>
    </row>
    <row r="10" spans="1:12" x14ac:dyDescent="0.2">
      <c r="A10" s="3">
        <v>8926</v>
      </c>
      <c r="B10" s="3" t="s">
        <v>15</v>
      </c>
      <c r="C10" s="3" t="s">
        <v>15</v>
      </c>
      <c r="D10" s="3" t="s">
        <v>7</v>
      </c>
      <c r="E10" s="3" t="str">
        <v>Mettmenstetten</v>
      </c>
      <c r="G10" s="21">
        <v>1010</v>
      </c>
      <c r="H10" s="21" t="s">
        <v>4536</v>
      </c>
      <c r="J10" s="3" t="s">
        <v>4563</v>
      </c>
      <c r="K10" s="3" t="s">
        <v>4581</v>
      </c>
      <c r="L10" s="23">
        <v>6.7490410958904112</v>
      </c>
    </row>
    <row r="11" spans="1:12" x14ac:dyDescent="0.2">
      <c r="A11" s="3">
        <v>8926</v>
      </c>
      <c r="B11" s="3" t="s">
        <v>16</v>
      </c>
      <c r="C11" s="3" t="s">
        <v>15</v>
      </c>
      <c r="D11" s="3" t="s">
        <v>7</v>
      </c>
      <c r="E11" s="3" t="str">
        <v>Obfelden</v>
      </c>
      <c r="G11" s="21">
        <v>1011</v>
      </c>
      <c r="H11" s="21" t="s">
        <v>4536</v>
      </c>
      <c r="J11" s="3" t="s">
        <v>4558</v>
      </c>
      <c r="K11" s="3" t="s">
        <v>1186</v>
      </c>
      <c r="L11" s="23">
        <v>6.4224657534246585</v>
      </c>
    </row>
    <row r="12" spans="1:12" x14ac:dyDescent="0.2">
      <c r="A12" s="3">
        <v>8926</v>
      </c>
      <c r="B12" s="3" t="s">
        <v>17</v>
      </c>
      <c r="C12" s="3" t="s">
        <v>15</v>
      </c>
      <c r="D12" s="3" t="s">
        <v>7</v>
      </c>
      <c r="E12" s="3" t="str">
        <v>Ottenbach</v>
      </c>
      <c r="G12" s="21">
        <v>1012</v>
      </c>
      <c r="H12" s="21" t="s">
        <v>4536</v>
      </c>
      <c r="J12" s="3" t="s">
        <v>4538</v>
      </c>
      <c r="K12" s="3" t="s">
        <v>4582</v>
      </c>
      <c r="L12" s="23">
        <v>10.715890410958904</v>
      </c>
    </row>
    <row r="13" spans="1:12" x14ac:dyDescent="0.2">
      <c r="A13" s="3">
        <v>8934</v>
      </c>
      <c r="B13" s="3" t="s">
        <v>18</v>
      </c>
      <c r="C13" s="3" t="s">
        <v>18</v>
      </c>
      <c r="D13" s="3" t="s">
        <v>7</v>
      </c>
      <c r="E13" s="3" t="str">
        <v>Rifferswil</v>
      </c>
      <c r="G13" s="21">
        <v>1015</v>
      </c>
      <c r="H13" s="21" t="s">
        <v>4536</v>
      </c>
      <c r="J13" s="3" t="s">
        <v>4568</v>
      </c>
      <c r="K13" s="3" t="s">
        <v>1252</v>
      </c>
      <c r="L13" s="23">
        <v>8.8164383561643831</v>
      </c>
    </row>
    <row r="14" spans="1:12" x14ac:dyDescent="0.2">
      <c r="A14" s="3">
        <v>8933</v>
      </c>
      <c r="B14" s="3" t="s">
        <v>19</v>
      </c>
      <c r="C14" s="3" t="s">
        <v>19</v>
      </c>
      <c r="D14" s="3" t="s">
        <v>7</v>
      </c>
      <c r="E14" s="3" t="str">
        <v>Stallikon</v>
      </c>
      <c r="G14" s="21">
        <v>1018</v>
      </c>
      <c r="H14" s="21" t="s">
        <v>4536</v>
      </c>
      <c r="J14" s="3" t="s">
        <v>4584</v>
      </c>
      <c r="K14" s="3" t="s">
        <v>4583</v>
      </c>
      <c r="L14" s="23">
        <v>-0.42876712328767114</v>
      </c>
    </row>
    <row r="15" spans="1:12" x14ac:dyDescent="0.2">
      <c r="A15" s="3">
        <v>8932</v>
      </c>
      <c r="B15" s="3" t="s">
        <v>20</v>
      </c>
      <c r="C15" s="3" t="s">
        <v>20</v>
      </c>
      <c r="D15" s="3" t="s">
        <v>7</v>
      </c>
      <c r="E15" s="3" t="str">
        <v>Wettswil am Albis</v>
      </c>
      <c r="G15" s="21">
        <v>1020</v>
      </c>
      <c r="H15" s="21" t="s">
        <v>4536</v>
      </c>
      <c r="J15" s="3" t="s">
        <v>4573</v>
      </c>
      <c r="K15" s="3" t="s">
        <v>2890</v>
      </c>
      <c r="L15" s="23">
        <v>9.2747945205479461</v>
      </c>
    </row>
    <row r="16" spans="1:12" x14ac:dyDescent="0.2">
      <c r="A16" s="3">
        <v>8912</v>
      </c>
      <c r="B16" s="3" t="s">
        <v>21</v>
      </c>
      <c r="C16" s="3" t="s">
        <v>21</v>
      </c>
      <c r="D16" s="3" t="s">
        <v>7</v>
      </c>
      <c r="E16" s="3" t="str">
        <v>Adlikon</v>
      </c>
      <c r="G16" s="21">
        <v>1022</v>
      </c>
      <c r="H16" s="21" t="s">
        <v>4536</v>
      </c>
      <c r="J16" s="3" t="s">
        <v>4550</v>
      </c>
      <c r="K16" s="3" t="s">
        <v>4585</v>
      </c>
      <c r="L16" s="23">
        <v>8.782465753424658</v>
      </c>
    </row>
    <row r="17" spans="1:12" x14ac:dyDescent="0.2">
      <c r="A17" s="3">
        <v>8913</v>
      </c>
      <c r="B17" s="3" t="s">
        <v>22</v>
      </c>
      <c r="C17" s="3" t="s">
        <v>22</v>
      </c>
      <c r="D17" s="3" t="s">
        <v>7</v>
      </c>
      <c r="E17" s="3" t="str">
        <v>Benken (ZH)</v>
      </c>
      <c r="G17" s="21">
        <v>1023</v>
      </c>
      <c r="H17" s="21" t="s">
        <v>4536</v>
      </c>
      <c r="J17" s="3" t="s">
        <v>4547</v>
      </c>
      <c r="K17" s="3" t="s">
        <v>4200</v>
      </c>
      <c r="L17" s="23">
        <v>6.5887671232876714</v>
      </c>
    </row>
    <row r="18" spans="1:12" x14ac:dyDescent="0.2">
      <c r="A18" s="3">
        <v>8911</v>
      </c>
      <c r="B18" s="3" t="s">
        <v>23</v>
      </c>
      <c r="C18" s="3" t="s">
        <v>23</v>
      </c>
      <c r="D18" s="3" t="s">
        <v>7</v>
      </c>
      <c r="E18" s="3" t="str">
        <v>Berg am Irchel</v>
      </c>
      <c r="G18" s="21">
        <v>1024</v>
      </c>
      <c r="H18" s="21" t="s">
        <v>4536</v>
      </c>
      <c r="J18" s="3" t="s">
        <v>4539</v>
      </c>
      <c r="K18" s="3" t="s">
        <v>4586</v>
      </c>
      <c r="L18" s="23">
        <v>6.0621917808219177</v>
      </c>
    </row>
    <row r="19" spans="1:12" x14ac:dyDescent="0.2">
      <c r="A19" s="3">
        <v>8143</v>
      </c>
      <c r="B19" s="3" t="s">
        <v>24</v>
      </c>
      <c r="C19" s="3" t="s">
        <v>24</v>
      </c>
      <c r="D19" s="3" t="s">
        <v>7</v>
      </c>
      <c r="E19" s="3" t="str">
        <v>Buch am Irchel</v>
      </c>
      <c r="G19" s="21">
        <v>1025</v>
      </c>
      <c r="H19" s="21" t="s">
        <v>4536</v>
      </c>
      <c r="J19" s="3" t="s">
        <v>4562</v>
      </c>
      <c r="K19" s="3" t="s">
        <v>4587</v>
      </c>
      <c r="L19" s="23">
        <v>12.387671232876713</v>
      </c>
    </row>
    <row r="20" spans="1:12" x14ac:dyDescent="0.2">
      <c r="A20" s="3">
        <v>8143</v>
      </c>
      <c r="B20" s="3" t="s">
        <v>25</v>
      </c>
      <c r="C20" s="3" t="s">
        <v>24</v>
      </c>
      <c r="D20" s="3" t="s">
        <v>7</v>
      </c>
      <c r="E20" s="3" t="str">
        <v>Dachsen</v>
      </c>
      <c r="G20" s="21">
        <v>1026</v>
      </c>
      <c r="H20" s="21" t="s">
        <v>4536</v>
      </c>
      <c r="J20" s="3" t="s">
        <v>4564</v>
      </c>
      <c r="K20" s="3" t="s">
        <v>3157</v>
      </c>
      <c r="L20" s="23">
        <v>12.488219178082192</v>
      </c>
    </row>
    <row r="21" spans="1:12" x14ac:dyDescent="0.2">
      <c r="A21" s="3">
        <v>8907</v>
      </c>
      <c r="B21" s="3" t="s">
        <v>26</v>
      </c>
      <c r="C21" s="3" t="s">
        <v>27</v>
      </c>
      <c r="D21" s="3" t="s">
        <v>7</v>
      </c>
      <c r="E21" s="3" t="str">
        <v>Dorf</v>
      </c>
      <c r="G21" s="21">
        <v>1027</v>
      </c>
      <c r="H21" s="21" t="s">
        <v>4536</v>
      </c>
      <c r="J21" s="3" t="s">
        <v>4552</v>
      </c>
      <c r="K21" s="3" t="s">
        <v>994</v>
      </c>
      <c r="L21" s="23">
        <v>9.7410958904109588</v>
      </c>
    </row>
    <row r="22" spans="1:12" x14ac:dyDescent="0.2">
      <c r="A22" s="3">
        <v>8452</v>
      </c>
      <c r="B22" s="3" t="s">
        <v>28</v>
      </c>
      <c r="C22" s="3" t="s">
        <v>29</v>
      </c>
      <c r="D22" s="3" t="s">
        <v>7</v>
      </c>
      <c r="E22" s="3" t="str">
        <v>Feuerthalen</v>
      </c>
      <c r="G22" s="21">
        <v>1028</v>
      </c>
      <c r="H22" s="21" t="s">
        <v>4536</v>
      </c>
      <c r="J22" s="3" t="s">
        <v>4560</v>
      </c>
      <c r="K22" s="3" t="s">
        <v>3341</v>
      </c>
      <c r="L22" s="23">
        <v>11.706027397260275</v>
      </c>
    </row>
    <row r="23" spans="1:12" x14ac:dyDescent="0.2">
      <c r="A23" s="3">
        <v>8463</v>
      </c>
      <c r="B23" s="3" t="s">
        <v>30</v>
      </c>
      <c r="C23" s="3" t="s">
        <v>31</v>
      </c>
      <c r="D23" s="3" t="s">
        <v>7</v>
      </c>
      <c r="E23" s="3" t="str">
        <v>Flaach</v>
      </c>
      <c r="G23" s="21">
        <v>1029</v>
      </c>
      <c r="H23" s="21" t="s">
        <v>4536</v>
      </c>
      <c r="J23" s="3" t="s">
        <v>4545</v>
      </c>
      <c r="K23" s="3" t="s">
        <v>4125</v>
      </c>
      <c r="L23" s="23">
        <v>5.9484931506849312</v>
      </c>
    </row>
    <row r="24" spans="1:12" x14ac:dyDescent="0.2">
      <c r="A24" s="3">
        <v>8415</v>
      </c>
      <c r="B24" s="3" t="s">
        <v>32</v>
      </c>
      <c r="C24" s="3" t="s">
        <v>32</v>
      </c>
      <c r="D24" s="3" t="s">
        <v>7</v>
      </c>
      <c r="E24" s="3" t="str">
        <v>Flurlingen</v>
      </c>
      <c r="G24" s="21">
        <v>1030</v>
      </c>
      <c r="H24" s="21" t="s">
        <v>4536</v>
      </c>
      <c r="J24" s="3" t="s">
        <v>4540</v>
      </c>
      <c r="K24" s="3" t="s">
        <v>4227</v>
      </c>
      <c r="L24" s="23">
        <v>10.357808219178082</v>
      </c>
    </row>
    <row r="25" spans="1:12" x14ac:dyDescent="0.2">
      <c r="A25" s="3">
        <v>8415</v>
      </c>
      <c r="B25" s="3" t="s">
        <v>33</v>
      </c>
      <c r="C25" s="3" t="s">
        <v>32</v>
      </c>
      <c r="D25" s="3" t="s">
        <v>7</v>
      </c>
      <c r="E25" s="3" t="str">
        <v>Andelfingen</v>
      </c>
      <c r="G25" s="21">
        <v>1031</v>
      </c>
      <c r="H25" s="21" t="s">
        <v>4536</v>
      </c>
      <c r="J25" s="3" t="s">
        <v>4537</v>
      </c>
      <c r="K25" s="3" t="s">
        <v>3738</v>
      </c>
      <c r="L25" s="23">
        <v>9.4408219178082184</v>
      </c>
    </row>
    <row r="26" spans="1:12" x14ac:dyDescent="0.2">
      <c r="A26" s="3">
        <v>8414</v>
      </c>
      <c r="B26" s="3" t="s">
        <v>34</v>
      </c>
      <c r="C26" s="3" t="s">
        <v>34</v>
      </c>
      <c r="D26" s="3" t="s">
        <v>7</v>
      </c>
      <c r="E26" s="3" t="str">
        <v>Henggart</v>
      </c>
      <c r="G26" s="21">
        <v>1032</v>
      </c>
      <c r="H26" s="21" t="s">
        <v>4536</v>
      </c>
      <c r="J26" s="3" t="s">
        <v>4553</v>
      </c>
      <c r="K26" s="3" t="s">
        <v>3093</v>
      </c>
      <c r="L26" s="23">
        <v>7.8139726027397272</v>
      </c>
    </row>
    <row r="27" spans="1:12" x14ac:dyDescent="0.2">
      <c r="A27" s="3">
        <v>8447</v>
      </c>
      <c r="B27" s="3" t="s">
        <v>35</v>
      </c>
      <c r="C27" s="3" t="s">
        <v>35</v>
      </c>
      <c r="D27" s="3" t="s">
        <v>7</v>
      </c>
      <c r="E27" s="3" t="str">
        <v>Humlikon</v>
      </c>
      <c r="G27" s="21">
        <v>1033</v>
      </c>
      <c r="H27" s="21" t="s">
        <v>4536</v>
      </c>
      <c r="J27" s="3" t="s">
        <v>4536</v>
      </c>
      <c r="K27" s="3" t="s">
        <v>3538</v>
      </c>
      <c r="L27" s="23">
        <v>10.981917808219178</v>
      </c>
    </row>
    <row r="28" spans="1:12" x14ac:dyDescent="0.2">
      <c r="A28" s="3">
        <v>8458</v>
      </c>
      <c r="B28" s="3" t="s">
        <v>36</v>
      </c>
      <c r="C28" s="3" t="s">
        <v>36</v>
      </c>
      <c r="D28" s="3" t="s">
        <v>7</v>
      </c>
      <c r="E28" s="3" t="str">
        <v>Kleinandelfingen</v>
      </c>
      <c r="G28" s="21">
        <v>1034</v>
      </c>
      <c r="H28" s="21" t="s">
        <v>4536</v>
      </c>
      <c r="J28" s="3" t="s">
        <v>4571</v>
      </c>
      <c r="K28" s="3" t="s">
        <v>4588</v>
      </c>
      <c r="L28" s="23">
        <v>7.0723287671232882</v>
      </c>
    </row>
    <row r="29" spans="1:12" x14ac:dyDescent="0.2">
      <c r="A29" s="3">
        <v>8245</v>
      </c>
      <c r="B29" s="3" t="s">
        <v>37</v>
      </c>
      <c r="C29" s="3" t="s">
        <v>37</v>
      </c>
      <c r="D29" s="3" t="s">
        <v>7</v>
      </c>
      <c r="E29" s="3" t="str">
        <v>Laufen-Uhwiesen</v>
      </c>
      <c r="G29" s="21">
        <v>1035</v>
      </c>
      <c r="H29" s="21" t="s">
        <v>4536</v>
      </c>
      <c r="J29" s="3" t="s">
        <v>4548</v>
      </c>
      <c r="K29" s="3" t="s">
        <v>1848</v>
      </c>
      <c r="L29" s="23">
        <v>9.106575342465753</v>
      </c>
    </row>
    <row r="30" spans="1:12" x14ac:dyDescent="0.2">
      <c r="A30" s="3">
        <v>8246</v>
      </c>
      <c r="B30" s="3" t="s">
        <v>38</v>
      </c>
      <c r="C30" s="3" t="s">
        <v>37</v>
      </c>
      <c r="D30" s="3" t="s">
        <v>7</v>
      </c>
      <c r="E30" s="3" t="str">
        <v>Marthalen</v>
      </c>
      <c r="G30" s="21">
        <v>1036</v>
      </c>
      <c r="H30" s="21" t="s">
        <v>4536</v>
      </c>
      <c r="J30" s="3" t="s">
        <v>4569</v>
      </c>
      <c r="K30" s="3" t="s">
        <v>2353</v>
      </c>
      <c r="L30" s="23">
        <v>1.8473972602739728</v>
      </c>
    </row>
    <row r="31" spans="1:12" x14ac:dyDescent="0.2">
      <c r="A31" s="3">
        <v>8416</v>
      </c>
      <c r="B31" s="3" t="s">
        <v>39</v>
      </c>
      <c r="C31" s="3" t="s">
        <v>39</v>
      </c>
      <c r="D31" s="3" t="s">
        <v>7</v>
      </c>
      <c r="E31" s="3" t="str">
        <v>Ossingen</v>
      </c>
      <c r="G31" s="21">
        <v>1037</v>
      </c>
      <c r="H31" s="21" t="s">
        <v>4536</v>
      </c>
      <c r="J31" s="3" t="s">
        <v>4561</v>
      </c>
      <c r="K31" s="3" t="s">
        <v>4589</v>
      </c>
      <c r="L31" s="23">
        <v>3.9054794520547946</v>
      </c>
    </row>
    <row r="32" spans="1:12" x14ac:dyDescent="0.2">
      <c r="A32" s="3">
        <v>8247</v>
      </c>
      <c r="B32" s="3" t="s">
        <v>40</v>
      </c>
      <c r="C32" s="3" t="s">
        <v>40</v>
      </c>
      <c r="D32" s="3" t="s">
        <v>7</v>
      </c>
      <c r="E32" s="3" t="str">
        <v>Rheinau</v>
      </c>
      <c r="G32" s="21">
        <v>1038</v>
      </c>
      <c r="H32" s="21" t="s">
        <v>4536</v>
      </c>
      <c r="J32" s="3" t="s">
        <v>4574</v>
      </c>
      <c r="K32" s="3" t="s">
        <v>1968</v>
      </c>
      <c r="L32" s="23">
        <v>8.2561643835616429</v>
      </c>
    </row>
    <row r="33" spans="1:12" x14ac:dyDescent="0.2">
      <c r="A33" s="3">
        <v>8450</v>
      </c>
      <c r="B33" s="3" t="s">
        <v>41</v>
      </c>
      <c r="C33" s="3" t="s">
        <v>41</v>
      </c>
      <c r="D33" s="3" t="s">
        <v>7</v>
      </c>
      <c r="E33" s="3" t="str">
        <v>Thalheim an der Thur</v>
      </c>
      <c r="G33" s="21">
        <v>1040</v>
      </c>
      <c r="H33" s="21" t="s">
        <v>4536</v>
      </c>
      <c r="J33" s="3" t="s">
        <v>4572</v>
      </c>
      <c r="K33" s="3" t="s">
        <v>1898</v>
      </c>
      <c r="L33" s="23">
        <v>9.4167123287671224</v>
      </c>
    </row>
    <row r="34" spans="1:12" x14ac:dyDescent="0.2">
      <c r="A34" s="3">
        <v>8444</v>
      </c>
      <c r="B34" s="3" t="s">
        <v>42</v>
      </c>
      <c r="C34" s="3" t="s">
        <v>42</v>
      </c>
      <c r="D34" s="3" t="s">
        <v>7</v>
      </c>
      <c r="E34" s="3" t="str">
        <v>Trüllikon</v>
      </c>
      <c r="G34" s="21">
        <v>1041</v>
      </c>
      <c r="H34" s="21" t="s">
        <v>4536</v>
      </c>
      <c r="J34" s="3" t="s">
        <v>4570</v>
      </c>
      <c r="K34" s="3" t="s">
        <v>2336</v>
      </c>
      <c r="L34" s="23">
        <v>5.5506849315068489</v>
      </c>
    </row>
    <row r="35" spans="1:12" x14ac:dyDescent="0.2">
      <c r="A35" s="3">
        <v>8457</v>
      </c>
      <c r="B35" s="3" t="s">
        <v>43</v>
      </c>
      <c r="C35" s="3" t="s">
        <v>43</v>
      </c>
      <c r="D35" s="3" t="s">
        <v>7</v>
      </c>
      <c r="E35" s="3" t="str">
        <v>Truttikon</v>
      </c>
      <c r="G35" s="21">
        <v>1042</v>
      </c>
      <c r="H35" s="21" t="s">
        <v>4536</v>
      </c>
      <c r="J35" s="3" t="s">
        <v>4544</v>
      </c>
      <c r="K35" s="3" t="s">
        <v>4141</v>
      </c>
      <c r="L35" s="23">
        <v>10.139726027397261</v>
      </c>
    </row>
    <row r="36" spans="1:12" x14ac:dyDescent="0.2">
      <c r="A36" s="3">
        <v>8451</v>
      </c>
      <c r="B36" s="3" t="s">
        <v>44</v>
      </c>
      <c r="C36" s="3" t="s">
        <v>44</v>
      </c>
      <c r="D36" s="3" t="s">
        <v>7</v>
      </c>
      <c r="E36" s="3" t="str">
        <v>Volken</v>
      </c>
      <c r="G36" s="21">
        <v>1043</v>
      </c>
      <c r="H36" s="21" t="s">
        <v>4536</v>
      </c>
      <c r="J36" s="3" t="s">
        <v>4554</v>
      </c>
      <c r="K36" s="3" t="s">
        <v>3941</v>
      </c>
      <c r="L36" s="23">
        <v>3.2454794520547949</v>
      </c>
    </row>
    <row r="37" spans="1:12" x14ac:dyDescent="0.2">
      <c r="A37" s="3">
        <v>8453</v>
      </c>
      <c r="B37" s="3" t="s">
        <v>45</v>
      </c>
      <c r="C37" s="3" t="s">
        <v>44</v>
      </c>
      <c r="D37" s="3" t="s">
        <v>7</v>
      </c>
      <c r="E37" s="3" t="str">
        <v>Bachenbülach</v>
      </c>
      <c r="G37" s="21">
        <v>1044</v>
      </c>
      <c r="H37" s="21" t="s">
        <v>4536</v>
      </c>
      <c r="J37" s="3" t="s">
        <v>4567</v>
      </c>
      <c r="K37" s="3" t="s">
        <v>4441</v>
      </c>
      <c r="L37" s="23">
        <v>9.9986301369863018</v>
      </c>
    </row>
    <row r="38" spans="1:12" x14ac:dyDescent="0.2">
      <c r="A38" s="3">
        <v>8461</v>
      </c>
      <c r="B38" s="3" t="s">
        <v>46</v>
      </c>
      <c r="C38" s="3" t="s">
        <v>44</v>
      </c>
      <c r="D38" s="3" t="s">
        <v>7</v>
      </c>
      <c r="E38" s="3" t="str">
        <v>Bassersdorf</v>
      </c>
      <c r="G38" s="21">
        <v>1045</v>
      </c>
      <c r="H38" s="21" t="s">
        <v>4537</v>
      </c>
      <c r="J38" s="3" t="s">
        <v>4551</v>
      </c>
      <c r="K38" s="3" t="s">
        <v>367</v>
      </c>
      <c r="L38" s="23">
        <v>9.0753424657534243</v>
      </c>
    </row>
    <row r="39" spans="1:12" x14ac:dyDescent="0.2">
      <c r="A39" s="3">
        <v>8212</v>
      </c>
      <c r="B39" s="3" t="s">
        <v>47</v>
      </c>
      <c r="C39" s="3" t="s">
        <v>48</v>
      </c>
      <c r="D39" s="3" t="s">
        <v>7</v>
      </c>
      <c r="E39" s="3" t="str">
        <v>Bülach</v>
      </c>
      <c r="G39" s="21">
        <v>1046</v>
      </c>
      <c r="H39" s="21" t="s">
        <v>4536</v>
      </c>
      <c r="J39" s="3" t="s">
        <v>4546</v>
      </c>
      <c r="K39" s="3" t="s">
        <v>4177</v>
      </c>
      <c r="L39" s="23">
        <v>4.3654794520547942</v>
      </c>
    </row>
    <row r="40" spans="1:12" x14ac:dyDescent="0.2">
      <c r="A40" s="3">
        <v>8248</v>
      </c>
      <c r="B40" s="3" t="s">
        <v>49</v>
      </c>
      <c r="C40" s="3" t="s">
        <v>48</v>
      </c>
      <c r="D40" s="3" t="s">
        <v>7</v>
      </c>
      <c r="E40" s="3" t="str">
        <v>Dietlikon</v>
      </c>
      <c r="G40" s="21">
        <v>1047</v>
      </c>
      <c r="H40" s="21" t="s">
        <v>4536</v>
      </c>
      <c r="J40" s="3" t="s">
        <v>4556</v>
      </c>
      <c r="K40" s="3" t="s">
        <v>4590</v>
      </c>
      <c r="L40" s="23">
        <v>9.4005479452054779</v>
      </c>
    </row>
    <row r="41" spans="1:12" x14ac:dyDescent="0.2">
      <c r="A41" s="3">
        <v>8460</v>
      </c>
      <c r="B41" s="3" t="s">
        <v>50</v>
      </c>
      <c r="C41" s="3" t="s">
        <v>50</v>
      </c>
      <c r="D41" s="3" t="s">
        <v>7</v>
      </c>
      <c r="E41" s="3" t="str">
        <v>Eglisau</v>
      </c>
      <c r="G41" s="21">
        <v>1052</v>
      </c>
      <c r="H41" s="21" t="s">
        <v>4536</v>
      </c>
      <c r="J41" s="3" t="s">
        <v>4557</v>
      </c>
      <c r="K41" s="3" t="s">
        <v>4591</v>
      </c>
      <c r="L41" s="23">
        <v>9.3989041095890418</v>
      </c>
    </row>
    <row r="42" spans="1:12" x14ac:dyDescent="0.2">
      <c r="A42" s="3">
        <v>8464</v>
      </c>
      <c r="B42" s="3" t="s">
        <v>51</v>
      </c>
      <c r="C42" s="3" t="s">
        <v>50</v>
      </c>
      <c r="D42" s="3" t="s">
        <v>7</v>
      </c>
      <c r="E42" s="3" t="str">
        <v>Embrach</v>
      </c>
      <c r="G42" s="21">
        <v>1053</v>
      </c>
      <c r="H42" s="21" t="s">
        <v>4536</v>
      </c>
    </row>
    <row r="43" spans="1:12" x14ac:dyDescent="0.2">
      <c r="A43" s="3">
        <v>8475</v>
      </c>
      <c r="B43" s="3" t="s">
        <v>52</v>
      </c>
      <c r="C43" s="3" t="s">
        <v>52</v>
      </c>
      <c r="D43" s="3" t="s">
        <v>7</v>
      </c>
      <c r="E43" s="3" t="str">
        <v>Freienstein-Teufen</v>
      </c>
      <c r="G43" s="21">
        <v>1054</v>
      </c>
      <c r="H43" s="21" t="s">
        <v>4536</v>
      </c>
    </row>
    <row r="44" spans="1:12" x14ac:dyDescent="0.2">
      <c r="A44" s="3">
        <v>8462</v>
      </c>
      <c r="B44" s="3" t="s">
        <v>53</v>
      </c>
      <c r="C44" s="3" t="s">
        <v>53</v>
      </c>
      <c r="D44" s="3" t="s">
        <v>7</v>
      </c>
      <c r="E44" s="3" t="str">
        <v>Glattfelden</v>
      </c>
      <c r="G44" s="21">
        <v>1055</v>
      </c>
      <c r="H44" s="21" t="s">
        <v>4536</v>
      </c>
    </row>
    <row r="45" spans="1:12" x14ac:dyDescent="0.2">
      <c r="A45" s="3">
        <v>8478</v>
      </c>
      <c r="B45" s="3" t="s">
        <v>54</v>
      </c>
      <c r="C45" s="3" t="s">
        <v>54</v>
      </c>
      <c r="D45" s="3" t="s">
        <v>7</v>
      </c>
      <c r="E45" s="3" t="str">
        <v>Hochfelden</v>
      </c>
      <c r="G45" s="21">
        <v>1058</v>
      </c>
      <c r="H45" s="21" t="s">
        <v>4536</v>
      </c>
    </row>
    <row r="46" spans="1:12" x14ac:dyDescent="0.2">
      <c r="A46" s="3">
        <v>8465</v>
      </c>
      <c r="B46" s="3" t="s">
        <v>55</v>
      </c>
      <c r="C46" s="3" t="s">
        <v>56</v>
      </c>
      <c r="D46" s="3" t="s">
        <v>7</v>
      </c>
      <c r="E46" s="3" t="str">
        <v>Höri</v>
      </c>
      <c r="G46" s="21">
        <v>1059</v>
      </c>
      <c r="H46" s="21" t="s">
        <v>4536</v>
      </c>
    </row>
    <row r="47" spans="1:12" x14ac:dyDescent="0.2">
      <c r="A47" s="3">
        <v>8465</v>
      </c>
      <c r="B47" s="3" t="s">
        <v>57</v>
      </c>
      <c r="C47" s="3" t="s">
        <v>56</v>
      </c>
      <c r="D47" s="3" t="s">
        <v>7</v>
      </c>
      <c r="E47" s="3" t="str">
        <v>Hüntwangen</v>
      </c>
      <c r="G47" s="21">
        <v>1061</v>
      </c>
      <c r="H47" s="21" t="s">
        <v>4536</v>
      </c>
    </row>
    <row r="48" spans="1:12" x14ac:dyDescent="0.2">
      <c r="A48" s="3">
        <v>8466</v>
      </c>
      <c r="B48" s="3" t="s">
        <v>56</v>
      </c>
      <c r="C48" s="3" t="s">
        <v>56</v>
      </c>
      <c r="D48" s="3" t="s">
        <v>7</v>
      </c>
      <c r="E48" s="3" t="str">
        <v>Kloten</v>
      </c>
      <c r="G48" s="21">
        <v>1062</v>
      </c>
      <c r="H48" s="21" t="s">
        <v>4537</v>
      </c>
    </row>
    <row r="49" spans="1:8" x14ac:dyDescent="0.2">
      <c r="A49" s="3">
        <v>8467</v>
      </c>
      <c r="B49" s="3" t="s">
        <v>58</v>
      </c>
      <c r="C49" s="3" t="s">
        <v>58</v>
      </c>
      <c r="D49" s="3" t="s">
        <v>7</v>
      </c>
      <c r="E49" s="3" t="str">
        <v>Lufingen</v>
      </c>
      <c r="G49" s="21">
        <v>1063</v>
      </c>
      <c r="H49" s="21" t="s">
        <v>4537</v>
      </c>
    </row>
    <row r="50" spans="1:8" x14ac:dyDescent="0.2">
      <c r="A50" s="3">
        <v>8459</v>
      </c>
      <c r="B50" s="3" t="s">
        <v>59</v>
      </c>
      <c r="C50" s="3" t="s">
        <v>59</v>
      </c>
      <c r="D50" s="3" t="s">
        <v>7</v>
      </c>
      <c r="E50" s="3" t="str">
        <v>Nürensdorf</v>
      </c>
      <c r="G50" s="21">
        <v>1066</v>
      </c>
      <c r="H50" s="21" t="s">
        <v>4536</v>
      </c>
    </row>
    <row r="51" spans="1:8" x14ac:dyDescent="0.2">
      <c r="A51" s="3">
        <v>8184</v>
      </c>
      <c r="B51" s="3" t="s">
        <v>60</v>
      </c>
      <c r="C51" s="3" t="s">
        <v>60</v>
      </c>
      <c r="D51" s="3" t="s">
        <v>7</v>
      </c>
      <c r="E51" s="3" t="str">
        <v>Oberembrach</v>
      </c>
      <c r="G51" s="21">
        <v>1068</v>
      </c>
      <c r="H51" s="21" t="s">
        <v>4536</v>
      </c>
    </row>
    <row r="52" spans="1:8" x14ac:dyDescent="0.2">
      <c r="A52" s="3">
        <v>8303</v>
      </c>
      <c r="B52" s="3" t="s">
        <v>61</v>
      </c>
      <c r="C52" s="3" t="s">
        <v>61</v>
      </c>
      <c r="D52" s="3" t="s">
        <v>7</v>
      </c>
      <c r="E52" s="3" t="str">
        <v>Opfikon</v>
      </c>
      <c r="G52" s="21">
        <v>1070</v>
      </c>
      <c r="H52" s="21" t="s">
        <v>4536</v>
      </c>
    </row>
    <row r="53" spans="1:8" x14ac:dyDescent="0.2">
      <c r="A53" s="3">
        <v>8180</v>
      </c>
      <c r="B53" s="3" t="s">
        <v>62</v>
      </c>
      <c r="C53" s="3" t="s">
        <v>62</v>
      </c>
      <c r="D53" s="3" t="s">
        <v>7</v>
      </c>
      <c r="E53" s="3" t="str">
        <v>Rafz</v>
      </c>
      <c r="G53" s="21">
        <v>1071</v>
      </c>
      <c r="H53" s="21" t="s">
        <v>4536</v>
      </c>
    </row>
    <row r="54" spans="1:8" x14ac:dyDescent="0.2">
      <c r="A54" s="3">
        <v>8305</v>
      </c>
      <c r="B54" s="3" t="s">
        <v>63</v>
      </c>
      <c r="C54" s="3" t="s">
        <v>63</v>
      </c>
      <c r="D54" s="3" t="s">
        <v>7</v>
      </c>
      <c r="E54" s="3" t="str">
        <v>Rorbas</v>
      </c>
      <c r="G54" s="21">
        <v>1072</v>
      </c>
      <c r="H54" s="21" t="s">
        <v>4536</v>
      </c>
    </row>
    <row r="55" spans="1:8" x14ac:dyDescent="0.2">
      <c r="A55" s="3">
        <v>8193</v>
      </c>
      <c r="B55" s="3" t="s">
        <v>64</v>
      </c>
      <c r="C55" s="3" t="s">
        <v>64</v>
      </c>
      <c r="D55" s="3" t="s">
        <v>7</v>
      </c>
      <c r="E55" s="3" t="str">
        <v>Wallisellen</v>
      </c>
      <c r="G55" s="21">
        <v>1073</v>
      </c>
      <c r="H55" s="21" t="s">
        <v>4536</v>
      </c>
    </row>
    <row r="56" spans="1:8" x14ac:dyDescent="0.2">
      <c r="A56" s="3">
        <v>8424</v>
      </c>
      <c r="B56" s="3" t="s">
        <v>65</v>
      </c>
      <c r="C56" s="3" t="s">
        <v>65</v>
      </c>
      <c r="D56" s="3" t="s">
        <v>7</v>
      </c>
      <c r="E56" s="3" t="str">
        <v>Wasterkingen</v>
      </c>
      <c r="G56" s="21">
        <v>1076</v>
      </c>
      <c r="H56" s="21" t="s">
        <v>4536</v>
      </c>
    </row>
    <row r="57" spans="1:8" x14ac:dyDescent="0.2">
      <c r="A57" s="3">
        <v>8427</v>
      </c>
      <c r="B57" s="3" t="s">
        <v>66</v>
      </c>
      <c r="C57" s="3" t="s">
        <v>67</v>
      </c>
      <c r="D57" s="3" t="s">
        <v>7</v>
      </c>
      <c r="E57" s="3" t="str">
        <v>Wil (ZH)</v>
      </c>
      <c r="G57" s="21">
        <v>1077</v>
      </c>
      <c r="H57" s="21" t="s">
        <v>4536</v>
      </c>
    </row>
    <row r="58" spans="1:8" x14ac:dyDescent="0.2">
      <c r="A58" s="3">
        <v>8428</v>
      </c>
      <c r="B58" s="3" t="s">
        <v>68</v>
      </c>
      <c r="C58" s="3" t="s">
        <v>67</v>
      </c>
      <c r="D58" s="3" t="s">
        <v>7</v>
      </c>
      <c r="E58" s="3" t="str">
        <v>Winkel</v>
      </c>
      <c r="G58" s="21">
        <v>1078</v>
      </c>
      <c r="H58" s="21" t="s">
        <v>4536</v>
      </c>
    </row>
    <row r="59" spans="1:8" x14ac:dyDescent="0.2">
      <c r="A59" s="3">
        <v>8192</v>
      </c>
      <c r="B59" s="3" t="s">
        <v>69</v>
      </c>
      <c r="C59" s="3" t="s">
        <v>69</v>
      </c>
      <c r="D59" s="3" t="s">
        <v>7</v>
      </c>
      <c r="E59" s="3" t="str">
        <v>Bachs</v>
      </c>
      <c r="G59" s="21">
        <v>1080</v>
      </c>
      <c r="H59" s="21" t="s">
        <v>4536</v>
      </c>
    </row>
    <row r="60" spans="1:8" x14ac:dyDescent="0.2">
      <c r="A60" s="3">
        <v>8192</v>
      </c>
      <c r="B60" s="3" t="s">
        <v>70</v>
      </c>
      <c r="C60" s="3" t="s">
        <v>69</v>
      </c>
      <c r="D60" s="3" t="s">
        <v>7</v>
      </c>
      <c r="E60" s="3" t="str">
        <v>Boppelsen</v>
      </c>
      <c r="G60" s="21">
        <v>1081</v>
      </c>
      <c r="H60" s="21" t="s">
        <v>4536</v>
      </c>
    </row>
    <row r="61" spans="1:8" x14ac:dyDescent="0.2">
      <c r="A61" s="3">
        <v>8182</v>
      </c>
      <c r="B61" s="3" t="s">
        <v>71</v>
      </c>
      <c r="C61" s="3" t="s">
        <v>71</v>
      </c>
      <c r="D61" s="3" t="s">
        <v>7</v>
      </c>
      <c r="E61" s="3" t="str">
        <v>Buchs (ZH)</v>
      </c>
      <c r="G61" s="21">
        <v>1082</v>
      </c>
      <c r="H61" s="21" t="s">
        <v>4536</v>
      </c>
    </row>
    <row r="62" spans="1:8" x14ac:dyDescent="0.2">
      <c r="A62" s="3">
        <v>8181</v>
      </c>
      <c r="B62" s="3" t="s">
        <v>72</v>
      </c>
      <c r="C62" s="3" t="s">
        <v>72</v>
      </c>
      <c r="D62" s="3" t="s">
        <v>7</v>
      </c>
      <c r="E62" s="3" t="str">
        <v>Dällikon</v>
      </c>
      <c r="G62" s="21">
        <v>1083</v>
      </c>
      <c r="H62" s="21" t="s">
        <v>4536</v>
      </c>
    </row>
    <row r="63" spans="1:8" x14ac:dyDescent="0.2">
      <c r="A63" s="3">
        <v>8194</v>
      </c>
      <c r="B63" s="3" t="s">
        <v>73</v>
      </c>
      <c r="C63" s="3" t="s">
        <v>73</v>
      </c>
      <c r="D63" s="3" t="s">
        <v>7</v>
      </c>
      <c r="E63" s="3" t="str">
        <v>Dänikon</v>
      </c>
      <c r="G63" s="21">
        <v>1084</v>
      </c>
      <c r="H63" s="21" t="s">
        <v>4536</v>
      </c>
    </row>
    <row r="64" spans="1:8" x14ac:dyDescent="0.2">
      <c r="A64" s="3">
        <v>8302</v>
      </c>
      <c r="B64" s="3" t="s">
        <v>74</v>
      </c>
      <c r="C64" s="3" t="s">
        <v>74</v>
      </c>
      <c r="D64" s="3" t="s">
        <v>7</v>
      </c>
      <c r="E64" s="3" t="str">
        <v>Dielsdorf</v>
      </c>
      <c r="G64" s="21">
        <v>1085</v>
      </c>
      <c r="H64" s="21" t="s">
        <v>4536</v>
      </c>
    </row>
    <row r="65" spans="1:8" x14ac:dyDescent="0.2">
      <c r="A65" s="3">
        <v>8426</v>
      </c>
      <c r="B65" s="3" t="s">
        <v>75</v>
      </c>
      <c r="C65" s="3" t="s">
        <v>75</v>
      </c>
      <c r="D65" s="3" t="s">
        <v>7</v>
      </c>
      <c r="E65" s="3" t="str">
        <v>Hüttikon</v>
      </c>
      <c r="G65" s="21">
        <v>1088</v>
      </c>
      <c r="H65" s="21" t="s">
        <v>4536</v>
      </c>
    </row>
    <row r="66" spans="1:8" x14ac:dyDescent="0.2">
      <c r="A66" s="3">
        <v>8309</v>
      </c>
      <c r="B66" s="3" t="s">
        <v>76</v>
      </c>
      <c r="C66" s="3" t="s">
        <v>76</v>
      </c>
      <c r="D66" s="3" t="s">
        <v>7</v>
      </c>
      <c r="E66" s="3" t="str">
        <v>Neerach</v>
      </c>
      <c r="G66" s="21">
        <v>1090</v>
      </c>
      <c r="H66" s="21" t="s">
        <v>4536</v>
      </c>
    </row>
    <row r="67" spans="1:8" x14ac:dyDescent="0.2">
      <c r="A67" s="3">
        <v>8425</v>
      </c>
      <c r="B67" s="3" t="s">
        <v>77</v>
      </c>
      <c r="C67" s="3" t="s">
        <v>77</v>
      </c>
      <c r="D67" s="3" t="s">
        <v>7</v>
      </c>
      <c r="E67" s="3" t="str">
        <v>Niederglatt</v>
      </c>
      <c r="G67" s="21">
        <v>1091</v>
      </c>
      <c r="H67" s="21" t="s">
        <v>4536</v>
      </c>
    </row>
    <row r="68" spans="1:8" x14ac:dyDescent="0.2">
      <c r="A68" s="3">
        <v>8152</v>
      </c>
      <c r="B68" s="3" t="s">
        <v>78</v>
      </c>
      <c r="C68" s="3" t="s">
        <v>79</v>
      </c>
      <c r="D68" s="3" t="s">
        <v>7</v>
      </c>
      <c r="E68" s="3" t="str">
        <v>Niederhasli</v>
      </c>
      <c r="G68" s="21">
        <v>1092</v>
      </c>
      <c r="H68" s="21" t="s">
        <v>4536</v>
      </c>
    </row>
    <row r="69" spans="1:8" x14ac:dyDescent="0.2">
      <c r="A69" s="3">
        <v>8152</v>
      </c>
      <c r="B69" s="3" t="s">
        <v>79</v>
      </c>
      <c r="C69" s="3" t="s">
        <v>79</v>
      </c>
      <c r="D69" s="3" t="s">
        <v>7</v>
      </c>
      <c r="E69" s="3" t="str">
        <v>Niederweningen</v>
      </c>
      <c r="G69" s="21">
        <v>1093</v>
      </c>
      <c r="H69" s="21" t="s">
        <v>4536</v>
      </c>
    </row>
    <row r="70" spans="1:8" x14ac:dyDescent="0.2">
      <c r="A70" s="3">
        <v>8152</v>
      </c>
      <c r="B70" s="3" t="s">
        <v>80</v>
      </c>
      <c r="C70" s="3" t="s">
        <v>79</v>
      </c>
      <c r="D70" s="3" t="s">
        <v>7</v>
      </c>
      <c r="E70" s="3" t="str">
        <v>Oberglatt</v>
      </c>
      <c r="G70" s="21">
        <v>1094</v>
      </c>
      <c r="H70" s="21" t="s">
        <v>4536</v>
      </c>
    </row>
    <row r="71" spans="1:8" x14ac:dyDescent="0.2">
      <c r="A71" s="3">
        <v>8197</v>
      </c>
      <c r="B71" s="3" t="s">
        <v>81</v>
      </c>
      <c r="C71" s="3" t="s">
        <v>81</v>
      </c>
      <c r="D71" s="3" t="s">
        <v>7</v>
      </c>
      <c r="E71" s="3" t="str">
        <v>Oberweningen</v>
      </c>
      <c r="G71" s="21">
        <v>1095</v>
      </c>
      <c r="H71" s="21" t="s">
        <v>4536</v>
      </c>
    </row>
    <row r="72" spans="1:8" x14ac:dyDescent="0.2">
      <c r="A72" s="3">
        <v>8427</v>
      </c>
      <c r="B72" s="3" t="s">
        <v>82</v>
      </c>
      <c r="C72" s="3" t="s">
        <v>82</v>
      </c>
      <c r="D72" s="3" t="s">
        <v>7</v>
      </c>
      <c r="E72" s="3" t="str">
        <v>Otelfingen</v>
      </c>
      <c r="G72" s="21">
        <v>1096</v>
      </c>
      <c r="H72" s="21" t="s">
        <v>4536</v>
      </c>
    </row>
    <row r="73" spans="1:8" x14ac:dyDescent="0.2">
      <c r="A73" s="3">
        <v>8304</v>
      </c>
      <c r="B73" s="3" t="s">
        <v>83</v>
      </c>
      <c r="C73" s="3" t="s">
        <v>83</v>
      </c>
      <c r="D73" s="3" t="s">
        <v>7</v>
      </c>
      <c r="E73" s="3" t="str">
        <v>Regensberg</v>
      </c>
      <c r="G73" s="21">
        <v>1097</v>
      </c>
      <c r="H73" s="21" t="s">
        <v>4536</v>
      </c>
    </row>
    <row r="74" spans="1:8" x14ac:dyDescent="0.2">
      <c r="A74" s="3">
        <v>8195</v>
      </c>
      <c r="B74" s="3" t="s">
        <v>84</v>
      </c>
      <c r="C74" s="3" t="s">
        <v>84</v>
      </c>
      <c r="D74" s="3" t="s">
        <v>7</v>
      </c>
      <c r="E74" s="3" t="str">
        <v>Regensdorf</v>
      </c>
      <c r="G74" s="21">
        <v>1098</v>
      </c>
      <c r="H74" s="21" t="s">
        <v>4536</v>
      </c>
    </row>
    <row r="75" spans="1:8" x14ac:dyDescent="0.2">
      <c r="A75" s="3">
        <v>8196</v>
      </c>
      <c r="B75" s="3" t="s">
        <v>85</v>
      </c>
      <c r="C75" s="3" t="s">
        <v>86</v>
      </c>
      <c r="D75" s="3" t="s">
        <v>7</v>
      </c>
      <c r="E75" s="3" t="str">
        <v>Rümlang</v>
      </c>
      <c r="G75" s="21">
        <v>1110</v>
      </c>
      <c r="H75" s="21" t="s">
        <v>4536</v>
      </c>
    </row>
    <row r="76" spans="1:8" x14ac:dyDescent="0.2">
      <c r="A76" s="3">
        <v>8185</v>
      </c>
      <c r="B76" s="3" t="s">
        <v>87</v>
      </c>
      <c r="C76" s="3" t="s">
        <v>87</v>
      </c>
      <c r="D76" s="3" t="s">
        <v>7</v>
      </c>
      <c r="E76" s="3" t="str">
        <v>Schleinikon</v>
      </c>
      <c r="G76" s="21">
        <v>1112</v>
      </c>
      <c r="H76" s="21" t="s">
        <v>4536</v>
      </c>
    </row>
    <row r="77" spans="1:8" x14ac:dyDescent="0.2">
      <c r="A77" s="3">
        <v>8164</v>
      </c>
      <c r="B77" s="3" t="s">
        <v>88</v>
      </c>
      <c r="C77" s="3" t="s">
        <v>88</v>
      </c>
      <c r="D77" s="3" t="s">
        <v>7</v>
      </c>
      <c r="E77" s="3" t="str">
        <v>Schöfflisdorf</v>
      </c>
      <c r="G77" s="21">
        <v>1113</v>
      </c>
      <c r="H77" s="21" t="s">
        <v>4536</v>
      </c>
    </row>
    <row r="78" spans="1:8" x14ac:dyDescent="0.2">
      <c r="A78" s="3">
        <v>8113</v>
      </c>
      <c r="B78" s="3" t="s">
        <v>89</v>
      </c>
      <c r="C78" s="3" t="s">
        <v>89</v>
      </c>
      <c r="D78" s="3" t="s">
        <v>7</v>
      </c>
      <c r="E78" s="3" t="str">
        <v>Stadel</v>
      </c>
      <c r="G78" s="21">
        <v>1114</v>
      </c>
      <c r="H78" s="21" t="s">
        <v>4536</v>
      </c>
    </row>
    <row r="79" spans="1:8" x14ac:dyDescent="0.2">
      <c r="A79" s="3">
        <v>8107</v>
      </c>
      <c r="B79" s="3" t="s">
        <v>90</v>
      </c>
      <c r="C79" s="3" t="s">
        <v>91</v>
      </c>
      <c r="D79" s="3" t="s">
        <v>7</v>
      </c>
      <c r="E79" s="3" t="str">
        <v>Steinmaur</v>
      </c>
      <c r="G79" s="21">
        <v>1115</v>
      </c>
      <c r="H79" s="21" t="s">
        <v>4536</v>
      </c>
    </row>
    <row r="80" spans="1:8" x14ac:dyDescent="0.2">
      <c r="A80" s="3">
        <v>8108</v>
      </c>
      <c r="B80" s="3" t="s">
        <v>92</v>
      </c>
      <c r="C80" s="3" t="s">
        <v>92</v>
      </c>
      <c r="D80" s="3" t="s">
        <v>7</v>
      </c>
      <c r="E80" s="3" t="str">
        <v>Weiach</v>
      </c>
      <c r="G80" s="21">
        <v>1116</v>
      </c>
      <c r="H80" s="21" t="s">
        <v>4536</v>
      </c>
    </row>
    <row r="81" spans="1:8" x14ac:dyDescent="0.2">
      <c r="A81" s="3">
        <v>8114</v>
      </c>
      <c r="B81" s="3" t="s">
        <v>93</v>
      </c>
      <c r="C81" s="3" t="s">
        <v>94</v>
      </c>
      <c r="D81" s="3" t="s">
        <v>7</v>
      </c>
      <c r="E81" s="3" t="str">
        <v>Bäretswil</v>
      </c>
      <c r="G81" s="21">
        <v>1117</v>
      </c>
      <c r="H81" s="21" t="s">
        <v>4536</v>
      </c>
    </row>
    <row r="82" spans="1:8" x14ac:dyDescent="0.2">
      <c r="A82" s="3">
        <v>8157</v>
      </c>
      <c r="B82" s="3" t="s">
        <v>95</v>
      </c>
      <c r="C82" s="3" t="s">
        <v>95</v>
      </c>
      <c r="D82" s="3" t="s">
        <v>7</v>
      </c>
      <c r="E82" s="3" t="str">
        <v>Bubikon</v>
      </c>
      <c r="G82" s="21">
        <v>1121</v>
      </c>
      <c r="H82" s="21" t="s">
        <v>4536</v>
      </c>
    </row>
    <row r="83" spans="1:8" x14ac:dyDescent="0.2">
      <c r="A83" s="3">
        <v>8115</v>
      </c>
      <c r="B83" s="3" t="s">
        <v>96</v>
      </c>
      <c r="C83" s="3" t="s">
        <v>96</v>
      </c>
      <c r="D83" s="3" t="s">
        <v>7</v>
      </c>
      <c r="E83" s="3" t="str">
        <v>Dürnten</v>
      </c>
      <c r="G83" s="21">
        <v>1122</v>
      </c>
      <c r="H83" s="21" t="s">
        <v>4536</v>
      </c>
    </row>
    <row r="84" spans="1:8" x14ac:dyDescent="0.2">
      <c r="A84" s="3">
        <v>8173</v>
      </c>
      <c r="B84" s="3" t="s">
        <v>97</v>
      </c>
      <c r="C84" s="3" t="s">
        <v>97</v>
      </c>
      <c r="D84" s="3" t="s">
        <v>7</v>
      </c>
      <c r="E84" s="3" t="str">
        <v>Fischenthal</v>
      </c>
      <c r="G84" s="21">
        <v>1123</v>
      </c>
      <c r="H84" s="21" t="s">
        <v>4536</v>
      </c>
    </row>
    <row r="85" spans="1:8" x14ac:dyDescent="0.2">
      <c r="A85" s="3">
        <v>8172</v>
      </c>
      <c r="B85" s="3" t="s">
        <v>98</v>
      </c>
      <c r="C85" s="3" t="s">
        <v>99</v>
      </c>
      <c r="D85" s="3" t="s">
        <v>7</v>
      </c>
      <c r="E85" s="3" t="str">
        <v>Gossau (ZH)</v>
      </c>
      <c r="G85" s="21">
        <v>1124</v>
      </c>
      <c r="H85" s="21" t="s">
        <v>4536</v>
      </c>
    </row>
    <row r="86" spans="1:8" x14ac:dyDescent="0.2">
      <c r="A86" s="3">
        <v>8155</v>
      </c>
      <c r="B86" s="3" t="s">
        <v>100</v>
      </c>
      <c r="C86" s="3" t="s">
        <v>100</v>
      </c>
      <c r="D86" s="3" t="s">
        <v>7</v>
      </c>
      <c r="E86" s="3" t="str">
        <v>Grüningen</v>
      </c>
      <c r="G86" s="21">
        <v>1125</v>
      </c>
      <c r="H86" s="21" t="s">
        <v>4536</v>
      </c>
    </row>
    <row r="87" spans="1:8" x14ac:dyDescent="0.2">
      <c r="A87" s="3">
        <v>8155</v>
      </c>
      <c r="B87" s="3" t="s">
        <v>101</v>
      </c>
      <c r="C87" s="3" t="s">
        <v>100</v>
      </c>
      <c r="D87" s="3" t="s">
        <v>7</v>
      </c>
      <c r="E87" s="3" t="str">
        <v>Hinwil</v>
      </c>
      <c r="G87" s="21">
        <v>1126</v>
      </c>
      <c r="H87" s="21" t="s">
        <v>4536</v>
      </c>
    </row>
    <row r="88" spans="1:8" x14ac:dyDescent="0.2">
      <c r="A88" s="3">
        <v>8156</v>
      </c>
      <c r="B88" s="3" t="s">
        <v>102</v>
      </c>
      <c r="C88" s="3" t="s">
        <v>100</v>
      </c>
      <c r="D88" s="3" t="s">
        <v>7</v>
      </c>
      <c r="E88" s="3" t="str">
        <v>Rüti (ZH)</v>
      </c>
      <c r="G88" s="21">
        <v>1127</v>
      </c>
      <c r="H88" s="21" t="s">
        <v>4536</v>
      </c>
    </row>
    <row r="89" spans="1:8" x14ac:dyDescent="0.2">
      <c r="A89" s="3">
        <v>8166</v>
      </c>
      <c r="B89" s="3" t="s">
        <v>103</v>
      </c>
      <c r="C89" s="3" t="s">
        <v>103</v>
      </c>
      <c r="D89" s="3" t="s">
        <v>7</v>
      </c>
      <c r="E89" s="3" t="str">
        <v>Seegräben</v>
      </c>
      <c r="G89" s="21">
        <v>1128</v>
      </c>
      <c r="H89" s="21" t="s">
        <v>4536</v>
      </c>
    </row>
    <row r="90" spans="1:8" x14ac:dyDescent="0.2">
      <c r="A90" s="3">
        <v>8154</v>
      </c>
      <c r="B90" s="3" t="s">
        <v>104</v>
      </c>
      <c r="C90" s="3" t="s">
        <v>105</v>
      </c>
      <c r="D90" s="3" t="s">
        <v>7</v>
      </c>
      <c r="E90" s="3" t="str">
        <v>Wald (ZH)</v>
      </c>
      <c r="G90" s="21">
        <v>1131</v>
      </c>
      <c r="H90" s="21" t="s">
        <v>4536</v>
      </c>
    </row>
    <row r="91" spans="1:8" x14ac:dyDescent="0.2">
      <c r="A91" s="3">
        <v>8165</v>
      </c>
      <c r="B91" s="3" t="s">
        <v>106</v>
      </c>
      <c r="C91" s="3" t="s">
        <v>106</v>
      </c>
      <c r="D91" s="3" t="s">
        <v>7</v>
      </c>
      <c r="E91" s="3" t="str">
        <v>Wetzikon (ZH)</v>
      </c>
      <c r="G91" s="21">
        <v>1132</v>
      </c>
      <c r="H91" s="21" t="s">
        <v>4536</v>
      </c>
    </row>
    <row r="92" spans="1:8" x14ac:dyDescent="0.2">
      <c r="A92" s="3">
        <v>8112</v>
      </c>
      <c r="B92" s="3" t="s">
        <v>107</v>
      </c>
      <c r="C92" s="3" t="s">
        <v>107</v>
      </c>
      <c r="D92" s="3" t="s">
        <v>7</v>
      </c>
      <c r="E92" s="3" t="str">
        <v>Adliswil</v>
      </c>
      <c r="G92" s="21">
        <v>1134</v>
      </c>
      <c r="H92" s="21" t="s">
        <v>4536</v>
      </c>
    </row>
    <row r="93" spans="1:8" x14ac:dyDescent="0.2">
      <c r="A93" s="3">
        <v>8158</v>
      </c>
      <c r="B93" s="3" t="s">
        <v>108</v>
      </c>
      <c r="C93" s="3" t="s">
        <v>108</v>
      </c>
      <c r="D93" s="3" t="s">
        <v>7</v>
      </c>
      <c r="E93" s="3" t="str">
        <v>Kilchberg (ZH)</v>
      </c>
      <c r="G93" s="21">
        <v>1135</v>
      </c>
      <c r="H93" s="21" t="s">
        <v>4536</v>
      </c>
    </row>
    <row r="94" spans="1:8" x14ac:dyDescent="0.2">
      <c r="A94" s="3">
        <v>8105</v>
      </c>
      <c r="B94" s="3" t="s">
        <v>109</v>
      </c>
      <c r="C94" s="3" t="s">
        <v>109</v>
      </c>
      <c r="D94" s="3" t="s">
        <v>7</v>
      </c>
      <c r="E94" s="3" t="str">
        <v>Langnau am Albis</v>
      </c>
      <c r="G94" s="21">
        <v>1136</v>
      </c>
      <c r="H94" s="21" t="s">
        <v>4536</v>
      </c>
    </row>
    <row r="95" spans="1:8" x14ac:dyDescent="0.2">
      <c r="A95" s="3">
        <v>8105</v>
      </c>
      <c r="B95" s="3" t="s">
        <v>110</v>
      </c>
      <c r="C95" s="3" t="s">
        <v>109</v>
      </c>
      <c r="D95" s="3" t="s">
        <v>7</v>
      </c>
      <c r="E95" s="3" t="str">
        <v>Oberrieden</v>
      </c>
      <c r="G95" s="21">
        <v>1141</v>
      </c>
      <c r="H95" s="21" t="s">
        <v>4536</v>
      </c>
    </row>
    <row r="96" spans="1:8" x14ac:dyDescent="0.2">
      <c r="A96" s="3">
        <v>8106</v>
      </c>
      <c r="B96" s="3" t="s">
        <v>111</v>
      </c>
      <c r="C96" s="3" t="s">
        <v>109</v>
      </c>
      <c r="D96" s="3" t="s">
        <v>7</v>
      </c>
      <c r="E96" s="3" t="str">
        <v>Richterswil</v>
      </c>
      <c r="G96" s="21">
        <v>1142</v>
      </c>
      <c r="H96" s="21" t="s">
        <v>4536</v>
      </c>
    </row>
    <row r="97" spans="1:8" x14ac:dyDescent="0.2">
      <c r="A97" s="3">
        <v>8153</v>
      </c>
      <c r="B97" s="3" t="s">
        <v>112</v>
      </c>
      <c r="C97" s="3" t="s">
        <v>112</v>
      </c>
      <c r="D97" s="3" t="s">
        <v>7</v>
      </c>
      <c r="E97" s="3" t="str">
        <v>Rüschlikon</v>
      </c>
      <c r="G97" s="21">
        <v>1143</v>
      </c>
      <c r="H97" s="21" t="s">
        <v>4536</v>
      </c>
    </row>
    <row r="98" spans="1:8" x14ac:dyDescent="0.2">
      <c r="A98" s="3">
        <v>8165</v>
      </c>
      <c r="B98" s="3" t="s">
        <v>113</v>
      </c>
      <c r="C98" s="3" t="s">
        <v>113</v>
      </c>
      <c r="D98" s="3" t="s">
        <v>7</v>
      </c>
      <c r="E98" s="3" t="str">
        <v>Thalwil</v>
      </c>
      <c r="G98" s="21">
        <v>1144</v>
      </c>
      <c r="H98" s="21" t="s">
        <v>4536</v>
      </c>
    </row>
    <row r="99" spans="1:8" x14ac:dyDescent="0.2">
      <c r="A99" s="3">
        <v>8165</v>
      </c>
      <c r="B99" s="3" t="s">
        <v>114</v>
      </c>
      <c r="C99" s="3" t="s">
        <v>114</v>
      </c>
      <c r="D99" s="3" t="s">
        <v>7</v>
      </c>
      <c r="E99" s="3" t="str">
        <v>Erlenbach (ZH)</v>
      </c>
      <c r="G99" s="21">
        <v>1145</v>
      </c>
      <c r="H99" s="21" t="s">
        <v>4536</v>
      </c>
    </row>
    <row r="100" spans="1:8" x14ac:dyDescent="0.2">
      <c r="A100" s="3">
        <v>8174</v>
      </c>
      <c r="B100" s="3" t="s">
        <v>115</v>
      </c>
      <c r="C100" s="3" t="s">
        <v>116</v>
      </c>
      <c r="D100" s="3" t="s">
        <v>7</v>
      </c>
      <c r="E100" s="3" t="str">
        <v>Herrliberg</v>
      </c>
      <c r="G100" s="21">
        <v>1146</v>
      </c>
      <c r="H100" s="21" t="s">
        <v>4536</v>
      </c>
    </row>
    <row r="101" spans="1:8" x14ac:dyDescent="0.2">
      <c r="A101" s="3">
        <v>8175</v>
      </c>
      <c r="B101" s="3" t="s">
        <v>117</v>
      </c>
      <c r="C101" s="3" t="s">
        <v>116</v>
      </c>
      <c r="D101" s="3" t="s">
        <v>7</v>
      </c>
      <c r="E101" s="3" t="str">
        <v>Hombrechtikon</v>
      </c>
      <c r="G101" s="21">
        <v>1147</v>
      </c>
      <c r="H101" s="21" t="s">
        <v>4536</v>
      </c>
    </row>
    <row r="102" spans="1:8" x14ac:dyDescent="0.2">
      <c r="A102" s="3">
        <v>8162</v>
      </c>
      <c r="B102" s="3" t="s">
        <v>118</v>
      </c>
      <c r="C102" s="3" t="s">
        <v>118</v>
      </c>
      <c r="D102" s="3" t="s">
        <v>7</v>
      </c>
      <c r="E102" s="3" t="str">
        <v>Küsnacht (ZH)</v>
      </c>
      <c r="G102" s="21">
        <v>1148</v>
      </c>
      <c r="H102" s="21" t="s">
        <v>4536</v>
      </c>
    </row>
    <row r="103" spans="1:8" x14ac:dyDescent="0.2">
      <c r="A103" s="3">
        <v>8162</v>
      </c>
      <c r="B103" s="3" t="s">
        <v>119</v>
      </c>
      <c r="C103" s="3" t="s">
        <v>118</v>
      </c>
      <c r="D103" s="3" t="s">
        <v>7</v>
      </c>
      <c r="E103" s="3" t="str">
        <v>Männedorf</v>
      </c>
      <c r="G103" s="21">
        <v>1149</v>
      </c>
      <c r="H103" s="21" t="s">
        <v>4536</v>
      </c>
    </row>
    <row r="104" spans="1:8" x14ac:dyDescent="0.2">
      <c r="A104" s="3">
        <v>8187</v>
      </c>
      <c r="B104" s="3" t="s">
        <v>120</v>
      </c>
      <c r="C104" s="3" t="s">
        <v>120</v>
      </c>
      <c r="D104" s="3" t="s">
        <v>7</v>
      </c>
      <c r="E104" s="3" t="str">
        <v>Meilen</v>
      </c>
      <c r="G104" s="21">
        <v>1162</v>
      </c>
      <c r="H104" s="21" t="s">
        <v>4536</v>
      </c>
    </row>
    <row r="105" spans="1:8" x14ac:dyDescent="0.2">
      <c r="A105" s="3">
        <v>8344</v>
      </c>
      <c r="B105" s="3" t="s">
        <v>121</v>
      </c>
      <c r="C105" s="3" t="s">
        <v>121</v>
      </c>
      <c r="D105" s="3" t="s">
        <v>7</v>
      </c>
      <c r="E105" s="3" t="str">
        <v>Oetwil am See</v>
      </c>
      <c r="G105" s="21">
        <v>1163</v>
      </c>
      <c r="H105" s="21" t="s">
        <v>4536</v>
      </c>
    </row>
    <row r="106" spans="1:8" x14ac:dyDescent="0.2">
      <c r="A106" s="3">
        <v>8345</v>
      </c>
      <c r="B106" s="3" t="s">
        <v>122</v>
      </c>
      <c r="C106" s="3" t="s">
        <v>121</v>
      </c>
      <c r="D106" s="3" t="s">
        <v>7</v>
      </c>
      <c r="E106" s="3" t="str">
        <v>Stäfa</v>
      </c>
      <c r="G106" s="21">
        <v>1164</v>
      </c>
      <c r="H106" s="21" t="s">
        <v>4536</v>
      </c>
    </row>
    <row r="107" spans="1:8" x14ac:dyDescent="0.2">
      <c r="A107" s="3">
        <v>8608</v>
      </c>
      <c r="B107" s="3" t="s">
        <v>123</v>
      </c>
      <c r="C107" s="3" t="s">
        <v>123</v>
      </c>
      <c r="D107" s="3" t="s">
        <v>7</v>
      </c>
      <c r="E107" s="3" t="str">
        <v>Uetikon am See</v>
      </c>
      <c r="G107" s="21">
        <v>1165</v>
      </c>
      <c r="H107" s="21" t="s">
        <v>4536</v>
      </c>
    </row>
    <row r="108" spans="1:8" x14ac:dyDescent="0.2">
      <c r="A108" s="3">
        <v>8633</v>
      </c>
      <c r="B108" s="3" t="s">
        <v>124</v>
      </c>
      <c r="C108" s="3" t="s">
        <v>123</v>
      </c>
      <c r="D108" s="3" t="s">
        <v>7</v>
      </c>
      <c r="E108" s="3" t="str">
        <v>Zumikon</v>
      </c>
      <c r="G108" s="21">
        <v>1166</v>
      </c>
      <c r="H108" s="21" t="s">
        <v>4536</v>
      </c>
    </row>
    <row r="109" spans="1:8" x14ac:dyDescent="0.2">
      <c r="A109" s="3">
        <v>8632</v>
      </c>
      <c r="B109" s="3" t="s">
        <v>125</v>
      </c>
      <c r="C109" s="3" t="s">
        <v>126</v>
      </c>
      <c r="D109" s="3" t="s">
        <v>7</v>
      </c>
      <c r="E109" s="3" t="str">
        <v>Zollikon</v>
      </c>
      <c r="G109" s="21">
        <v>1167</v>
      </c>
      <c r="H109" s="21" t="s">
        <v>4536</v>
      </c>
    </row>
    <row r="110" spans="1:8" x14ac:dyDescent="0.2">
      <c r="A110" s="3">
        <v>8635</v>
      </c>
      <c r="B110" s="3" t="s">
        <v>126</v>
      </c>
      <c r="C110" s="3" t="s">
        <v>126</v>
      </c>
      <c r="D110" s="3" t="s">
        <v>7</v>
      </c>
      <c r="E110" s="3" t="str">
        <v>Fehraltorf</v>
      </c>
      <c r="G110" s="21">
        <v>1168</v>
      </c>
      <c r="H110" s="21" t="s">
        <v>4536</v>
      </c>
    </row>
    <row r="111" spans="1:8" x14ac:dyDescent="0.2">
      <c r="A111" s="3">
        <v>8496</v>
      </c>
      <c r="B111" s="3" t="s">
        <v>127</v>
      </c>
      <c r="C111" s="3" t="s">
        <v>128</v>
      </c>
      <c r="D111" s="3" t="s">
        <v>7</v>
      </c>
      <c r="E111" s="3" t="str">
        <v>Hittnau</v>
      </c>
      <c r="G111" s="21">
        <v>1169</v>
      </c>
      <c r="H111" s="21" t="s">
        <v>4536</v>
      </c>
    </row>
    <row r="112" spans="1:8" x14ac:dyDescent="0.2">
      <c r="A112" s="3">
        <v>8497</v>
      </c>
      <c r="B112" s="3" t="s">
        <v>128</v>
      </c>
      <c r="C112" s="3" t="s">
        <v>128</v>
      </c>
      <c r="D112" s="3" t="s">
        <v>7</v>
      </c>
      <c r="E112" s="3" t="str">
        <v>Lindau</v>
      </c>
      <c r="G112" s="21">
        <v>1170</v>
      </c>
      <c r="H112" s="21" t="s">
        <v>4536</v>
      </c>
    </row>
    <row r="113" spans="1:8" x14ac:dyDescent="0.2">
      <c r="A113" s="3">
        <v>8498</v>
      </c>
      <c r="B113" s="3" t="s">
        <v>129</v>
      </c>
      <c r="C113" s="3" t="s">
        <v>128</v>
      </c>
      <c r="D113" s="3" t="s">
        <v>7</v>
      </c>
      <c r="E113" s="3" t="str">
        <v>Pfäffikon</v>
      </c>
      <c r="G113" s="21">
        <v>1172</v>
      </c>
      <c r="H113" s="21" t="s">
        <v>4536</v>
      </c>
    </row>
    <row r="114" spans="1:8" x14ac:dyDescent="0.2">
      <c r="A114" s="3">
        <v>8614</v>
      </c>
      <c r="B114" s="3" t="s">
        <v>130</v>
      </c>
      <c r="C114" s="3" t="s">
        <v>131</v>
      </c>
      <c r="D114" s="3" t="s">
        <v>7</v>
      </c>
      <c r="E114" s="3" t="str">
        <v>Russikon</v>
      </c>
      <c r="G114" s="21">
        <v>1173</v>
      </c>
      <c r="H114" s="21" t="s">
        <v>4536</v>
      </c>
    </row>
    <row r="115" spans="1:8" x14ac:dyDescent="0.2">
      <c r="A115" s="3">
        <v>8624</v>
      </c>
      <c r="B115" s="3" t="s">
        <v>132</v>
      </c>
      <c r="C115" s="3" t="s">
        <v>131</v>
      </c>
      <c r="D115" s="3" t="s">
        <v>7</v>
      </c>
      <c r="E115" s="3" t="str">
        <v>Weisslingen</v>
      </c>
      <c r="G115" s="21">
        <v>1174</v>
      </c>
      <c r="H115" s="21" t="s">
        <v>4536</v>
      </c>
    </row>
    <row r="116" spans="1:8" x14ac:dyDescent="0.2">
      <c r="A116" s="3">
        <v>8625</v>
      </c>
      <c r="B116" s="3" t="s">
        <v>133</v>
      </c>
      <c r="C116" s="3" t="s">
        <v>131</v>
      </c>
      <c r="D116" s="3" t="s">
        <v>7</v>
      </c>
      <c r="E116" s="3" t="str">
        <v>Wila</v>
      </c>
      <c r="G116" s="21">
        <v>1175</v>
      </c>
      <c r="H116" s="21" t="s">
        <v>4536</v>
      </c>
    </row>
    <row r="117" spans="1:8" x14ac:dyDescent="0.2">
      <c r="A117" s="3">
        <v>8626</v>
      </c>
      <c r="B117" s="3" t="s">
        <v>134</v>
      </c>
      <c r="C117" s="3" t="s">
        <v>131</v>
      </c>
      <c r="D117" s="3" t="s">
        <v>7</v>
      </c>
      <c r="E117" s="3" t="str">
        <v>Wildberg</v>
      </c>
      <c r="G117" s="21">
        <v>1176</v>
      </c>
      <c r="H117" s="21" t="s">
        <v>4536</v>
      </c>
    </row>
    <row r="118" spans="1:8" x14ac:dyDescent="0.2">
      <c r="A118" s="3">
        <v>8627</v>
      </c>
      <c r="B118" s="3" t="s">
        <v>135</v>
      </c>
      <c r="C118" s="3" t="s">
        <v>135</v>
      </c>
      <c r="D118" s="3" t="s">
        <v>7</v>
      </c>
      <c r="E118" s="3" t="str">
        <v>Dübendorf</v>
      </c>
      <c r="G118" s="21">
        <v>1180</v>
      </c>
      <c r="H118" s="21" t="s">
        <v>4536</v>
      </c>
    </row>
    <row r="119" spans="1:8" x14ac:dyDescent="0.2">
      <c r="A119" s="3">
        <v>8340</v>
      </c>
      <c r="B119" s="3" t="s">
        <v>136</v>
      </c>
      <c r="C119" s="3" t="s">
        <v>136</v>
      </c>
      <c r="D119" s="3" t="s">
        <v>7</v>
      </c>
      <c r="E119" s="3" t="str">
        <v>Egg</v>
      </c>
      <c r="G119" s="21">
        <v>1182</v>
      </c>
      <c r="H119" s="21" t="s">
        <v>4538</v>
      </c>
    </row>
    <row r="120" spans="1:8" x14ac:dyDescent="0.2">
      <c r="A120" s="3">
        <v>8342</v>
      </c>
      <c r="B120" s="3" t="s">
        <v>137</v>
      </c>
      <c r="C120" s="3" t="s">
        <v>136</v>
      </c>
      <c r="D120" s="3" t="s">
        <v>7</v>
      </c>
      <c r="E120" s="3" t="str">
        <v>Fällanden</v>
      </c>
      <c r="G120" s="21">
        <v>1183</v>
      </c>
      <c r="H120" s="21" t="s">
        <v>4538</v>
      </c>
    </row>
    <row r="121" spans="1:8" x14ac:dyDescent="0.2">
      <c r="A121" s="3">
        <v>8630</v>
      </c>
      <c r="B121" s="3" t="s">
        <v>138</v>
      </c>
      <c r="C121" s="3" t="s">
        <v>139</v>
      </c>
      <c r="D121" s="3" t="s">
        <v>7</v>
      </c>
      <c r="E121" s="3" t="str">
        <v>Greifensee</v>
      </c>
      <c r="G121" s="21">
        <v>1184</v>
      </c>
      <c r="H121" s="21" t="s">
        <v>4538</v>
      </c>
    </row>
    <row r="122" spans="1:8" x14ac:dyDescent="0.2">
      <c r="A122" s="3">
        <v>8607</v>
      </c>
      <c r="B122" s="3" t="s">
        <v>140</v>
      </c>
      <c r="C122" s="3" t="s">
        <v>141</v>
      </c>
      <c r="D122" s="3" t="s">
        <v>7</v>
      </c>
      <c r="E122" s="3" t="str">
        <v>Maur</v>
      </c>
      <c r="G122" s="21">
        <v>1185</v>
      </c>
      <c r="H122" s="21" t="s">
        <v>4536</v>
      </c>
    </row>
    <row r="123" spans="1:8" x14ac:dyDescent="0.2">
      <c r="A123" s="3">
        <v>8636</v>
      </c>
      <c r="B123" s="3" t="s">
        <v>142</v>
      </c>
      <c r="C123" s="3" t="s">
        <v>143</v>
      </c>
      <c r="D123" s="3" t="s">
        <v>7</v>
      </c>
      <c r="E123" s="3" t="str">
        <v>Mönchaltorf</v>
      </c>
      <c r="G123" s="21">
        <v>1186</v>
      </c>
      <c r="H123" s="21" t="s">
        <v>4536</v>
      </c>
    </row>
    <row r="124" spans="1:8" x14ac:dyDescent="0.2">
      <c r="A124" s="3">
        <v>8637</v>
      </c>
      <c r="B124" s="3" t="s">
        <v>144</v>
      </c>
      <c r="C124" s="3" t="s">
        <v>143</v>
      </c>
      <c r="D124" s="3" t="s">
        <v>7</v>
      </c>
      <c r="E124" s="3" t="str">
        <v>Schwerzenbach</v>
      </c>
      <c r="G124" s="21">
        <v>1187</v>
      </c>
      <c r="H124" s="21" t="s">
        <v>4536</v>
      </c>
    </row>
    <row r="125" spans="1:8" x14ac:dyDescent="0.2">
      <c r="A125" s="3">
        <v>8620</v>
      </c>
      <c r="B125" s="3" t="s">
        <v>145</v>
      </c>
      <c r="C125" s="3" t="s">
        <v>146</v>
      </c>
      <c r="D125" s="3" t="s">
        <v>7</v>
      </c>
      <c r="E125" s="3" t="str">
        <v>Uster</v>
      </c>
      <c r="G125" s="21">
        <v>1188</v>
      </c>
      <c r="H125" s="21" t="s">
        <v>4536</v>
      </c>
    </row>
    <row r="126" spans="1:8" x14ac:dyDescent="0.2">
      <c r="A126" s="3">
        <v>8623</v>
      </c>
      <c r="B126" s="3" t="s">
        <v>145</v>
      </c>
      <c r="C126" s="3" t="s">
        <v>146</v>
      </c>
      <c r="D126" s="3" t="s">
        <v>7</v>
      </c>
      <c r="E126" s="3" t="str">
        <v>Volketswil</v>
      </c>
      <c r="G126" s="21">
        <v>1189</v>
      </c>
      <c r="H126" s="21" t="s">
        <v>4536</v>
      </c>
    </row>
    <row r="127" spans="1:8" x14ac:dyDescent="0.2">
      <c r="A127" s="3">
        <v>8134</v>
      </c>
      <c r="B127" s="3" t="s">
        <v>147</v>
      </c>
      <c r="C127" s="3" t="s">
        <v>147</v>
      </c>
      <c r="D127" s="3" t="s">
        <v>7</v>
      </c>
      <c r="E127" s="3" t="str">
        <v>Wangen-Brüttisellen</v>
      </c>
      <c r="G127" s="21">
        <v>1195</v>
      </c>
      <c r="H127" s="21" t="s">
        <v>4538</v>
      </c>
    </row>
    <row r="128" spans="1:8" x14ac:dyDescent="0.2">
      <c r="A128" s="3">
        <v>8802</v>
      </c>
      <c r="B128" s="3" t="s">
        <v>148</v>
      </c>
      <c r="C128" s="3" t="s">
        <v>149</v>
      </c>
      <c r="D128" s="3" t="s">
        <v>7</v>
      </c>
      <c r="E128" s="3" t="str">
        <v>Altikon</v>
      </c>
      <c r="G128" s="21">
        <v>1196</v>
      </c>
      <c r="H128" s="21" t="s">
        <v>4538</v>
      </c>
    </row>
    <row r="129" spans="1:8" x14ac:dyDescent="0.2">
      <c r="A129" s="3">
        <v>8135</v>
      </c>
      <c r="B129" s="3" t="s">
        <v>150</v>
      </c>
      <c r="C129" s="3" t="s">
        <v>150</v>
      </c>
      <c r="D129" s="3" t="s">
        <v>7</v>
      </c>
      <c r="E129" s="3" t="str">
        <v>Brütten</v>
      </c>
      <c r="G129" s="21">
        <v>1197</v>
      </c>
      <c r="H129" s="21" t="s">
        <v>4538</v>
      </c>
    </row>
    <row r="130" spans="1:8" x14ac:dyDescent="0.2">
      <c r="A130" s="3">
        <v>8942</v>
      </c>
      <c r="B130" s="3" t="s">
        <v>151</v>
      </c>
      <c r="C130" s="3" t="s">
        <v>151</v>
      </c>
      <c r="D130" s="3" t="s">
        <v>7</v>
      </c>
      <c r="E130" s="3" t="str">
        <v>Dägerlen</v>
      </c>
      <c r="G130" s="21">
        <v>1201</v>
      </c>
      <c r="H130" s="21" t="s">
        <v>4538</v>
      </c>
    </row>
    <row r="131" spans="1:8" x14ac:dyDescent="0.2">
      <c r="A131" s="3">
        <v>8805</v>
      </c>
      <c r="B131" s="3" t="s">
        <v>152</v>
      </c>
      <c r="C131" s="3" t="s">
        <v>152</v>
      </c>
      <c r="D131" s="3" t="s">
        <v>7</v>
      </c>
      <c r="E131" s="3" t="str">
        <v>Dättlikon</v>
      </c>
      <c r="G131" s="21">
        <v>1202</v>
      </c>
      <c r="H131" s="21" t="s">
        <v>4538</v>
      </c>
    </row>
    <row r="132" spans="1:8" x14ac:dyDescent="0.2">
      <c r="A132" s="3">
        <v>8833</v>
      </c>
      <c r="B132" s="3" t="s">
        <v>153</v>
      </c>
      <c r="C132" s="3" t="s">
        <v>152</v>
      </c>
      <c r="D132" s="3" t="s">
        <v>7</v>
      </c>
      <c r="E132" s="3" t="str">
        <v>Dinhard</v>
      </c>
      <c r="G132" s="21">
        <v>1203</v>
      </c>
      <c r="H132" s="21" t="s">
        <v>4538</v>
      </c>
    </row>
    <row r="133" spans="1:8" x14ac:dyDescent="0.2">
      <c r="A133" s="3">
        <v>8803</v>
      </c>
      <c r="B133" s="3" t="s">
        <v>154</v>
      </c>
      <c r="C133" s="3" t="s">
        <v>154</v>
      </c>
      <c r="D133" s="3" t="s">
        <v>7</v>
      </c>
      <c r="E133" s="3" t="str">
        <v>Ellikon an der Thur</v>
      </c>
      <c r="G133" s="21">
        <v>1204</v>
      </c>
      <c r="H133" s="21" t="s">
        <v>4538</v>
      </c>
    </row>
    <row r="134" spans="1:8" x14ac:dyDescent="0.2">
      <c r="A134" s="3">
        <v>8136</v>
      </c>
      <c r="B134" s="3" t="s">
        <v>155</v>
      </c>
      <c r="C134" s="3" t="s">
        <v>156</v>
      </c>
      <c r="D134" s="3" t="s">
        <v>7</v>
      </c>
      <c r="E134" s="3" t="str">
        <v>Elsau</v>
      </c>
      <c r="G134" s="21">
        <v>1205</v>
      </c>
      <c r="H134" s="21" t="s">
        <v>4538</v>
      </c>
    </row>
    <row r="135" spans="1:8" x14ac:dyDescent="0.2">
      <c r="A135" s="3">
        <v>8800</v>
      </c>
      <c r="B135" s="3" t="s">
        <v>156</v>
      </c>
      <c r="C135" s="3" t="s">
        <v>156</v>
      </c>
      <c r="D135" s="3" t="s">
        <v>7</v>
      </c>
      <c r="E135" s="3" t="str">
        <v>Hagenbuch</v>
      </c>
      <c r="G135" s="21">
        <v>1206</v>
      </c>
      <c r="H135" s="21" t="s">
        <v>4538</v>
      </c>
    </row>
    <row r="136" spans="1:8" x14ac:dyDescent="0.2">
      <c r="A136" s="3">
        <v>8703</v>
      </c>
      <c r="B136" s="3" t="s">
        <v>157</v>
      </c>
      <c r="C136" s="3" t="s">
        <v>158</v>
      </c>
      <c r="D136" s="3" t="s">
        <v>7</v>
      </c>
      <c r="E136" s="3" t="str">
        <v>Hettlingen</v>
      </c>
      <c r="G136" s="21">
        <v>1207</v>
      </c>
      <c r="H136" s="21" t="s">
        <v>4538</v>
      </c>
    </row>
    <row r="137" spans="1:8" x14ac:dyDescent="0.2">
      <c r="A137" s="3">
        <v>8704</v>
      </c>
      <c r="B137" s="3" t="s">
        <v>159</v>
      </c>
      <c r="C137" s="3" t="s">
        <v>159</v>
      </c>
      <c r="D137" s="3" t="s">
        <v>7</v>
      </c>
      <c r="E137" s="3" t="str">
        <v>Neftenbach</v>
      </c>
      <c r="G137" s="21">
        <v>1208</v>
      </c>
      <c r="H137" s="21" t="s">
        <v>4538</v>
      </c>
    </row>
    <row r="138" spans="1:8" x14ac:dyDescent="0.2">
      <c r="A138" s="3">
        <v>8634</v>
      </c>
      <c r="B138" s="3" t="s">
        <v>160</v>
      </c>
      <c r="C138" s="3" t="s">
        <v>160</v>
      </c>
      <c r="D138" s="3" t="s">
        <v>7</v>
      </c>
      <c r="E138" s="3" t="str">
        <v>Pfungen</v>
      </c>
      <c r="G138" s="21">
        <v>1209</v>
      </c>
      <c r="H138" s="21" t="s">
        <v>4538</v>
      </c>
    </row>
    <row r="139" spans="1:8" x14ac:dyDescent="0.2">
      <c r="A139" s="3">
        <v>8714</v>
      </c>
      <c r="B139" s="3" t="s">
        <v>161</v>
      </c>
      <c r="C139" s="3" t="s">
        <v>160</v>
      </c>
      <c r="D139" s="3" t="s">
        <v>7</v>
      </c>
      <c r="E139" s="3" t="str">
        <v>Rickenbach (ZH)</v>
      </c>
      <c r="G139" s="21">
        <v>1212</v>
      </c>
      <c r="H139" s="21" t="s">
        <v>4538</v>
      </c>
    </row>
    <row r="140" spans="1:8" x14ac:dyDescent="0.2">
      <c r="A140" s="3">
        <v>8127</v>
      </c>
      <c r="B140" s="3" t="s">
        <v>162</v>
      </c>
      <c r="C140" s="3" t="s">
        <v>163</v>
      </c>
      <c r="D140" s="3" t="s">
        <v>7</v>
      </c>
      <c r="E140" s="3" t="str">
        <v>Schlatt (ZH)</v>
      </c>
      <c r="G140" s="21">
        <v>1213</v>
      </c>
      <c r="H140" s="21" t="s">
        <v>4538</v>
      </c>
    </row>
    <row r="141" spans="1:8" x14ac:dyDescent="0.2">
      <c r="A141" s="3">
        <v>8700</v>
      </c>
      <c r="B141" s="3" t="s">
        <v>164</v>
      </c>
      <c r="C141" s="3" t="s">
        <v>163</v>
      </c>
      <c r="D141" s="3" t="s">
        <v>7</v>
      </c>
      <c r="E141" s="3" t="str">
        <v>Seuzach</v>
      </c>
      <c r="G141" s="21">
        <v>1214</v>
      </c>
      <c r="H141" s="21" t="s">
        <v>4538</v>
      </c>
    </row>
    <row r="142" spans="1:8" x14ac:dyDescent="0.2">
      <c r="A142" s="3">
        <v>8708</v>
      </c>
      <c r="B142" s="3" t="s">
        <v>165</v>
      </c>
      <c r="C142" s="3" t="s">
        <v>165</v>
      </c>
      <c r="D142" s="3" t="s">
        <v>7</v>
      </c>
      <c r="E142" s="3" t="str">
        <v>Turbenthal</v>
      </c>
      <c r="G142" s="21">
        <v>1215</v>
      </c>
      <c r="H142" s="21" t="s">
        <v>4538</v>
      </c>
    </row>
    <row r="143" spans="1:8" x14ac:dyDescent="0.2">
      <c r="A143" s="3">
        <v>8706</v>
      </c>
      <c r="B143" s="3" t="s">
        <v>166</v>
      </c>
      <c r="C143" s="3" t="s">
        <v>166</v>
      </c>
      <c r="D143" s="3" t="s">
        <v>7</v>
      </c>
      <c r="E143" s="3" t="str">
        <v>Winterthur</v>
      </c>
      <c r="G143" s="21">
        <v>1216</v>
      </c>
      <c r="H143" s="21" t="s">
        <v>4538</v>
      </c>
    </row>
    <row r="144" spans="1:8" x14ac:dyDescent="0.2">
      <c r="A144" s="3">
        <v>8618</v>
      </c>
      <c r="B144" s="3" t="s">
        <v>167</v>
      </c>
      <c r="C144" s="3" t="s">
        <v>167</v>
      </c>
      <c r="D144" s="3" t="s">
        <v>7</v>
      </c>
      <c r="E144" s="3" t="str">
        <v>Zell (ZH)</v>
      </c>
      <c r="G144" s="21">
        <v>1217</v>
      </c>
      <c r="H144" s="21" t="s">
        <v>4538</v>
      </c>
    </row>
    <row r="145" spans="1:8" x14ac:dyDescent="0.2">
      <c r="A145" s="3">
        <v>8712</v>
      </c>
      <c r="B145" s="3" t="s">
        <v>168</v>
      </c>
      <c r="C145" s="3" t="s">
        <v>168</v>
      </c>
      <c r="D145" s="3" t="s">
        <v>7</v>
      </c>
      <c r="E145" s="3" t="str">
        <v>Aesch (ZH)</v>
      </c>
      <c r="G145" s="21">
        <v>1218</v>
      </c>
      <c r="H145" s="21" t="s">
        <v>4538</v>
      </c>
    </row>
    <row r="146" spans="1:8" x14ac:dyDescent="0.2">
      <c r="A146" s="3">
        <v>8713</v>
      </c>
      <c r="B146" s="3" t="s">
        <v>169</v>
      </c>
      <c r="C146" s="3" t="s">
        <v>168</v>
      </c>
      <c r="D146" s="3" t="s">
        <v>7</v>
      </c>
      <c r="E146" s="3" t="str">
        <v>Birmensdorf (ZH)</v>
      </c>
      <c r="G146" s="21">
        <v>1219</v>
      </c>
      <c r="H146" s="21" t="s">
        <v>4538</v>
      </c>
    </row>
    <row r="147" spans="1:8" x14ac:dyDescent="0.2">
      <c r="A147" s="3">
        <v>8707</v>
      </c>
      <c r="B147" s="3" t="s">
        <v>170</v>
      </c>
      <c r="C147" s="3" t="s">
        <v>170</v>
      </c>
      <c r="D147" s="3" t="s">
        <v>7</v>
      </c>
      <c r="E147" s="3" t="str">
        <v>Dietikon</v>
      </c>
      <c r="G147" s="21">
        <v>1220</v>
      </c>
      <c r="H147" s="21" t="s">
        <v>4538</v>
      </c>
    </row>
    <row r="148" spans="1:8" x14ac:dyDescent="0.2">
      <c r="A148" s="3">
        <v>8126</v>
      </c>
      <c r="B148" s="3" t="s">
        <v>171</v>
      </c>
      <c r="C148" s="3" t="s">
        <v>171</v>
      </c>
      <c r="D148" s="3" t="s">
        <v>7</v>
      </c>
      <c r="E148" s="3" t="str">
        <v>Geroldswil</v>
      </c>
      <c r="G148" s="21">
        <v>1222</v>
      </c>
      <c r="H148" s="21" t="s">
        <v>4538</v>
      </c>
    </row>
    <row r="149" spans="1:8" x14ac:dyDescent="0.2">
      <c r="A149" s="3">
        <v>8125</v>
      </c>
      <c r="B149" s="3" t="s">
        <v>172</v>
      </c>
      <c r="C149" s="3" t="s">
        <v>173</v>
      </c>
      <c r="D149" s="3" t="s">
        <v>7</v>
      </c>
      <c r="E149" s="3" t="str">
        <v>Oberengstringen</v>
      </c>
      <c r="G149" s="21">
        <v>1223</v>
      </c>
      <c r="H149" s="21" t="s">
        <v>4538</v>
      </c>
    </row>
    <row r="150" spans="1:8" x14ac:dyDescent="0.2">
      <c r="A150" s="3">
        <v>8702</v>
      </c>
      <c r="B150" s="3" t="s">
        <v>173</v>
      </c>
      <c r="C150" s="3" t="s">
        <v>173</v>
      </c>
      <c r="D150" s="3" t="s">
        <v>7</v>
      </c>
      <c r="E150" s="3" t="str">
        <v>Oetwil an der Limmat</v>
      </c>
      <c r="G150" s="21">
        <v>1224</v>
      </c>
      <c r="H150" s="21" t="s">
        <v>4538</v>
      </c>
    </row>
    <row r="151" spans="1:8" x14ac:dyDescent="0.2">
      <c r="A151" s="3">
        <v>8320</v>
      </c>
      <c r="B151" s="3" t="s">
        <v>174</v>
      </c>
      <c r="C151" s="3" t="s">
        <v>174</v>
      </c>
      <c r="D151" s="3" t="s">
        <v>7</v>
      </c>
      <c r="E151" s="3" t="str">
        <v>Schlieren</v>
      </c>
      <c r="G151" s="21">
        <v>1225</v>
      </c>
      <c r="H151" s="21" t="s">
        <v>4538</v>
      </c>
    </row>
    <row r="152" spans="1:8" x14ac:dyDescent="0.2">
      <c r="A152" s="3">
        <v>8335</v>
      </c>
      <c r="B152" s="3" t="s">
        <v>175</v>
      </c>
      <c r="C152" s="3" t="s">
        <v>175</v>
      </c>
      <c r="D152" s="3" t="s">
        <v>7</v>
      </c>
      <c r="E152" s="3" t="str">
        <v>Uitikon</v>
      </c>
      <c r="G152" s="21">
        <v>1226</v>
      </c>
      <c r="H152" s="21" t="s">
        <v>4538</v>
      </c>
    </row>
    <row r="153" spans="1:8" x14ac:dyDescent="0.2">
      <c r="A153" s="3">
        <v>8310</v>
      </c>
      <c r="B153" s="3" t="s">
        <v>176</v>
      </c>
      <c r="C153" s="3" t="s">
        <v>177</v>
      </c>
      <c r="D153" s="3" t="s">
        <v>7</v>
      </c>
      <c r="E153" s="3" t="str">
        <v>Unterengstringen</v>
      </c>
      <c r="G153" s="21">
        <v>1227</v>
      </c>
      <c r="H153" s="21" t="s">
        <v>4538</v>
      </c>
    </row>
    <row r="154" spans="1:8" x14ac:dyDescent="0.2">
      <c r="A154" s="3">
        <v>8310</v>
      </c>
      <c r="B154" s="3" t="s">
        <v>178</v>
      </c>
      <c r="C154" s="3" t="s">
        <v>177</v>
      </c>
      <c r="D154" s="3" t="s">
        <v>7</v>
      </c>
      <c r="E154" s="3" t="str">
        <v>Urdorf</v>
      </c>
      <c r="G154" s="21">
        <v>1228</v>
      </c>
      <c r="H154" s="21" t="s">
        <v>4538</v>
      </c>
    </row>
    <row r="155" spans="1:8" x14ac:dyDescent="0.2">
      <c r="A155" s="3">
        <v>8312</v>
      </c>
      <c r="B155" s="3" t="s">
        <v>179</v>
      </c>
      <c r="C155" s="3" t="s">
        <v>177</v>
      </c>
      <c r="D155" s="3" t="s">
        <v>7</v>
      </c>
      <c r="E155" s="3" t="str">
        <v>Weiningen (ZH)</v>
      </c>
      <c r="G155" s="21">
        <v>1231</v>
      </c>
      <c r="H155" s="21" t="s">
        <v>4538</v>
      </c>
    </row>
    <row r="156" spans="1:8" x14ac:dyDescent="0.2">
      <c r="A156" s="3">
        <v>8315</v>
      </c>
      <c r="B156" s="3" t="s">
        <v>177</v>
      </c>
      <c r="C156" s="3" t="s">
        <v>177</v>
      </c>
      <c r="D156" s="3" t="s">
        <v>7</v>
      </c>
      <c r="E156" s="3" t="str">
        <v>Zürich</v>
      </c>
      <c r="G156" s="21">
        <v>1232</v>
      </c>
      <c r="H156" s="21" t="s">
        <v>4538</v>
      </c>
    </row>
    <row r="157" spans="1:8" x14ac:dyDescent="0.2">
      <c r="A157" s="3">
        <v>8317</v>
      </c>
      <c r="B157" s="3" t="s">
        <v>180</v>
      </c>
      <c r="C157" s="3" t="s">
        <v>177</v>
      </c>
      <c r="D157" s="3" t="s">
        <v>7</v>
      </c>
      <c r="E157" s="3" t="str">
        <v>Stammheim</v>
      </c>
      <c r="G157" s="21">
        <v>1233</v>
      </c>
      <c r="H157" s="21" t="s">
        <v>4538</v>
      </c>
    </row>
    <row r="158" spans="1:8" x14ac:dyDescent="0.2">
      <c r="A158" s="3">
        <v>8330</v>
      </c>
      <c r="B158" s="3" t="s">
        <v>181</v>
      </c>
      <c r="C158" s="3" t="s">
        <v>182</v>
      </c>
      <c r="D158" s="3" t="s">
        <v>7</v>
      </c>
      <c r="E158" s="3" t="str">
        <v>Wädenswil</v>
      </c>
      <c r="G158" s="21">
        <v>1234</v>
      </c>
      <c r="H158" s="21" t="s">
        <v>4538</v>
      </c>
    </row>
    <row r="159" spans="1:8" x14ac:dyDescent="0.2">
      <c r="A159" s="3">
        <v>8331</v>
      </c>
      <c r="B159" s="3" t="s">
        <v>183</v>
      </c>
      <c r="C159" s="3" t="s">
        <v>182</v>
      </c>
      <c r="D159" s="3" t="s">
        <v>7</v>
      </c>
      <c r="E159" s="3" t="str">
        <v>Elgg</v>
      </c>
      <c r="G159" s="21">
        <v>1236</v>
      </c>
      <c r="H159" s="21" t="s">
        <v>4538</v>
      </c>
    </row>
    <row r="160" spans="1:8" x14ac:dyDescent="0.2">
      <c r="A160" s="3">
        <v>8322</v>
      </c>
      <c r="B160" s="3" t="s">
        <v>184</v>
      </c>
      <c r="C160" s="3" t="s">
        <v>185</v>
      </c>
      <c r="D160" s="3" t="s">
        <v>7</v>
      </c>
      <c r="E160" s="3" t="str">
        <v>Horgen</v>
      </c>
      <c r="G160" s="21">
        <v>1237</v>
      </c>
      <c r="H160" s="21" t="s">
        <v>4538</v>
      </c>
    </row>
    <row r="161" spans="1:8" x14ac:dyDescent="0.2">
      <c r="A161" s="3">
        <v>8322</v>
      </c>
      <c r="B161" s="3" t="s">
        <v>186</v>
      </c>
      <c r="C161" s="3" t="s">
        <v>185</v>
      </c>
      <c r="D161" s="3" t="s">
        <v>7</v>
      </c>
      <c r="E161" s="3" t="str">
        <v>Illnau-Effretikon</v>
      </c>
      <c r="G161" s="21">
        <v>1239</v>
      </c>
      <c r="H161" s="21" t="s">
        <v>4538</v>
      </c>
    </row>
    <row r="162" spans="1:8" x14ac:dyDescent="0.2">
      <c r="A162" s="3">
        <v>8332</v>
      </c>
      <c r="B162" s="3" t="s">
        <v>185</v>
      </c>
      <c r="C162" s="3" t="s">
        <v>185</v>
      </c>
      <c r="D162" s="3" t="s">
        <v>7</v>
      </c>
      <c r="E162" s="3" t="str">
        <v>Bauma</v>
      </c>
      <c r="G162" s="21">
        <v>1241</v>
      </c>
      <c r="H162" s="21" t="s">
        <v>4538</v>
      </c>
    </row>
    <row r="163" spans="1:8" x14ac:dyDescent="0.2">
      <c r="A163" s="3">
        <v>8332</v>
      </c>
      <c r="B163" s="3" t="s">
        <v>187</v>
      </c>
      <c r="C163" s="3" t="s">
        <v>185</v>
      </c>
      <c r="D163" s="3" t="s">
        <v>7</v>
      </c>
      <c r="E163" s="3" t="str">
        <v>Wiesendangen</v>
      </c>
      <c r="G163" s="21">
        <v>1242</v>
      </c>
      <c r="H163" s="21" t="s">
        <v>4538</v>
      </c>
    </row>
    <row r="164" spans="1:8" x14ac:dyDescent="0.2">
      <c r="A164" s="3">
        <v>8484</v>
      </c>
      <c r="B164" s="3" t="s">
        <v>188</v>
      </c>
      <c r="C164" s="3" t="s">
        <v>188</v>
      </c>
      <c r="D164" s="3" t="s">
        <v>7</v>
      </c>
      <c r="E164" s="3" t="str">
        <v>Aarberg</v>
      </c>
      <c r="G164" s="21">
        <v>1243</v>
      </c>
      <c r="H164" s="21" t="s">
        <v>4538</v>
      </c>
    </row>
    <row r="165" spans="1:8" x14ac:dyDescent="0.2">
      <c r="A165" s="3">
        <v>8484</v>
      </c>
      <c r="B165" s="3" t="s">
        <v>189</v>
      </c>
      <c r="C165" s="3" t="s">
        <v>188</v>
      </c>
      <c r="D165" s="3" t="s">
        <v>7</v>
      </c>
      <c r="E165" s="3" t="str">
        <v>Bargen (BE)</v>
      </c>
      <c r="G165" s="21">
        <v>1244</v>
      </c>
      <c r="H165" s="21" t="s">
        <v>4538</v>
      </c>
    </row>
    <row r="166" spans="1:8" x14ac:dyDescent="0.2">
      <c r="A166" s="3">
        <v>8484</v>
      </c>
      <c r="B166" s="3" t="s">
        <v>190</v>
      </c>
      <c r="C166" s="3" t="s">
        <v>188</v>
      </c>
      <c r="D166" s="3" t="s">
        <v>7</v>
      </c>
      <c r="E166" s="3" t="str">
        <v>Grossaffoltern</v>
      </c>
      <c r="G166" s="21">
        <v>1245</v>
      </c>
      <c r="H166" s="21" t="s">
        <v>4538</v>
      </c>
    </row>
    <row r="167" spans="1:8" x14ac:dyDescent="0.2">
      <c r="A167" s="3">
        <v>8492</v>
      </c>
      <c r="B167" s="3" t="s">
        <v>191</v>
      </c>
      <c r="C167" s="3" t="s">
        <v>191</v>
      </c>
      <c r="D167" s="3" t="s">
        <v>7</v>
      </c>
      <c r="E167" s="3" t="str">
        <v>Kallnach</v>
      </c>
      <c r="G167" s="21">
        <v>1246</v>
      </c>
      <c r="H167" s="21" t="s">
        <v>4538</v>
      </c>
    </row>
    <row r="168" spans="1:8" x14ac:dyDescent="0.2">
      <c r="A168" s="3">
        <v>8489</v>
      </c>
      <c r="B168" s="3" t="s">
        <v>192</v>
      </c>
      <c r="C168" s="3" t="s">
        <v>192</v>
      </c>
      <c r="D168" s="3" t="s">
        <v>7</v>
      </c>
      <c r="E168" s="3" t="str">
        <v>Kappelen</v>
      </c>
      <c r="G168" s="21">
        <v>1247</v>
      </c>
      <c r="H168" s="21" t="s">
        <v>4538</v>
      </c>
    </row>
    <row r="169" spans="1:8" x14ac:dyDescent="0.2">
      <c r="A169" s="3">
        <v>8489</v>
      </c>
      <c r="B169" s="3" t="s">
        <v>193</v>
      </c>
      <c r="C169" s="3" t="s">
        <v>192</v>
      </c>
      <c r="D169" s="3" t="s">
        <v>7</v>
      </c>
      <c r="E169" s="3" t="str">
        <v>Lyss</v>
      </c>
      <c r="G169" s="21">
        <v>1248</v>
      </c>
      <c r="H169" s="21" t="s">
        <v>4538</v>
      </c>
    </row>
    <row r="170" spans="1:8" x14ac:dyDescent="0.2">
      <c r="A170" s="3">
        <v>8489</v>
      </c>
      <c r="B170" s="3" t="s">
        <v>194</v>
      </c>
      <c r="C170" s="3" t="s">
        <v>192</v>
      </c>
      <c r="D170" s="3" t="s">
        <v>7</v>
      </c>
      <c r="E170" s="3" t="str">
        <v>Meikirch</v>
      </c>
      <c r="G170" s="21">
        <v>1251</v>
      </c>
      <c r="H170" s="21" t="s">
        <v>4538</v>
      </c>
    </row>
    <row r="171" spans="1:8" x14ac:dyDescent="0.2">
      <c r="A171" s="3">
        <v>8044</v>
      </c>
      <c r="B171" s="3" t="s">
        <v>195</v>
      </c>
      <c r="C171" s="3" t="s">
        <v>196</v>
      </c>
      <c r="D171" s="3" t="s">
        <v>7</v>
      </c>
      <c r="E171" s="3" t="str">
        <v>Radelfingen</v>
      </c>
      <c r="G171" s="21">
        <v>1252</v>
      </c>
      <c r="H171" s="21" t="s">
        <v>4538</v>
      </c>
    </row>
    <row r="172" spans="1:8" x14ac:dyDescent="0.2">
      <c r="A172" s="3">
        <v>8600</v>
      </c>
      <c r="B172" s="3" t="s">
        <v>196</v>
      </c>
      <c r="C172" s="3" t="s">
        <v>196</v>
      </c>
      <c r="D172" s="3" t="s">
        <v>7</v>
      </c>
      <c r="E172" s="3" t="str">
        <v>Rapperswil (BE)</v>
      </c>
      <c r="G172" s="21">
        <v>1253</v>
      </c>
      <c r="H172" s="21" t="s">
        <v>4538</v>
      </c>
    </row>
    <row r="173" spans="1:8" x14ac:dyDescent="0.2">
      <c r="A173" s="3">
        <v>8132</v>
      </c>
      <c r="B173" s="3" t="s">
        <v>197</v>
      </c>
      <c r="C173" s="3" t="s">
        <v>198</v>
      </c>
      <c r="D173" s="3" t="s">
        <v>7</v>
      </c>
      <c r="E173" s="3" t="str">
        <v>Schüpfen</v>
      </c>
      <c r="G173" s="21">
        <v>1254</v>
      </c>
      <c r="H173" s="21" t="s">
        <v>4538</v>
      </c>
    </row>
    <row r="174" spans="1:8" x14ac:dyDescent="0.2">
      <c r="A174" s="3">
        <v>8132</v>
      </c>
      <c r="B174" s="3" t="s">
        <v>199</v>
      </c>
      <c r="C174" s="3" t="s">
        <v>198</v>
      </c>
      <c r="D174" s="3" t="s">
        <v>7</v>
      </c>
      <c r="E174" s="3" t="str">
        <v>Seedorf (BE)</v>
      </c>
      <c r="G174" s="21">
        <v>1255</v>
      </c>
      <c r="H174" s="21" t="s">
        <v>4538</v>
      </c>
    </row>
    <row r="175" spans="1:8" x14ac:dyDescent="0.2">
      <c r="A175" s="3">
        <v>8133</v>
      </c>
      <c r="B175" s="3" t="s">
        <v>200</v>
      </c>
      <c r="C175" s="3" t="s">
        <v>198</v>
      </c>
      <c r="D175" s="3" t="s">
        <v>7</v>
      </c>
      <c r="E175" s="3" t="str">
        <v>Aarwangen</v>
      </c>
      <c r="G175" s="21">
        <v>1256</v>
      </c>
      <c r="H175" s="21" t="s">
        <v>4538</v>
      </c>
    </row>
    <row r="176" spans="1:8" x14ac:dyDescent="0.2">
      <c r="A176" s="3">
        <v>8117</v>
      </c>
      <c r="B176" s="3" t="s">
        <v>201</v>
      </c>
      <c r="C176" s="3" t="s">
        <v>201</v>
      </c>
      <c r="D176" s="3" t="s">
        <v>7</v>
      </c>
      <c r="E176" s="3" t="str">
        <v>Auswil</v>
      </c>
      <c r="G176" s="21">
        <v>1257</v>
      </c>
      <c r="H176" s="21" t="s">
        <v>4538</v>
      </c>
    </row>
    <row r="177" spans="1:8" x14ac:dyDescent="0.2">
      <c r="A177" s="3">
        <v>8118</v>
      </c>
      <c r="B177" s="3" t="s">
        <v>202</v>
      </c>
      <c r="C177" s="3" t="s">
        <v>201</v>
      </c>
      <c r="D177" s="3" t="s">
        <v>7</v>
      </c>
      <c r="E177" s="3" t="str">
        <v>Bannwil</v>
      </c>
      <c r="G177" s="21">
        <v>1258</v>
      </c>
      <c r="H177" s="21" t="s">
        <v>4538</v>
      </c>
    </row>
    <row r="178" spans="1:8" x14ac:dyDescent="0.2">
      <c r="A178" s="3">
        <v>8121</v>
      </c>
      <c r="B178" s="3" t="s">
        <v>203</v>
      </c>
      <c r="C178" s="3" t="s">
        <v>201</v>
      </c>
      <c r="D178" s="3" t="s">
        <v>7</v>
      </c>
      <c r="E178" s="3" t="str">
        <v>Bleienbach</v>
      </c>
      <c r="G178" s="21">
        <v>1260</v>
      </c>
      <c r="H178" s="21" t="s">
        <v>4538</v>
      </c>
    </row>
    <row r="179" spans="1:8" x14ac:dyDescent="0.2">
      <c r="A179" s="3">
        <v>8606</v>
      </c>
      <c r="B179" s="3" t="s">
        <v>204</v>
      </c>
      <c r="C179" s="3" t="s">
        <v>204</v>
      </c>
      <c r="D179" s="3" t="s">
        <v>7</v>
      </c>
      <c r="E179" s="3" t="str">
        <v>Busswil bei Melchnau</v>
      </c>
      <c r="G179" s="21">
        <v>1261</v>
      </c>
      <c r="H179" s="21" t="s">
        <v>4538</v>
      </c>
    </row>
    <row r="180" spans="1:8" x14ac:dyDescent="0.2">
      <c r="A180" s="3">
        <v>8122</v>
      </c>
      <c r="B180" s="3" t="s">
        <v>205</v>
      </c>
      <c r="C180" s="3" t="s">
        <v>206</v>
      </c>
      <c r="D180" s="3" t="s">
        <v>7</v>
      </c>
      <c r="E180" s="3" t="str">
        <v>Gondiswil</v>
      </c>
      <c r="G180" s="21">
        <v>1262</v>
      </c>
      <c r="H180" s="21" t="s">
        <v>4538</v>
      </c>
    </row>
    <row r="181" spans="1:8" x14ac:dyDescent="0.2">
      <c r="A181" s="3">
        <v>8123</v>
      </c>
      <c r="B181" s="3" t="s">
        <v>207</v>
      </c>
      <c r="C181" s="3" t="s">
        <v>206</v>
      </c>
      <c r="D181" s="3" t="s">
        <v>7</v>
      </c>
      <c r="E181" s="3" t="str">
        <v>Langenthal</v>
      </c>
      <c r="G181" s="21">
        <v>1263</v>
      </c>
      <c r="H181" s="21" t="s">
        <v>4538</v>
      </c>
    </row>
    <row r="182" spans="1:8" x14ac:dyDescent="0.2">
      <c r="A182" s="3">
        <v>8124</v>
      </c>
      <c r="B182" s="3" t="s">
        <v>206</v>
      </c>
      <c r="C182" s="3" t="s">
        <v>206</v>
      </c>
      <c r="D182" s="3" t="s">
        <v>7</v>
      </c>
      <c r="E182" s="3" t="str">
        <v>Lotzwil</v>
      </c>
      <c r="G182" s="21">
        <v>1264</v>
      </c>
      <c r="H182" s="21" t="s">
        <v>4539</v>
      </c>
    </row>
    <row r="183" spans="1:8" x14ac:dyDescent="0.2">
      <c r="A183" s="3">
        <v>8617</v>
      </c>
      <c r="B183" s="3" t="s">
        <v>208</v>
      </c>
      <c r="C183" s="3" t="s">
        <v>208</v>
      </c>
      <c r="D183" s="3" t="s">
        <v>7</v>
      </c>
      <c r="E183" s="3" t="str">
        <v>Madiswil</v>
      </c>
      <c r="G183" s="21">
        <v>1265</v>
      </c>
      <c r="H183" s="21" t="s">
        <v>4539</v>
      </c>
    </row>
    <row r="184" spans="1:8" x14ac:dyDescent="0.2">
      <c r="A184" s="3">
        <v>8603</v>
      </c>
      <c r="B184" s="3" t="s">
        <v>209</v>
      </c>
      <c r="C184" s="3" t="s">
        <v>209</v>
      </c>
      <c r="D184" s="3" t="s">
        <v>7</v>
      </c>
      <c r="E184" s="3" t="str">
        <v>Melchnau</v>
      </c>
      <c r="G184" s="21">
        <v>1266</v>
      </c>
      <c r="H184" s="21" t="s">
        <v>4538</v>
      </c>
    </row>
    <row r="185" spans="1:8" x14ac:dyDescent="0.2">
      <c r="A185" s="3">
        <v>8606</v>
      </c>
      <c r="B185" s="3" t="s">
        <v>210</v>
      </c>
      <c r="C185" s="3" t="s">
        <v>211</v>
      </c>
      <c r="D185" s="3" t="s">
        <v>7</v>
      </c>
      <c r="E185" s="3" t="str">
        <v>Oeschenbach</v>
      </c>
      <c r="G185" s="21">
        <v>1267</v>
      </c>
      <c r="H185" s="21" t="s">
        <v>4538</v>
      </c>
    </row>
    <row r="186" spans="1:8" x14ac:dyDescent="0.2">
      <c r="A186" s="3">
        <v>8610</v>
      </c>
      <c r="B186" s="3" t="s">
        <v>211</v>
      </c>
      <c r="C186" s="3" t="s">
        <v>211</v>
      </c>
      <c r="D186" s="3" t="s">
        <v>7</v>
      </c>
      <c r="E186" s="3" t="str">
        <v>Reisiswil</v>
      </c>
      <c r="G186" s="21">
        <v>1268</v>
      </c>
      <c r="H186" s="21" t="s">
        <v>4538</v>
      </c>
    </row>
    <row r="187" spans="1:8" x14ac:dyDescent="0.2">
      <c r="A187" s="3">
        <v>8614</v>
      </c>
      <c r="B187" s="3" t="s">
        <v>212</v>
      </c>
      <c r="C187" s="3" t="s">
        <v>211</v>
      </c>
      <c r="D187" s="3" t="s">
        <v>7</v>
      </c>
      <c r="E187" s="3" t="str">
        <v>Roggwil (BE)</v>
      </c>
      <c r="G187" s="21">
        <v>1269</v>
      </c>
      <c r="H187" s="21" t="s">
        <v>4538</v>
      </c>
    </row>
    <row r="188" spans="1:8" x14ac:dyDescent="0.2">
      <c r="A188" s="3">
        <v>8615</v>
      </c>
      <c r="B188" s="3" t="s">
        <v>213</v>
      </c>
      <c r="C188" s="3" t="s">
        <v>211</v>
      </c>
      <c r="D188" s="3" t="s">
        <v>7</v>
      </c>
      <c r="E188" s="3" t="str">
        <v>Rohrbach</v>
      </c>
      <c r="G188" s="21">
        <v>1270</v>
      </c>
      <c r="H188" s="21" t="s">
        <v>4538</v>
      </c>
    </row>
    <row r="189" spans="1:8" x14ac:dyDescent="0.2">
      <c r="A189" s="3">
        <v>8615</v>
      </c>
      <c r="B189" s="3" t="s">
        <v>214</v>
      </c>
      <c r="C189" s="3" t="s">
        <v>211</v>
      </c>
      <c r="D189" s="3" t="s">
        <v>7</v>
      </c>
      <c r="E189" s="3" t="str">
        <v>Rohrbachgraben</v>
      </c>
      <c r="G189" s="21">
        <v>1271</v>
      </c>
      <c r="H189" s="21" t="s">
        <v>4538</v>
      </c>
    </row>
    <row r="190" spans="1:8" x14ac:dyDescent="0.2">
      <c r="A190" s="3">
        <v>8616</v>
      </c>
      <c r="B190" s="3" t="s">
        <v>215</v>
      </c>
      <c r="C190" s="3" t="s">
        <v>211</v>
      </c>
      <c r="D190" s="3" t="s">
        <v>7</v>
      </c>
      <c r="E190" s="3" t="str">
        <v>Rütschelen</v>
      </c>
      <c r="G190" s="21">
        <v>1272</v>
      </c>
      <c r="H190" s="21" t="s">
        <v>4538</v>
      </c>
    </row>
    <row r="191" spans="1:8" x14ac:dyDescent="0.2">
      <c r="A191" s="3">
        <v>8604</v>
      </c>
      <c r="B191" s="3" t="s">
        <v>216</v>
      </c>
      <c r="C191" s="3" t="s">
        <v>216</v>
      </c>
      <c r="D191" s="3" t="s">
        <v>7</v>
      </c>
      <c r="E191" s="3" t="str">
        <v>Schwarzhäusern</v>
      </c>
      <c r="G191" s="21">
        <v>1273</v>
      </c>
      <c r="H191" s="21" t="s">
        <v>4538</v>
      </c>
    </row>
    <row r="192" spans="1:8" x14ac:dyDescent="0.2">
      <c r="A192" s="3">
        <v>8605</v>
      </c>
      <c r="B192" s="3" t="s">
        <v>217</v>
      </c>
      <c r="C192" s="3" t="s">
        <v>216</v>
      </c>
      <c r="D192" s="3" t="s">
        <v>7</v>
      </c>
      <c r="E192" s="3" t="str">
        <v>Thunstetten</v>
      </c>
      <c r="G192" s="21">
        <v>1274</v>
      </c>
      <c r="H192" s="21" t="s">
        <v>4538</v>
      </c>
    </row>
    <row r="193" spans="1:8" x14ac:dyDescent="0.2">
      <c r="A193" s="3">
        <v>8306</v>
      </c>
      <c r="B193" s="3" t="s">
        <v>218</v>
      </c>
      <c r="C193" s="3" t="s">
        <v>219</v>
      </c>
      <c r="D193" s="3" t="s">
        <v>7</v>
      </c>
      <c r="E193" s="3" t="str">
        <v>Ursenbach</v>
      </c>
      <c r="G193" s="21">
        <v>1275</v>
      </c>
      <c r="H193" s="21" t="s">
        <v>4538</v>
      </c>
    </row>
    <row r="194" spans="1:8" x14ac:dyDescent="0.2">
      <c r="A194" s="3">
        <v>8602</v>
      </c>
      <c r="B194" s="3" t="s">
        <v>220</v>
      </c>
      <c r="C194" s="3" t="s">
        <v>219</v>
      </c>
      <c r="D194" s="3" t="s">
        <v>7</v>
      </c>
      <c r="E194" s="3" t="str">
        <v>Wynau</v>
      </c>
      <c r="G194" s="21">
        <v>1276</v>
      </c>
      <c r="H194" s="21" t="s">
        <v>4538</v>
      </c>
    </row>
    <row r="195" spans="1:8" x14ac:dyDescent="0.2">
      <c r="A195" s="3">
        <v>8479</v>
      </c>
      <c r="B195" s="3" t="s">
        <v>221</v>
      </c>
      <c r="C195" s="3" t="s">
        <v>221</v>
      </c>
      <c r="D195" s="3" t="s">
        <v>7</v>
      </c>
      <c r="E195" s="3" t="str">
        <v>Bern</v>
      </c>
      <c r="G195" s="21">
        <v>1277</v>
      </c>
      <c r="H195" s="21" t="s">
        <v>4538</v>
      </c>
    </row>
    <row r="196" spans="1:8" x14ac:dyDescent="0.2">
      <c r="A196" s="3">
        <v>8311</v>
      </c>
      <c r="B196" s="3" t="s">
        <v>222</v>
      </c>
      <c r="C196" s="3" t="s">
        <v>222</v>
      </c>
      <c r="D196" s="3" t="s">
        <v>7</v>
      </c>
      <c r="E196" s="3" t="str">
        <v>Bolligen</v>
      </c>
      <c r="G196" s="21">
        <v>1278</v>
      </c>
      <c r="H196" s="21" t="s">
        <v>4538</v>
      </c>
    </row>
    <row r="197" spans="1:8" x14ac:dyDescent="0.2">
      <c r="A197" s="3">
        <v>8471</v>
      </c>
      <c r="B197" s="3" t="s">
        <v>223</v>
      </c>
      <c r="C197" s="3" t="s">
        <v>224</v>
      </c>
      <c r="D197" s="3" t="s">
        <v>7</v>
      </c>
      <c r="E197" s="3" t="str">
        <v>Bremgarten bei Bern</v>
      </c>
      <c r="G197" s="21">
        <v>1279</v>
      </c>
      <c r="H197" s="21" t="s">
        <v>4538</v>
      </c>
    </row>
    <row r="198" spans="1:8" x14ac:dyDescent="0.2">
      <c r="A198" s="3">
        <v>8471</v>
      </c>
      <c r="B198" s="3" t="s">
        <v>224</v>
      </c>
      <c r="C198" s="3" t="s">
        <v>224</v>
      </c>
      <c r="D198" s="3" t="s">
        <v>7</v>
      </c>
      <c r="E198" s="3" t="str">
        <v>Kirchlindach</v>
      </c>
      <c r="G198" s="21">
        <v>1281</v>
      </c>
      <c r="H198" s="21" t="s">
        <v>4538</v>
      </c>
    </row>
    <row r="199" spans="1:8" x14ac:dyDescent="0.2">
      <c r="A199" s="3">
        <v>8471</v>
      </c>
      <c r="B199" s="3" t="s">
        <v>225</v>
      </c>
      <c r="C199" s="3" t="s">
        <v>224</v>
      </c>
      <c r="D199" s="3" t="s">
        <v>7</v>
      </c>
      <c r="E199" s="3" t="str">
        <v>Köniz</v>
      </c>
      <c r="G199" s="21">
        <v>1283</v>
      </c>
      <c r="H199" s="21" t="s">
        <v>4538</v>
      </c>
    </row>
    <row r="200" spans="1:8" x14ac:dyDescent="0.2">
      <c r="A200" s="3">
        <v>8471</v>
      </c>
      <c r="B200" s="3" t="s">
        <v>226</v>
      </c>
      <c r="C200" s="3" t="s">
        <v>224</v>
      </c>
      <c r="D200" s="3" t="s">
        <v>7</v>
      </c>
      <c r="E200" s="3" t="str">
        <v>Muri bei Bern</v>
      </c>
      <c r="G200" s="21">
        <v>1284</v>
      </c>
      <c r="H200" s="21" t="s">
        <v>4538</v>
      </c>
    </row>
    <row r="201" spans="1:8" x14ac:dyDescent="0.2">
      <c r="A201" s="3">
        <v>8471</v>
      </c>
      <c r="B201" s="3" t="s">
        <v>227</v>
      </c>
      <c r="C201" s="3" t="s">
        <v>224</v>
      </c>
      <c r="D201" s="3" t="s">
        <v>7</v>
      </c>
      <c r="E201" s="3" t="str">
        <v>Oberbalm</v>
      </c>
      <c r="G201" s="21">
        <v>1285</v>
      </c>
      <c r="H201" s="21" t="s">
        <v>4538</v>
      </c>
    </row>
    <row r="202" spans="1:8" x14ac:dyDescent="0.2">
      <c r="A202" s="3">
        <v>8421</v>
      </c>
      <c r="B202" s="3" t="s">
        <v>228</v>
      </c>
      <c r="C202" s="3" t="s">
        <v>228</v>
      </c>
      <c r="D202" s="3" t="s">
        <v>7</v>
      </c>
      <c r="E202" s="3" t="str">
        <v>Stettlen</v>
      </c>
      <c r="G202" s="21">
        <v>1286</v>
      </c>
      <c r="H202" s="21" t="s">
        <v>4538</v>
      </c>
    </row>
    <row r="203" spans="1:8" x14ac:dyDescent="0.2">
      <c r="A203" s="3">
        <v>8474</v>
      </c>
      <c r="B203" s="3" t="s">
        <v>229</v>
      </c>
      <c r="C203" s="3" t="s">
        <v>229</v>
      </c>
      <c r="D203" s="3" t="s">
        <v>7</v>
      </c>
      <c r="E203" s="3" t="str">
        <v>Vechigen</v>
      </c>
      <c r="G203" s="21">
        <v>1287</v>
      </c>
      <c r="H203" s="21" t="s">
        <v>4538</v>
      </c>
    </row>
    <row r="204" spans="1:8" x14ac:dyDescent="0.2">
      <c r="A204" s="3">
        <v>8548</v>
      </c>
      <c r="B204" s="3" t="s">
        <v>230</v>
      </c>
      <c r="C204" s="3" t="s">
        <v>230</v>
      </c>
      <c r="D204" s="3" t="s">
        <v>7</v>
      </c>
      <c r="E204" s="3" t="str">
        <v>Wohlen bei Bern</v>
      </c>
      <c r="G204" s="21">
        <v>1288</v>
      </c>
      <c r="H204" s="21" t="s">
        <v>4538</v>
      </c>
    </row>
    <row r="205" spans="1:8" x14ac:dyDescent="0.2">
      <c r="A205" s="3">
        <v>8352</v>
      </c>
      <c r="B205" s="3" t="s">
        <v>231</v>
      </c>
      <c r="C205" s="3" t="s">
        <v>231</v>
      </c>
      <c r="D205" s="3" t="s">
        <v>7</v>
      </c>
      <c r="E205" s="3" t="str">
        <v>Zollikofen</v>
      </c>
      <c r="G205" s="21">
        <v>1290</v>
      </c>
      <c r="H205" s="21" t="s">
        <v>4538</v>
      </c>
    </row>
    <row r="206" spans="1:8" x14ac:dyDescent="0.2">
      <c r="A206" s="3">
        <v>8523</v>
      </c>
      <c r="B206" s="3" t="s">
        <v>232</v>
      </c>
      <c r="C206" s="3" t="s">
        <v>233</v>
      </c>
      <c r="D206" s="3" t="s">
        <v>7</v>
      </c>
      <c r="E206" s="3" t="str">
        <v>Ittigen</v>
      </c>
      <c r="G206" s="21">
        <v>1291</v>
      </c>
      <c r="H206" s="21" t="s">
        <v>4538</v>
      </c>
    </row>
    <row r="207" spans="1:8" x14ac:dyDescent="0.2">
      <c r="A207" s="3">
        <v>8442</v>
      </c>
      <c r="B207" s="3" t="s">
        <v>234</v>
      </c>
      <c r="C207" s="3" t="s">
        <v>234</v>
      </c>
      <c r="D207" s="3" t="s">
        <v>7</v>
      </c>
      <c r="E207" s="3" t="str">
        <v>Ostermundigen</v>
      </c>
      <c r="G207" s="21">
        <v>1292</v>
      </c>
      <c r="H207" s="21" t="s">
        <v>4538</v>
      </c>
    </row>
    <row r="208" spans="1:8" x14ac:dyDescent="0.2">
      <c r="A208" s="3">
        <v>8412</v>
      </c>
      <c r="B208" s="3" t="s">
        <v>235</v>
      </c>
      <c r="C208" s="3" t="s">
        <v>236</v>
      </c>
      <c r="D208" s="3" t="s">
        <v>7</v>
      </c>
      <c r="E208" s="3" t="str">
        <v>Biel/Bienne</v>
      </c>
      <c r="G208" s="21">
        <v>1293</v>
      </c>
      <c r="H208" s="21" t="s">
        <v>4538</v>
      </c>
    </row>
    <row r="209" spans="1:8" x14ac:dyDescent="0.2">
      <c r="A209" s="3">
        <v>8412</v>
      </c>
      <c r="B209" s="3" t="s">
        <v>237</v>
      </c>
      <c r="C209" s="3" t="s">
        <v>236</v>
      </c>
      <c r="D209" s="3" t="s">
        <v>7</v>
      </c>
      <c r="E209" s="3" t="str">
        <v>Evilard</v>
      </c>
      <c r="G209" s="21">
        <v>1294</v>
      </c>
      <c r="H209" s="21" t="s">
        <v>4538</v>
      </c>
    </row>
    <row r="210" spans="1:8" x14ac:dyDescent="0.2">
      <c r="A210" s="3">
        <v>8412</v>
      </c>
      <c r="B210" s="3" t="s">
        <v>238</v>
      </c>
      <c r="C210" s="3" t="s">
        <v>236</v>
      </c>
      <c r="D210" s="3" t="s">
        <v>7</v>
      </c>
      <c r="E210" s="3" t="str">
        <v>Arch</v>
      </c>
      <c r="G210" s="21">
        <v>1295</v>
      </c>
      <c r="H210" s="21" t="s">
        <v>4538</v>
      </c>
    </row>
    <row r="211" spans="1:8" x14ac:dyDescent="0.2">
      <c r="A211" s="3">
        <v>8413</v>
      </c>
      <c r="B211" s="3" t="s">
        <v>236</v>
      </c>
      <c r="C211" s="3" t="s">
        <v>236</v>
      </c>
      <c r="D211" s="3" t="s">
        <v>7</v>
      </c>
      <c r="E211" s="3" t="str">
        <v>Büetigen</v>
      </c>
      <c r="G211" s="21">
        <v>1296</v>
      </c>
      <c r="H211" s="21" t="s">
        <v>4538</v>
      </c>
    </row>
    <row r="212" spans="1:8" x14ac:dyDescent="0.2">
      <c r="A212" s="3">
        <v>8422</v>
      </c>
      <c r="B212" s="3" t="s">
        <v>239</v>
      </c>
      <c r="C212" s="3" t="s">
        <v>239</v>
      </c>
      <c r="D212" s="3" t="s">
        <v>7</v>
      </c>
      <c r="E212" s="3" t="str">
        <v>Büren an der Aare</v>
      </c>
      <c r="G212" s="21">
        <v>1297</v>
      </c>
      <c r="H212" s="21" t="s">
        <v>4538</v>
      </c>
    </row>
    <row r="213" spans="1:8" x14ac:dyDescent="0.2">
      <c r="A213" s="3">
        <v>8545</v>
      </c>
      <c r="B213" s="3" t="s">
        <v>240</v>
      </c>
      <c r="C213" s="3" t="s">
        <v>241</v>
      </c>
      <c r="D213" s="3" t="s">
        <v>7</v>
      </c>
      <c r="E213" s="3" t="str">
        <v>Diessbach bei Büren</v>
      </c>
      <c r="G213" s="21">
        <v>1298</v>
      </c>
      <c r="H213" s="21" t="s">
        <v>4538</v>
      </c>
    </row>
    <row r="214" spans="1:8" x14ac:dyDescent="0.2">
      <c r="A214" s="3">
        <v>8545</v>
      </c>
      <c r="B214" s="3" t="s">
        <v>242</v>
      </c>
      <c r="C214" s="3" t="s">
        <v>241</v>
      </c>
      <c r="D214" s="3" t="s">
        <v>7</v>
      </c>
      <c r="E214" s="3" t="str">
        <v>Dotzigen</v>
      </c>
      <c r="G214" s="21">
        <v>1299</v>
      </c>
      <c r="H214" s="21" t="s">
        <v>4538</v>
      </c>
    </row>
    <row r="215" spans="1:8" x14ac:dyDescent="0.2">
      <c r="A215" s="3">
        <v>8418</v>
      </c>
      <c r="B215" s="3" t="s">
        <v>243</v>
      </c>
      <c r="C215" s="3" t="s">
        <v>244</v>
      </c>
      <c r="D215" s="3" t="s">
        <v>7</v>
      </c>
      <c r="E215" s="3" t="str">
        <v>Lengnau (BE)</v>
      </c>
      <c r="G215" s="21">
        <v>1302</v>
      </c>
      <c r="H215" s="21" t="s">
        <v>4536</v>
      </c>
    </row>
    <row r="216" spans="1:8" x14ac:dyDescent="0.2">
      <c r="A216" s="3">
        <v>8472</v>
      </c>
      <c r="B216" s="3" t="s">
        <v>245</v>
      </c>
      <c r="C216" s="3" t="s">
        <v>245</v>
      </c>
      <c r="D216" s="3" t="s">
        <v>7</v>
      </c>
      <c r="E216" s="3" t="str">
        <v>Leuzigen</v>
      </c>
      <c r="G216" s="21">
        <v>1303</v>
      </c>
      <c r="H216" s="21" t="s">
        <v>4536</v>
      </c>
    </row>
    <row r="217" spans="1:8" x14ac:dyDescent="0.2">
      <c r="A217" s="3">
        <v>8488</v>
      </c>
      <c r="B217" s="3" t="s">
        <v>246</v>
      </c>
      <c r="C217" s="3" t="s">
        <v>246</v>
      </c>
      <c r="D217" s="3" t="s">
        <v>7</v>
      </c>
      <c r="E217" s="3" t="str">
        <v>Meienried</v>
      </c>
      <c r="G217" s="21">
        <v>1304</v>
      </c>
      <c r="H217" s="21" t="s">
        <v>4536</v>
      </c>
    </row>
    <row r="218" spans="1:8" x14ac:dyDescent="0.2">
      <c r="A218" s="3">
        <v>8495</v>
      </c>
      <c r="B218" s="3" t="s">
        <v>247</v>
      </c>
      <c r="C218" s="3" t="s">
        <v>246</v>
      </c>
      <c r="D218" s="3" t="s">
        <v>7</v>
      </c>
      <c r="E218" s="3" t="str">
        <v>Meinisberg</v>
      </c>
      <c r="G218" s="21">
        <v>1305</v>
      </c>
      <c r="H218" s="21" t="s">
        <v>4536</v>
      </c>
    </row>
    <row r="219" spans="1:8" x14ac:dyDescent="0.2">
      <c r="A219" s="3">
        <v>8352</v>
      </c>
      <c r="B219" s="3" t="s">
        <v>248</v>
      </c>
      <c r="C219" s="3" t="s">
        <v>249</v>
      </c>
      <c r="D219" s="3" t="s">
        <v>7</v>
      </c>
      <c r="E219" s="3" t="str">
        <v>Oberwil bei Büren</v>
      </c>
      <c r="G219" s="21">
        <v>1306</v>
      </c>
      <c r="H219" s="21" t="s">
        <v>4536</v>
      </c>
    </row>
    <row r="220" spans="1:8" x14ac:dyDescent="0.2">
      <c r="A220" s="3">
        <v>8400</v>
      </c>
      <c r="B220" s="3" t="s">
        <v>249</v>
      </c>
      <c r="C220" s="3" t="s">
        <v>249</v>
      </c>
      <c r="D220" s="3" t="s">
        <v>7</v>
      </c>
      <c r="E220" s="3" t="str">
        <v>Pieterlen</v>
      </c>
      <c r="G220" s="21">
        <v>1307</v>
      </c>
      <c r="H220" s="21" t="s">
        <v>4536</v>
      </c>
    </row>
    <row r="221" spans="1:8" x14ac:dyDescent="0.2">
      <c r="A221" s="3">
        <v>8404</v>
      </c>
      <c r="B221" s="3" t="s">
        <v>249</v>
      </c>
      <c r="C221" s="3" t="s">
        <v>249</v>
      </c>
      <c r="D221" s="3" t="s">
        <v>7</v>
      </c>
      <c r="E221" s="3" t="str">
        <v>Rüti bei Büren</v>
      </c>
      <c r="G221" s="21">
        <v>1308</v>
      </c>
      <c r="H221" s="21" t="s">
        <v>4536</v>
      </c>
    </row>
    <row r="222" spans="1:8" x14ac:dyDescent="0.2">
      <c r="A222" s="3">
        <v>8404</v>
      </c>
      <c r="B222" s="3" t="s">
        <v>250</v>
      </c>
      <c r="C222" s="3" t="s">
        <v>249</v>
      </c>
      <c r="D222" s="3" t="s">
        <v>7</v>
      </c>
      <c r="E222" s="3" t="str">
        <v>Wengi</v>
      </c>
      <c r="G222" s="21">
        <v>1312</v>
      </c>
      <c r="H222" s="21" t="s">
        <v>4536</v>
      </c>
    </row>
    <row r="223" spans="1:8" x14ac:dyDescent="0.2">
      <c r="A223" s="3">
        <v>8404</v>
      </c>
      <c r="B223" s="3" t="s">
        <v>251</v>
      </c>
      <c r="C223" s="3" t="s">
        <v>249</v>
      </c>
      <c r="D223" s="3" t="s">
        <v>7</v>
      </c>
      <c r="E223" s="3" t="str">
        <v>Aefligen</v>
      </c>
      <c r="G223" s="21">
        <v>1313</v>
      </c>
      <c r="H223" s="21" t="s">
        <v>4536</v>
      </c>
    </row>
    <row r="224" spans="1:8" x14ac:dyDescent="0.2">
      <c r="A224" s="3">
        <v>8405</v>
      </c>
      <c r="B224" s="3" t="s">
        <v>249</v>
      </c>
      <c r="C224" s="3" t="s">
        <v>249</v>
      </c>
      <c r="D224" s="3" t="s">
        <v>7</v>
      </c>
      <c r="E224" s="3" t="str">
        <v>Alchenstorf</v>
      </c>
      <c r="G224" s="21">
        <v>1315</v>
      </c>
      <c r="H224" s="21" t="s">
        <v>4536</v>
      </c>
    </row>
    <row r="225" spans="1:8" x14ac:dyDescent="0.2">
      <c r="A225" s="3">
        <v>8406</v>
      </c>
      <c r="B225" s="3" t="s">
        <v>249</v>
      </c>
      <c r="C225" s="3" t="s">
        <v>249</v>
      </c>
      <c r="D225" s="3" t="s">
        <v>7</v>
      </c>
      <c r="E225" s="3" t="str">
        <v>Bäriswil</v>
      </c>
      <c r="G225" s="21">
        <v>1316</v>
      </c>
      <c r="H225" s="21" t="s">
        <v>4536</v>
      </c>
    </row>
    <row r="226" spans="1:8" x14ac:dyDescent="0.2">
      <c r="A226" s="3">
        <v>8408</v>
      </c>
      <c r="B226" s="3" t="s">
        <v>249</v>
      </c>
      <c r="C226" s="3" t="s">
        <v>249</v>
      </c>
      <c r="D226" s="3" t="s">
        <v>7</v>
      </c>
      <c r="E226" s="3" t="str">
        <v>Burgdorf</v>
      </c>
      <c r="G226" s="21">
        <v>1317</v>
      </c>
      <c r="H226" s="21" t="s">
        <v>4536</v>
      </c>
    </row>
    <row r="227" spans="1:8" x14ac:dyDescent="0.2">
      <c r="A227" s="3">
        <v>8409</v>
      </c>
      <c r="B227" s="3" t="s">
        <v>249</v>
      </c>
      <c r="C227" s="3" t="s">
        <v>249</v>
      </c>
      <c r="D227" s="3" t="s">
        <v>7</v>
      </c>
      <c r="E227" s="3" t="str">
        <v>Ersigen</v>
      </c>
      <c r="G227" s="21">
        <v>1318</v>
      </c>
      <c r="H227" s="21" t="s">
        <v>4536</v>
      </c>
    </row>
    <row r="228" spans="1:8" x14ac:dyDescent="0.2">
      <c r="A228" s="3">
        <v>8482</v>
      </c>
      <c r="B228" s="3" t="s">
        <v>252</v>
      </c>
      <c r="C228" s="3" t="s">
        <v>249</v>
      </c>
      <c r="D228" s="3" t="s">
        <v>7</v>
      </c>
      <c r="E228" s="3" t="str">
        <v>Hasle bei Burgdorf</v>
      </c>
      <c r="G228" s="21">
        <v>1321</v>
      </c>
      <c r="H228" s="21" t="s">
        <v>4536</v>
      </c>
    </row>
    <row r="229" spans="1:8" x14ac:dyDescent="0.2">
      <c r="A229" s="3">
        <v>8483</v>
      </c>
      <c r="B229" s="3" t="s">
        <v>253</v>
      </c>
      <c r="C229" s="3" t="s">
        <v>254</v>
      </c>
      <c r="D229" s="3" t="s">
        <v>7</v>
      </c>
      <c r="E229" s="3" t="str">
        <v>Heimiswil</v>
      </c>
      <c r="G229" s="21">
        <v>1322</v>
      </c>
      <c r="H229" s="21" t="s">
        <v>4536</v>
      </c>
    </row>
    <row r="230" spans="1:8" x14ac:dyDescent="0.2">
      <c r="A230" s="3">
        <v>8486</v>
      </c>
      <c r="B230" s="3" t="s">
        <v>255</v>
      </c>
      <c r="C230" s="3" t="s">
        <v>254</v>
      </c>
      <c r="D230" s="3" t="s">
        <v>7</v>
      </c>
      <c r="E230" s="3" t="str">
        <v>Hellsau</v>
      </c>
      <c r="G230" s="21">
        <v>1323</v>
      </c>
      <c r="H230" s="21" t="s">
        <v>4536</v>
      </c>
    </row>
    <row r="231" spans="1:8" x14ac:dyDescent="0.2">
      <c r="A231" s="3">
        <v>8487</v>
      </c>
      <c r="B231" s="3" t="s">
        <v>256</v>
      </c>
      <c r="C231" s="3" t="s">
        <v>254</v>
      </c>
      <c r="D231" s="3" t="s">
        <v>7</v>
      </c>
      <c r="E231" s="3" t="str">
        <v>Hindelbank</v>
      </c>
      <c r="G231" s="21">
        <v>1324</v>
      </c>
      <c r="H231" s="21" t="s">
        <v>4539</v>
      </c>
    </row>
    <row r="232" spans="1:8" x14ac:dyDescent="0.2">
      <c r="A232" s="3">
        <v>8487</v>
      </c>
      <c r="B232" s="3" t="s">
        <v>257</v>
      </c>
      <c r="C232" s="3" t="s">
        <v>254</v>
      </c>
      <c r="D232" s="3" t="s">
        <v>7</v>
      </c>
      <c r="E232" s="3" t="str">
        <v>Höchstetten</v>
      </c>
      <c r="G232" s="21">
        <v>1325</v>
      </c>
      <c r="H232" s="21" t="s">
        <v>4539</v>
      </c>
    </row>
    <row r="233" spans="1:8" x14ac:dyDescent="0.2">
      <c r="A233" s="3">
        <v>8904</v>
      </c>
      <c r="B233" s="3" t="s">
        <v>258</v>
      </c>
      <c r="C233" s="3" t="s">
        <v>259</v>
      </c>
      <c r="D233" s="3" t="s">
        <v>7</v>
      </c>
      <c r="E233" s="3" t="str">
        <v>Kernenried</v>
      </c>
      <c r="G233" s="21">
        <v>1326</v>
      </c>
      <c r="H233" s="21" t="s">
        <v>4539</v>
      </c>
    </row>
    <row r="234" spans="1:8" x14ac:dyDescent="0.2">
      <c r="A234" s="3">
        <v>8903</v>
      </c>
      <c r="B234" s="3" t="s">
        <v>260</v>
      </c>
      <c r="C234" s="3" t="s">
        <v>261</v>
      </c>
      <c r="D234" s="3" t="s">
        <v>7</v>
      </c>
      <c r="E234" s="3" t="str">
        <v>Kirchberg (BE)</v>
      </c>
      <c r="G234" s="21">
        <v>1329</v>
      </c>
      <c r="H234" s="21" t="s">
        <v>4539</v>
      </c>
    </row>
    <row r="235" spans="1:8" x14ac:dyDescent="0.2">
      <c r="A235" s="3">
        <v>8953</v>
      </c>
      <c r="B235" s="3" t="s">
        <v>262</v>
      </c>
      <c r="C235" s="3" t="s">
        <v>262</v>
      </c>
      <c r="D235" s="3" t="s">
        <v>7</v>
      </c>
      <c r="E235" s="3" t="str">
        <v>Koppigen</v>
      </c>
      <c r="G235" s="21">
        <v>1337</v>
      </c>
      <c r="H235" s="21" t="s">
        <v>4539</v>
      </c>
    </row>
    <row r="236" spans="1:8" x14ac:dyDescent="0.2">
      <c r="A236" s="3">
        <v>8951</v>
      </c>
      <c r="B236" s="3" t="s">
        <v>263</v>
      </c>
      <c r="C236" s="3" t="s">
        <v>264</v>
      </c>
      <c r="D236" s="3" t="s">
        <v>7</v>
      </c>
      <c r="E236" s="3" t="str">
        <v>Krauchthal</v>
      </c>
      <c r="G236" s="21">
        <v>1338</v>
      </c>
      <c r="H236" s="21" t="s">
        <v>4539</v>
      </c>
    </row>
    <row r="237" spans="1:8" x14ac:dyDescent="0.2">
      <c r="A237" s="3">
        <v>8954</v>
      </c>
      <c r="B237" s="3" t="s">
        <v>264</v>
      </c>
      <c r="C237" s="3" t="s">
        <v>264</v>
      </c>
      <c r="D237" s="3" t="s">
        <v>7</v>
      </c>
      <c r="E237" s="3" t="str">
        <v>Lyssach</v>
      </c>
      <c r="G237" s="21">
        <v>1341</v>
      </c>
      <c r="H237" s="21" t="s">
        <v>4539</v>
      </c>
    </row>
    <row r="238" spans="1:8" x14ac:dyDescent="0.2">
      <c r="A238" s="3">
        <v>8102</v>
      </c>
      <c r="B238" s="3" t="s">
        <v>265</v>
      </c>
      <c r="C238" s="3" t="s">
        <v>265</v>
      </c>
      <c r="D238" s="3" t="s">
        <v>7</v>
      </c>
      <c r="E238" s="3" t="str">
        <v>Oberburg</v>
      </c>
      <c r="G238" s="21">
        <v>1342</v>
      </c>
      <c r="H238" s="21" t="s">
        <v>4539</v>
      </c>
    </row>
    <row r="239" spans="1:8" x14ac:dyDescent="0.2">
      <c r="A239" s="3">
        <v>8955</v>
      </c>
      <c r="B239" s="3" t="s">
        <v>266</v>
      </c>
      <c r="C239" s="3" t="s">
        <v>266</v>
      </c>
      <c r="D239" s="3" t="s">
        <v>7</v>
      </c>
      <c r="E239" s="3" t="str">
        <v>Rüdtligen-Alchenflüh</v>
      </c>
      <c r="G239" s="21">
        <v>1343</v>
      </c>
      <c r="H239" s="21" t="s">
        <v>4539</v>
      </c>
    </row>
    <row r="240" spans="1:8" x14ac:dyDescent="0.2">
      <c r="A240" s="3">
        <v>8952</v>
      </c>
      <c r="B240" s="3" t="s">
        <v>267</v>
      </c>
      <c r="C240" s="3" t="s">
        <v>267</v>
      </c>
      <c r="D240" s="3" t="s">
        <v>7</v>
      </c>
      <c r="E240" s="3" t="str">
        <v>Rumendingen</v>
      </c>
      <c r="G240" s="21">
        <v>1344</v>
      </c>
      <c r="H240" s="21" t="s">
        <v>4539</v>
      </c>
    </row>
    <row r="241" spans="1:8" x14ac:dyDescent="0.2">
      <c r="A241" s="3">
        <v>8142</v>
      </c>
      <c r="B241" s="3" t="s">
        <v>268</v>
      </c>
      <c r="C241" s="3" t="s">
        <v>269</v>
      </c>
      <c r="D241" s="3" t="s">
        <v>7</v>
      </c>
      <c r="E241" s="3" t="str">
        <v>Rüti bei Lyssach</v>
      </c>
      <c r="G241" s="21">
        <v>1345</v>
      </c>
      <c r="H241" s="21" t="s">
        <v>4539</v>
      </c>
    </row>
    <row r="242" spans="1:8" x14ac:dyDescent="0.2">
      <c r="A242" s="3">
        <v>8103</v>
      </c>
      <c r="B242" s="3" t="s">
        <v>270</v>
      </c>
      <c r="C242" s="3" t="s">
        <v>270</v>
      </c>
      <c r="D242" s="3" t="s">
        <v>7</v>
      </c>
      <c r="E242" s="3" t="str">
        <v>Willadingen</v>
      </c>
      <c r="G242" s="21">
        <v>1346</v>
      </c>
      <c r="H242" s="21" t="s">
        <v>4539</v>
      </c>
    </row>
    <row r="243" spans="1:8" x14ac:dyDescent="0.2">
      <c r="A243" s="3">
        <v>8902</v>
      </c>
      <c r="B243" s="3" t="s">
        <v>271</v>
      </c>
      <c r="C243" s="3" t="s">
        <v>271</v>
      </c>
      <c r="D243" s="3" t="s">
        <v>7</v>
      </c>
      <c r="E243" s="3" t="str">
        <v>Wynigen</v>
      </c>
      <c r="G243" s="21">
        <v>1347</v>
      </c>
      <c r="H243" s="21" t="s">
        <v>4539</v>
      </c>
    </row>
    <row r="244" spans="1:8" x14ac:dyDescent="0.2">
      <c r="A244" s="3">
        <v>8104</v>
      </c>
      <c r="B244" s="3" t="s">
        <v>272</v>
      </c>
      <c r="C244" s="3" t="s">
        <v>273</v>
      </c>
      <c r="D244" s="3" t="s">
        <v>7</v>
      </c>
      <c r="E244" s="3" t="str">
        <v>Corgémont</v>
      </c>
      <c r="G244" s="21">
        <v>1348</v>
      </c>
      <c r="H244" s="21" t="s">
        <v>4539</v>
      </c>
    </row>
    <row r="245" spans="1:8" x14ac:dyDescent="0.2">
      <c r="A245" s="3">
        <v>8001</v>
      </c>
      <c r="B245" s="3" t="s">
        <v>274</v>
      </c>
      <c r="C245" s="3" t="s">
        <v>274</v>
      </c>
      <c r="D245" s="3" t="s">
        <v>7</v>
      </c>
      <c r="E245" s="3" t="str">
        <v>Cormoret</v>
      </c>
      <c r="G245" s="21">
        <v>1350</v>
      </c>
      <c r="H245" s="21" t="s">
        <v>4536</v>
      </c>
    </row>
    <row r="246" spans="1:8" x14ac:dyDescent="0.2">
      <c r="A246" s="3">
        <v>8002</v>
      </c>
      <c r="B246" s="3" t="s">
        <v>274</v>
      </c>
      <c r="C246" s="3" t="s">
        <v>274</v>
      </c>
      <c r="D246" s="3" t="s">
        <v>7</v>
      </c>
      <c r="E246" s="3" t="str">
        <v>Cortébert</v>
      </c>
      <c r="G246" s="21">
        <v>1352</v>
      </c>
      <c r="H246" s="21" t="s">
        <v>4536</v>
      </c>
    </row>
    <row r="247" spans="1:8" x14ac:dyDescent="0.2">
      <c r="A247" s="3">
        <v>8003</v>
      </c>
      <c r="B247" s="3" t="s">
        <v>274</v>
      </c>
      <c r="C247" s="3" t="s">
        <v>274</v>
      </c>
      <c r="D247" s="3" t="s">
        <v>7</v>
      </c>
      <c r="E247" s="3" t="str">
        <v>Courtelary</v>
      </c>
      <c r="G247" s="21">
        <v>1353</v>
      </c>
      <c r="H247" s="21" t="s">
        <v>4536</v>
      </c>
    </row>
    <row r="248" spans="1:8" x14ac:dyDescent="0.2">
      <c r="A248" s="3">
        <v>8004</v>
      </c>
      <c r="B248" s="3" t="s">
        <v>274</v>
      </c>
      <c r="C248" s="3" t="s">
        <v>274</v>
      </c>
      <c r="D248" s="3" t="s">
        <v>7</v>
      </c>
      <c r="E248" s="3" t="str">
        <v>La Ferrière</v>
      </c>
      <c r="G248" s="21">
        <v>1354</v>
      </c>
      <c r="H248" s="21" t="s">
        <v>4536</v>
      </c>
    </row>
    <row r="249" spans="1:8" x14ac:dyDescent="0.2">
      <c r="A249" s="3">
        <v>8005</v>
      </c>
      <c r="B249" s="3" t="s">
        <v>274</v>
      </c>
      <c r="C249" s="3" t="s">
        <v>274</v>
      </c>
      <c r="D249" s="3" t="s">
        <v>7</v>
      </c>
      <c r="E249" s="3" t="str">
        <v>Mont-Tramelan</v>
      </c>
      <c r="G249" s="21">
        <v>1355</v>
      </c>
      <c r="H249" s="21" t="s">
        <v>4539</v>
      </c>
    </row>
    <row r="250" spans="1:8" x14ac:dyDescent="0.2">
      <c r="A250" s="3">
        <v>8006</v>
      </c>
      <c r="B250" s="3" t="s">
        <v>274</v>
      </c>
      <c r="C250" s="3" t="s">
        <v>274</v>
      </c>
      <c r="D250" s="3" t="s">
        <v>7</v>
      </c>
      <c r="E250" s="3" t="str">
        <v>Orvin</v>
      </c>
      <c r="G250" s="21">
        <v>1356</v>
      </c>
      <c r="H250" s="21" t="s">
        <v>4539</v>
      </c>
    </row>
    <row r="251" spans="1:8" x14ac:dyDescent="0.2">
      <c r="A251" s="3">
        <v>8008</v>
      </c>
      <c r="B251" s="3" t="s">
        <v>274</v>
      </c>
      <c r="C251" s="3" t="s">
        <v>274</v>
      </c>
      <c r="D251" s="3" t="s">
        <v>7</v>
      </c>
      <c r="E251" s="3" t="str">
        <v>Renan (BE)</v>
      </c>
      <c r="G251" s="21">
        <v>1357</v>
      </c>
      <c r="H251" s="21" t="s">
        <v>4539</v>
      </c>
    </row>
    <row r="252" spans="1:8" x14ac:dyDescent="0.2">
      <c r="A252" s="3">
        <v>8032</v>
      </c>
      <c r="B252" s="3" t="s">
        <v>274</v>
      </c>
      <c r="C252" s="3" t="s">
        <v>274</v>
      </c>
      <c r="D252" s="3" t="s">
        <v>7</v>
      </c>
      <c r="E252" s="3" t="str">
        <v>Romont (BE)</v>
      </c>
      <c r="G252" s="21">
        <v>1358</v>
      </c>
      <c r="H252" s="21" t="s">
        <v>4539</v>
      </c>
    </row>
    <row r="253" spans="1:8" x14ac:dyDescent="0.2">
      <c r="A253" s="3">
        <v>8037</v>
      </c>
      <c r="B253" s="3" t="s">
        <v>274</v>
      </c>
      <c r="C253" s="3" t="s">
        <v>274</v>
      </c>
      <c r="D253" s="3" t="s">
        <v>7</v>
      </c>
      <c r="E253" s="3" t="str">
        <v>Saint-Imier</v>
      </c>
      <c r="G253" s="21">
        <v>1372</v>
      </c>
      <c r="H253" s="21" t="s">
        <v>4536</v>
      </c>
    </row>
    <row r="254" spans="1:8" x14ac:dyDescent="0.2">
      <c r="A254" s="3">
        <v>8038</v>
      </c>
      <c r="B254" s="3" t="s">
        <v>274</v>
      </c>
      <c r="C254" s="3" t="s">
        <v>274</v>
      </c>
      <c r="D254" s="3" t="s">
        <v>7</v>
      </c>
      <c r="E254" s="3" t="str">
        <v>Sonceboz-Sombeval</v>
      </c>
      <c r="G254" s="21">
        <v>1373</v>
      </c>
      <c r="H254" s="21" t="s">
        <v>4536</v>
      </c>
    </row>
    <row r="255" spans="1:8" x14ac:dyDescent="0.2">
      <c r="A255" s="3">
        <v>8041</v>
      </c>
      <c r="B255" s="3" t="s">
        <v>274</v>
      </c>
      <c r="C255" s="3" t="s">
        <v>274</v>
      </c>
      <c r="D255" s="3" t="s">
        <v>7</v>
      </c>
      <c r="E255" s="3" t="str">
        <v>Sonvilier</v>
      </c>
      <c r="G255" s="21">
        <v>1374</v>
      </c>
      <c r="H255" s="21" t="s">
        <v>4536</v>
      </c>
    </row>
    <row r="256" spans="1:8" x14ac:dyDescent="0.2">
      <c r="A256" s="3">
        <v>8044</v>
      </c>
      <c r="B256" s="3" t="s">
        <v>274</v>
      </c>
      <c r="C256" s="3" t="s">
        <v>274</v>
      </c>
      <c r="D256" s="3" t="s">
        <v>7</v>
      </c>
      <c r="E256" s="3" t="str">
        <v>Tramelan</v>
      </c>
      <c r="G256" s="21">
        <v>1375</v>
      </c>
      <c r="H256" s="21" t="s">
        <v>4536</v>
      </c>
    </row>
    <row r="257" spans="1:8" x14ac:dyDescent="0.2">
      <c r="A257" s="3">
        <v>8045</v>
      </c>
      <c r="B257" s="3" t="s">
        <v>274</v>
      </c>
      <c r="C257" s="3" t="s">
        <v>274</v>
      </c>
      <c r="D257" s="3" t="s">
        <v>7</v>
      </c>
      <c r="E257" s="3" t="str">
        <v>Villeret</v>
      </c>
      <c r="G257" s="21">
        <v>1376</v>
      </c>
      <c r="H257" s="21" t="s">
        <v>4536</v>
      </c>
    </row>
    <row r="258" spans="1:8" x14ac:dyDescent="0.2">
      <c r="A258" s="3">
        <v>8046</v>
      </c>
      <c r="B258" s="3" t="s">
        <v>274</v>
      </c>
      <c r="C258" s="3" t="s">
        <v>274</v>
      </c>
      <c r="D258" s="3" t="s">
        <v>7</v>
      </c>
      <c r="E258" s="3" t="str">
        <v>Sauge</v>
      </c>
      <c r="G258" s="21">
        <v>1377</v>
      </c>
      <c r="H258" s="21" t="s">
        <v>4536</v>
      </c>
    </row>
    <row r="259" spans="1:8" x14ac:dyDescent="0.2">
      <c r="A259" s="3">
        <v>8047</v>
      </c>
      <c r="B259" s="3" t="s">
        <v>274</v>
      </c>
      <c r="C259" s="3" t="s">
        <v>274</v>
      </c>
      <c r="D259" s="3" t="s">
        <v>7</v>
      </c>
      <c r="E259" s="3" t="str">
        <v>Péry-La Heutte</v>
      </c>
      <c r="G259" s="21">
        <v>1400</v>
      </c>
      <c r="H259" s="21" t="s">
        <v>4536</v>
      </c>
    </row>
    <row r="260" spans="1:8" x14ac:dyDescent="0.2">
      <c r="A260" s="3">
        <v>8048</v>
      </c>
      <c r="B260" s="3" t="s">
        <v>274</v>
      </c>
      <c r="C260" s="3" t="s">
        <v>274</v>
      </c>
      <c r="D260" s="3" t="s">
        <v>7</v>
      </c>
      <c r="E260" s="3" t="str">
        <v>Brüttelen</v>
      </c>
      <c r="G260" s="21">
        <v>1404</v>
      </c>
      <c r="H260" s="21" t="s">
        <v>4537</v>
      </c>
    </row>
    <row r="261" spans="1:8" x14ac:dyDescent="0.2">
      <c r="A261" s="3">
        <v>8049</v>
      </c>
      <c r="B261" s="3" t="s">
        <v>274</v>
      </c>
      <c r="C261" s="3" t="s">
        <v>274</v>
      </c>
      <c r="D261" s="3" t="s">
        <v>7</v>
      </c>
      <c r="E261" s="3" t="str">
        <v>Erlach</v>
      </c>
      <c r="G261" s="21">
        <v>1405</v>
      </c>
      <c r="H261" s="21" t="s">
        <v>4537</v>
      </c>
    </row>
    <row r="262" spans="1:8" x14ac:dyDescent="0.2">
      <c r="A262" s="3">
        <v>8050</v>
      </c>
      <c r="B262" s="3" t="s">
        <v>274</v>
      </c>
      <c r="C262" s="3" t="s">
        <v>274</v>
      </c>
      <c r="D262" s="3" t="s">
        <v>7</v>
      </c>
      <c r="E262" s="3" t="str">
        <v>Finsterhennen</v>
      </c>
      <c r="G262" s="21">
        <v>1406</v>
      </c>
      <c r="H262" s="21" t="s">
        <v>4537</v>
      </c>
    </row>
    <row r="263" spans="1:8" x14ac:dyDescent="0.2">
      <c r="A263" s="3">
        <v>8051</v>
      </c>
      <c r="B263" s="3" t="s">
        <v>274</v>
      </c>
      <c r="C263" s="3" t="s">
        <v>274</v>
      </c>
      <c r="D263" s="3" t="s">
        <v>7</v>
      </c>
      <c r="E263" s="3" t="str">
        <v>Gals</v>
      </c>
      <c r="G263" s="21">
        <v>1407</v>
      </c>
      <c r="H263" s="21" t="s">
        <v>4537</v>
      </c>
    </row>
    <row r="264" spans="1:8" x14ac:dyDescent="0.2">
      <c r="A264" s="3">
        <v>8052</v>
      </c>
      <c r="B264" s="3" t="s">
        <v>274</v>
      </c>
      <c r="C264" s="3" t="s">
        <v>274</v>
      </c>
      <c r="D264" s="3" t="s">
        <v>7</v>
      </c>
      <c r="E264" s="3" t="str">
        <v>Gampelen</v>
      </c>
      <c r="G264" s="21">
        <v>1408</v>
      </c>
      <c r="H264" s="21" t="s">
        <v>4537</v>
      </c>
    </row>
    <row r="265" spans="1:8" x14ac:dyDescent="0.2">
      <c r="A265" s="3">
        <v>8053</v>
      </c>
      <c r="B265" s="3" t="s">
        <v>274</v>
      </c>
      <c r="C265" s="3" t="s">
        <v>274</v>
      </c>
      <c r="D265" s="3" t="s">
        <v>7</v>
      </c>
      <c r="E265" s="3" t="str">
        <v>Ins</v>
      </c>
      <c r="G265" s="21">
        <v>1409</v>
      </c>
      <c r="H265" s="21" t="s">
        <v>4537</v>
      </c>
    </row>
    <row r="266" spans="1:8" x14ac:dyDescent="0.2">
      <c r="A266" s="3">
        <v>8055</v>
      </c>
      <c r="B266" s="3" t="s">
        <v>274</v>
      </c>
      <c r="C266" s="3" t="s">
        <v>274</v>
      </c>
      <c r="D266" s="3" t="s">
        <v>7</v>
      </c>
      <c r="E266" s="3" t="str">
        <v>Lüscherz</v>
      </c>
      <c r="G266" s="21">
        <v>1410</v>
      </c>
      <c r="H266" s="21" t="s">
        <v>4537</v>
      </c>
    </row>
    <row r="267" spans="1:8" x14ac:dyDescent="0.2">
      <c r="A267" s="3">
        <v>8057</v>
      </c>
      <c r="B267" s="3" t="s">
        <v>274</v>
      </c>
      <c r="C267" s="3" t="s">
        <v>274</v>
      </c>
      <c r="D267" s="3" t="s">
        <v>7</v>
      </c>
      <c r="E267" s="3" t="str">
        <v>Müntschemier</v>
      </c>
      <c r="G267" s="21">
        <v>1412</v>
      </c>
      <c r="H267" s="21" t="s">
        <v>4537</v>
      </c>
    </row>
    <row r="268" spans="1:8" x14ac:dyDescent="0.2">
      <c r="A268" s="3">
        <v>8064</v>
      </c>
      <c r="B268" s="3" t="s">
        <v>274</v>
      </c>
      <c r="C268" s="3" t="s">
        <v>274</v>
      </c>
      <c r="D268" s="3" t="s">
        <v>7</v>
      </c>
      <c r="E268" s="3" t="str">
        <v>Siselen</v>
      </c>
      <c r="G268" s="21">
        <v>1413</v>
      </c>
      <c r="H268" s="21" t="s">
        <v>4537</v>
      </c>
    </row>
    <row r="269" spans="1:8" x14ac:dyDescent="0.2">
      <c r="A269" s="3">
        <v>8468</v>
      </c>
      <c r="B269" s="3" t="s">
        <v>275</v>
      </c>
      <c r="C269" s="3" t="s">
        <v>276</v>
      </c>
      <c r="D269" s="3" t="s">
        <v>7</v>
      </c>
      <c r="E269" s="3" t="str">
        <v>Treiten</v>
      </c>
      <c r="G269" s="21">
        <v>1415</v>
      </c>
      <c r="H269" s="21" t="s">
        <v>4537</v>
      </c>
    </row>
    <row r="270" spans="1:8" x14ac:dyDescent="0.2">
      <c r="A270" s="3">
        <v>8468</v>
      </c>
      <c r="B270" s="3" t="s">
        <v>277</v>
      </c>
      <c r="C270" s="3" t="s">
        <v>276</v>
      </c>
      <c r="D270" s="3" t="s">
        <v>7</v>
      </c>
      <c r="E270" s="3" t="str">
        <v>Tschugg</v>
      </c>
      <c r="G270" s="21">
        <v>1416</v>
      </c>
      <c r="H270" s="21" t="s">
        <v>4536</v>
      </c>
    </row>
    <row r="271" spans="1:8" x14ac:dyDescent="0.2">
      <c r="A271" s="3">
        <v>8476</v>
      </c>
      <c r="B271" s="3" t="s">
        <v>278</v>
      </c>
      <c r="C271" s="3" t="s">
        <v>276</v>
      </c>
      <c r="D271" s="3" t="s">
        <v>7</v>
      </c>
      <c r="E271" s="3" t="str">
        <v>Vinelz</v>
      </c>
      <c r="G271" s="21">
        <v>1417</v>
      </c>
      <c r="H271" s="21" t="s">
        <v>4536</v>
      </c>
    </row>
    <row r="272" spans="1:8" x14ac:dyDescent="0.2">
      <c r="A272" s="3">
        <v>8477</v>
      </c>
      <c r="B272" s="3" t="s">
        <v>279</v>
      </c>
      <c r="C272" s="3" t="s">
        <v>276</v>
      </c>
      <c r="D272" s="3" t="s">
        <v>7</v>
      </c>
      <c r="E272" s="3" t="str">
        <v>Bätterkinden</v>
      </c>
      <c r="G272" s="21">
        <v>1418</v>
      </c>
      <c r="H272" s="21" t="s">
        <v>4536</v>
      </c>
    </row>
    <row r="273" spans="1:8" x14ac:dyDescent="0.2">
      <c r="A273" s="3">
        <v>8525</v>
      </c>
      <c r="B273" s="3" t="s">
        <v>280</v>
      </c>
      <c r="C273" s="3" t="s">
        <v>276</v>
      </c>
      <c r="D273" s="3" t="s">
        <v>7</v>
      </c>
      <c r="E273" s="3" t="str">
        <v>Deisswil bei Münchenbuchsee</v>
      </c>
      <c r="G273" s="21">
        <v>1420</v>
      </c>
      <c r="H273" s="21" t="s">
        <v>4537</v>
      </c>
    </row>
    <row r="274" spans="1:8" x14ac:dyDescent="0.2">
      <c r="A274" s="3">
        <v>8804</v>
      </c>
      <c r="B274" s="3" t="s">
        <v>281</v>
      </c>
      <c r="C274" s="3" t="s">
        <v>282</v>
      </c>
      <c r="D274" s="3" t="s">
        <v>7</v>
      </c>
      <c r="E274" s="3" t="str">
        <v>Diemerswil</v>
      </c>
      <c r="G274" s="21">
        <v>1421</v>
      </c>
      <c r="H274" s="21" t="s">
        <v>4539</v>
      </c>
    </row>
    <row r="275" spans="1:8" x14ac:dyDescent="0.2">
      <c r="A275" s="3">
        <v>8820</v>
      </c>
      <c r="B275" s="3" t="s">
        <v>282</v>
      </c>
      <c r="C275" s="3" t="s">
        <v>282</v>
      </c>
      <c r="D275" s="3" t="s">
        <v>7</v>
      </c>
      <c r="E275" s="3" t="str">
        <v>Fraubrunnen</v>
      </c>
      <c r="G275" s="21">
        <v>1422</v>
      </c>
      <c r="H275" s="21" t="s">
        <v>4537</v>
      </c>
    </row>
    <row r="276" spans="1:8" x14ac:dyDescent="0.2">
      <c r="A276" s="3">
        <v>8824</v>
      </c>
      <c r="B276" s="3" t="s">
        <v>283</v>
      </c>
      <c r="C276" s="3" t="s">
        <v>282</v>
      </c>
      <c r="D276" s="3" t="s">
        <v>7</v>
      </c>
      <c r="E276" s="3" t="str">
        <v>Jegenstorf</v>
      </c>
      <c r="G276" s="21">
        <v>1423</v>
      </c>
      <c r="H276" s="21" t="s">
        <v>4537</v>
      </c>
    </row>
    <row r="277" spans="1:8" x14ac:dyDescent="0.2">
      <c r="A277" s="3">
        <v>8825</v>
      </c>
      <c r="B277" s="3" t="s">
        <v>284</v>
      </c>
      <c r="C277" s="3" t="s">
        <v>282</v>
      </c>
      <c r="D277" s="3" t="s">
        <v>7</v>
      </c>
      <c r="E277" s="3" t="str">
        <v>Iffwil</v>
      </c>
      <c r="G277" s="21">
        <v>1424</v>
      </c>
      <c r="H277" s="21" t="s">
        <v>4537</v>
      </c>
    </row>
    <row r="278" spans="1:8" x14ac:dyDescent="0.2">
      <c r="A278" s="3">
        <v>8353</v>
      </c>
      <c r="B278" s="3" t="s">
        <v>285</v>
      </c>
      <c r="C278" s="3" t="s">
        <v>285</v>
      </c>
      <c r="D278" s="3" t="s">
        <v>7</v>
      </c>
      <c r="E278" s="3" t="str">
        <v>Mattstetten</v>
      </c>
      <c r="G278" s="21">
        <v>1425</v>
      </c>
      <c r="H278" s="21" t="s">
        <v>4537</v>
      </c>
    </row>
    <row r="279" spans="1:8" x14ac:dyDescent="0.2">
      <c r="A279" s="3">
        <v>8354</v>
      </c>
      <c r="B279" s="3" t="s">
        <v>286</v>
      </c>
      <c r="C279" s="3" t="s">
        <v>285</v>
      </c>
      <c r="D279" s="3" t="s">
        <v>7</v>
      </c>
      <c r="E279" s="3" t="str">
        <v>Moosseedorf</v>
      </c>
      <c r="G279" s="21">
        <v>1426</v>
      </c>
      <c r="H279" s="21" t="s">
        <v>4537</v>
      </c>
    </row>
    <row r="280" spans="1:8" x14ac:dyDescent="0.2">
      <c r="A280" s="3">
        <v>8354</v>
      </c>
      <c r="B280" s="3" t="s">
        <v>287</v>
      </c>
      <c r="C280" s="3" t="s">
        <v>285</v>
      </c>
      <c r="D280" s="3" t="s">
        <v>7</v>
      </c>
      <c r="E280" s="3" t="str">
        <v>Münchenbuchsee</v>
      </c>
      <c r="G280" s="21">
        <v>1427</v>
      </c>
      <c r="H280" s="21" t="s">
        <v>4537</v>
      </c>
    </row>
    <row r="281" spans="1:8" x14ac:dyDescent="0.2">
      <c r="A281" s="3">
        <v>8135</v>
      </c>
      <c r="B281" s="3" t="s">
        <v>288</v>
      </c>
      <c r="C281" s="3" t="s">
        <v>289</v>
      </c>
      <c r="D281" s="3" t="s">
        <v>7</v>
      </c>
      <c r="E281" s="3" t="str">
        <v>Urtenen-Schönbühl</v>
      </c>
      <c r="G281" s="21">
        <v>1428</v>
      </c>
      <c r="H281" s="21" t="s">
        <v>4537</v>
      </c>
    </row>
    <row r="282" spans="1:8" x14ac:dyDescent="0.2">
      <c r="A282" s="3">
        <v>8135</v>
      </c>
      <c r="B282" s="3" t="s">
        <v>290</v>
      </c>
      <c r="C282" s="3" t="s">
        <v>289</v>
      </c>
      <c r="D282" s="3" t="s">
        <v>7</v>
      </c>
      <c r="E282" s="3" t="str">
        <v>Utzenstorf</v>
      </c>
      <c r="G282" s="21">
        <v>1429</v>
      </c>
      <c r="H282" s="21" t="s">
        <v>4537</v>
      </c>
    </row>
    <row r="283" spans="1:8" x14ac:dyDescent="0.2">
      <c r="A283" s="3">
        <v>8810</v>
      </c>
      <c r="B283" s="3" t="s">
        <v>289</v>
      </c>
      <c r="C283" s="3" t="s">
        <v>289</v>
      </c>
      <c r="D283" s="3" t="s">
        <v>7</v>
      </c>
      <c r="E283" s="3" t="str">
        <v>Wiggiswil</v>
      </c>
      <c r="G283" s="21">
        <v>1430</v>
      </c>
      <c r="H283" s="21" t="s">
        <v>4537</v>
      </c>
    </row>
    <row r="284" spans="1:8" x14ac:dyDescent="0.2">
      <c r="A284" s="3">
        <v>8815</v>
      </c>
      <c r="B284" s="3" t="s">
        <v>291</v>
      </c>
      <c r="C284" s="3" t="s">
        <v>289</v>
      </c>
      <c r="D284" s="3" t="s">
        <v>7</v>
      </c>
      <c r="E284" s="3" t="str">
        <v>Wiler bei Utzenstorf</v>
      </c>
      <c r="G284" s="21">
        <v>1431</v>
      </c>
      <c r="H284" s="21" t="s">
        <v>4539</v>
      </c>
    </row>
    <row r="285" spans="1:8" x14ac:dyDescent="0.2">
      <c r="A285" s="3">
        <v>8816</v>
      </c>
      <c r="B285" s="3" t="s">
        <v>292</v>
      </c>
      <c r="C285" s="3" t="s">
        <v>289</v>
      </c>
      <c r="D285" s="3" t="s">
        <v>7</v>
      </c>
      <c r="E285" s="3" t="str">
        <v>Zielebach</v>
      </c>
      <c r="G285" s="21">
        <v>1432</v>
      </c>
      <c r="H285" s="21" t="s">
        <v>4536</v>
      </c>
    </row>
    <row r="286" spans="1:8" x14ac:dyDescent="0.2">
      <c r="A286" s="3">
        <v>8307</v>
      </c>
      <c r="B286" s="3" t="s">
        <v>293</v>
      </c>
      <c r="C286" s="3" t="s">
        <v>294</v>
      </c>
      <c r="D286" s="3" t="s">
        <v>7</v>
      </c>
      <c r="E286" s="3" t="str">
        <v>Zuzwil (BE)</v>
      </c>
      <c r="G286" s="21">
        <v>1433</v>
      </c>
      <c r="H286" s="21" t="s">
        <v>4536</v>
      </c>
    </row>
    <row r="287" spans="1:8" x14ac:dyDescent="0.2">
      <c r="A287" s="3">
        <v>8307</v>
      </c>
      <c r="B287" s="3" t="s">
        <v>295</v>
      </c>
      <c r="C287" s="3" t="s">
        <v>294</v>
      </c>
      <c r="D287" s="3" t="s">
        <v>7</v>
      </c>
      <c r="E287" s="3" t="str">
        <v>Adelboden</v>
      </c>
      <c r="G287" s="21">
        <v>1434</v>
      </c>
      <c r="H287" s="21" t="s">
        <v>4536</v>
      </c>
    </row>
    <row r="288" spans="1:8" x14ac:dyDescent="0.2">
      <c r="A288" s="3">
        <v>8308</v>
      </c>
      <c r="B288" s="3" t="s">
        <v>296</v>
      </c>
      <c r="C288" s="3" t="s">
        <v>294</v>
      </c>
      <c r="D288" s="3" t="s">
        <v>7</v>
      </c>
      <c r="E288" s="3" t="str">
        <v>Aeschi bei Spiez</v>
      </c>
      <c r="G288" s="21">
        <v>1435</v>
      </c>
      <c r="H288" s="21" t="s">
        <v>4536</v>
      </c>
    </row>
    <row r="289" spans="1:8" x14ac:dyDescent="0.2">
      <c r="A289" s="3">
        <v>8308</v>
      </c>
      <c r="B289" s="3" t="s">
        <v>297</v>
      </c>
      <c r="C289" s="3" t="s">
        <v>294</v>
      </c>
      <c r="D289" s="3" t="s">
        <v>7</v>
      </c>
      <c r="E289" s="3" t="str">
        <v>Frutigen</v>
      </c>
      <c r="G289" s="21">
        <v>1436</v>
      </c>
      <c r="H289" s="21" t="s">
        <v>4536</v>
      </c>
    </row>
    <row r="290" spans="1:8" x14ac:dyDescent="0.2">
      <c r="A290" s="3">
        <v>8314</v>
      </c>
      <c r="B290" s="3" t="s">
        <v>298</v>
      </c>
      <c r="C290" s="3" t="s">
        <v>294</v>
      </c>
      <c r="D290" s="3" t="s">
        <v>7</v>
      </c>
      <c r="E290" s="3" t="str">
        <v>Kandergrund</v>
      </c>
      <c r="G290" s="21">
        <v>1437</v>
      </c>
      <c r="H290" s="21" t="s">
        <v>4536</v>
      </c>
    </row>
    <row r="291" spans="1:8" x14ac:dyDescent="0.2">
      <c r="A291" s="3">
        <v>8493</v>
      </c>
      <c r="B291" s="3" t="s">
        <v>299</v>
      </c>
      <c r="C291" s="3" t="s">
        <v>300</v>
      </c>
      <c r="D291" s="3" t="s">
        <v>7</v>
      </c>
      <c r="E291" s="3" t="str">
        <v>Kandersteg</v>
      </c>
      <c r="G291" s="21">
        <v>1438</v>
      </c>
      <c r="H291" s="21" t="s">
        <v>4536</v>
      </c>
    </row>
    <row r="292" spans="1:8" x14ac:dyDescent="0.2">
      <c r="A292" s="3">
        <v>8494</v>
      </c>
      <c r="B292" s="3" t="s">
        <v>300</v>
      </c>
      <c r="C292" s="3" t="s">
        <v>300</v>
      </c>
      <c r="D292" s="3" t="s">
        <v>7</v>
      </c>
      <c r="E292" s="3" t="str">
        <v>Krattigen</v>
      </c>
      <c r="G292" s="21">
        <v>1439</v>
      </c>
      <c r="H292" s="21" t="s">
        <v>4539</v>
      </c>
    </row>
    <row r="293" spans="1:8" x14ac:dyDescent="0.2">
      <c r="A293" s="3">
        <v>8499</v>
      </c>
      <c r="B293" s="3" t="s">
        <v>301</v>
      </c>
      <c r="C293" s="3" t="s">
        <v>300</v>
      </c>
      <c r="D293" s="3" t="s">
        <v>7</v>
      </c>
      <c r="E293" s="3" t="str">
        <v>Reichenbach im Kandertal</v>
      </c>
      <c r="G293" s="21">
        <v>1441</v>
      </c>
      <c r="H293" s="21" t="s">
        <v>4537</v>
      </c>
    </row>
    <row r="294" spans="1:8" x14ac:dyDescent="0.2">
      <c r="A294" s="3">
        <v>8542</v>
      </c>
      <c r="B294" s="3" t="s">
        <v>302</v>
      </c>
      <c r="C294" s="3" t="s">
        <v>302</v>
      </c>
      <c r="D294" s="3" t="s">
        <v>7</v>
      </c>
      <c r="E294" s="3" t="str">
        <v>Beatenberg</v>
      </c>
      <c r="G294" s="21">
        <v>1442</v>
      </c>
      <c r="H294" s="21" t="s">
        <v>4536</v>
      </c>
    </row>
    <row r="295" spans="1:8" x14ac:dyDescent="0.2">
      <c r="A295" s="3">
        <v>8543</v>
      </c>
      <c r="B295" s="3" t="s">
        <v>303</v>
      </c>
      <c r="C295" s="3" t="s">
        <v>302</v>
      </c>
      <c r="D295" s="3" t="s">
        <v>7</v>
      </c>
      <c r="E295" s="3" t="str">
        <v>Bönigen</v>
      </c>
      <c r="G295" s="21">
        <v>1443</v>
      </c>
      <c r="H295" s="21" t="s">
        <v>4537</v>
      </c>
    </row>
    <row r="296" spans="1:8" x14ac:dyDescent="0.2">
      <c r="A296" s="3">
        <v>8543</v>
      </c>
      <c r="B296" s="3" t="s">
        <v>304</v>
      </c>
      <c r="C296" s="3" t="s">
        <v>302</v>
      </c>
      <c r="D296" s="3" t="s">
        <v>7</v>
      </c>
      <c r="E296" s="3" t="str">
        <v>Brienz (BE)</v>
      </c>
      <c r="G296" s="21">
        <v>1445</v>
      </c>
      <c r="H296" s="21" t="s">
        <v>4539</v>
      </c>
    </row>
    <row r="297" spans="1:8" x14ac:dyDescent="0.2">
      <c r="A297" s="3">
        <v>8543</v>
      </c>
      <c r="B297" s="3" t="s">
        <v>305</v>
      </c>
      <c r="C297" s="3" t="s">
        <v>302</v>
      </c>
      <c r="D297" s="3" t="s">
        <v>7</v>
      </c>
      <c r="E297" s="3" t="str">
        <v>Brienzwiler</v>
      </c>
      <c r="G297" s="21">
        <v>1446</v>
      </c>
      <c r="H297" s="21" t="s">
        <v>4539</v>
      </c>
    </row>
    <row r="298" spans="1:8" x14ac:dyDescent="0.2">
      <c r="A298" s="3">
        <v>8544</v>
      </c>
      <c r="B298" s="3" t="s">
        <v>306</v>
      </c>
      <c r="C298" s="3" t="s">
        <v>302</v>
      </c>
      <c r="D298" s="3" t="s">
        <v>7</v>
      </c>
      <c r="E298" s="3" t="str">
        <v>Därligen</v>
      </c>
      <c r="G298" s="21">
        <v>1450</v>
      </c>
      <c r="H298" s="21" t="s">
        <v>4539</v>
      </c>
    </row>
    <row r="299" spans="1:8" x14ac:dyDescent="0.2">
      <c r="A299" s="3">
        <v>8546</v>
      </c>
      <c r="B299" s="3" t="s">
        <v>307</v>
      </c>
      <c r="C299" s="3" t="s">
        <v>302</v>
      </c>
      <c r="D299" s="3" t="s">
        <v>7</v>
      </c>
      <c r="E299" s="3" t="str">
        <v>Grindelwald</v>
      </c>
      <c r="G299" s="21">
        <v>1452</v>
      </c>
      <c r="H299" s="21" t="s">
        <v>4539</v>
      </c>
    </row>
    <row r="300" spans="1:8" x14ac:dyDescent="0.2">
      <c r="A300" s="3">
        <v>3270</v>
      </c>
      <c r="B300" s="3" t="s">
        <v>308</v>
      </c>
      <c r="C300" s="3" t="s">
        <v>308</v>
      </c>
      <c r="D300" s="3" t="s">
        <v>309</v>
      </c>
      <c r="E300" s="3" t="str">
        <v>Gsteigwiler</v>
      </c>
      <c r="G300" s="21">
        <v>1453</v>
      </c>
      <c r="H300" s="21" t="s">
        <v>4539</v>
      </c>
    </row>
    <row r="301" spans="1:8" x14ac:dyDescent="0.2">
      <c r="A301" s="3">
        <v>3282</v>
      </c>
      <c r="B301" s="3" t="s">
        <v>310</v>
      </c>
      <c r="C301" s="3" t="s">
        <v>311</v>
      </c>
      <c r="D301" s="3" t="s">
        <v>309</v>
      </c>
      <c r="E301" s="3" t="str">
        <v>Gündlischwand</v>
      </c>
      <c r="G301" s="21">
        <v>1454</v>
      </c>
      <c r="H301" s="21" t="s">
        <v>4539</v>
      </c>
    </row>
    <row r="302" spans="1:8" x14ac:dyDescent="0.2">
      <c r="A302" s="3">
        <v>3257</v>
      </c>
      <c r="B302" s="3" t="s">
        <v>312</v>
      </c>
      <c r="C302" s="3" t="s">
        <v>312</v>
      </c>
      <c r="D302" s="3" t="s">
        <v>309</v>
      </c>
      <c r="E302" s="3" t="str">
        <v>Habkern</v>
      </c>
      <c r="G302" s="21">
        <v>1462</v>
      </c>
      <c r="H302" s="21" t="s">
        <v>4537</v>
      </c>
    </row>
    <row r="303" spans="1:8" x14ac:dyDescent="0.2">
      <c r="A303" s="3">
        <v>3257</v>
      </c>
      <c r="B303" s="3" t="s">
        <v>313</v>
      </c>
      <c r="C303" s="3" t="s">
        <v>312</v>
      </c>
      <c r="D303" s="3" t="s">
        <v>309</v>
      </c>
      <c r="E303" s="3" t="str">
        <v>Hofstetten bei Brienz</v>
      </c>
      <c r="G303" s="21">
        <v>1463</v>
      </c>
      <c r="H303" s="21" t="s">
        <v>4537</v>
      </c>
    </row>
    <row r="304" spans="1:8" x14ac:dyDescent="0.2">
      <c r="A304" s="3">
        <v>3262</v>
      </c>
      <c r="B304" s="3" t="s">
        <v>314</v>
      </c>
      <c r="C304" s="3" t="s">
        <v>312</v>
      </c>
      <c r="D304" s="3" t="s">
        <v>309</v>
      </c>
      <c r="E304" s="3" t="str">
        <v>Interlaken</v>
      </c>
      <c r="G304" s="21">
        <v>1464</v>
      </c>
      <c r="H304" s="21" t="s">
        <v>4537</v>
      </c>
    </row>
    <row r="305" spans="1:8" x14ac:dyDescent="0.2">
      <c r="A305" s="3">
        <v>3207</v>
      </c>
      <c r="B305" s="3" t="s">
        <v>315</v>
      </c>
      <c r="C305" s="3" t="s">
        <v>316</v>
      </c>
      <c r="D305" s="3" t="s">
        <v>309</v>
      </c>
      <c r="E305" s="3" t="str">
        <v>Iseltwald</v>
      </c>
      <c r="G305" s="21">
        <v>1468</v>
      </c>
      <c r="H305" s="21" t="s">
        <v>4537</v>
      </c>
    </row>
    <row r="306" spans="1:8" x14ac:dyDescent="0.2">
      <c r="A306" s="3">
        <v>3283</v>
      </c>
      <c r="B306" s="3" t="s">
        <v>316</v>
      </c>
      <c r="C306" s="3" t="s">
        <v>316</v>
      </c>
      <c r="D306" s="3" t="s">
        <v>309</v>
      </c>
      <c r="E306" s="3" t="str">
        <v>Lauterbrunnen</v>
      </c>
      <c r="G306" s="21">
        <v>1470</v>
      </c>
      <c r="H306" s="21" t="s">
        <v>4537</v>
      </c>
    </row>
    <row r="307" spans="1:8" x14ac:dyDescent="0.2">
      <c r="A307" s="3">
        <v>3283</v>
      </c>
      <c r="B307" s="3" t="s">
        <v>317</v>
      </c>
      <c r="C307" s="3" t="s">
        <v>316</v>
      </c>
      <c r="D307" s="3" t="s">
        <v>309</v>
      </c>
      <c r="E307" s="3" t="str">
        <v>Leissigen</v>
      </c>
      <c r="G307" s="21">
        <v>1473</v>
      </c>
      <c r="H307" s="21" t="s">
        <v>4537</v>
      </c>
    </row>
    <row r="308" spans="1:8" x14ac:dyDescent="0.2">
      <c r="A308" s="3">
        <v>3273</v>
      </c>
      <c r="B308" s="3" t="s">
        <v>318</v>
      </c>
      <c r="C308" s="3" t="s">
        <v>318</v>
      </c>
      <c r="D308" s="3" t="s">
        <v>309</v>
      </c>
      <c r="E308" s="3" t="str">
        <v>Lütschental</v>
      </c>
      <c r="G308" s="21">
        <v>1474</v>
      </c>
      <c r="H308" s="21" t="s">
        <v>4537</v>
      </c>
    </row>
    <row r="309" spans="1:8" x14ac:dyDescent="0.2">
      <c r="A309" s="3">
        <v>3250</v>
      </c>
      <c r="B309" s="3" t="s">
        <v>319</v>
      </c>
      <c r="C309" s="3" t="s">
        <v>319</v>
      </c>
      <c r="D309" s="3" t="s">
        <v>309</v>
      </c>
      <c r="E309" s="3" t="str">
        <v>Matten bei Interlaken</v>
      </c>
      <c r="G309" s="21">
        <v>1475</v>
      </c>
      <c r="H309" s="21" t="s">
        <v>4537</v>
      </c>
    </row>
    <row r="310" spans="1:8" x14ac:dyDescent="0.2">
      <c r="A310" s="3">
        <v>3292</v>
      </c>
      <c r="B310" s="3" t="s">
        <v>320</v>
      </c>
      <c r="C310" s="3" t="s">
        <v>319</v>
      </c>
      <c r="D310" s="3" t="s">
        <v>309</v>
      </c>
      <c r="E310" s="3" t="str">
        <v>Niederried bei Interlaken</v>
      </c>
      <c r="G310" s="21">
        <v>1482</v>
      </c>
      <c r="H310" s="21" t="s">
        <v>4537</v>
      </c>
    </row>
    <row r="311" spans="1:8" x14ac:dyDescent="0.2">
      <c r="A311" s="3">
        <v>3042</v>
      </c>
      <c r="B311" s="3" t="s">
        <v>321</v>
      </c>
      <c r="C311" s="3" t="s">
        <v>322</v>
      </c>
      <c r="D311" s="3" t="s">
        <v>309</v>
      </c>
      <c r="E311" s="3" t="str">
        <v>Oberried am Brienzersee</v>
      </c>
      <c r="G311" s="21">
        <v>1483</v>
      </c>
      <c r="H311" s="21" t="s">
        <v>4537</v>
      </c>
    </row>
    <row r="312" spans="1:8" x14ac:dyDescent="0.2">
      <c r="A312" s="3">
        <v>3045</v>
      </c>
      <c r="B312" s="3" t="s">
        <v>322</v>
      </c>
      <c r="C312" s="3" t="s">
        <v>322</v>
      </c>
      <c r="D312" s="3" t="s">
        <v>309</v>
      </c>
      <c r="E312" s="3" t="str">
        <v>Ringgenberg (BE)</v>
      </c>
      <c r="G312" s="21">
        <v>1484</v>
      </c>
      <c r="H312" s="21" t="s">
        <v>4537</v>
      </c>
    </row>
    <row r="313" spans="1:8" x14ac:dyDescent="0.2">
      <c r="A313" s="3">
        <v>3046</v>
      </c>
      <c r="B313" s="3" t="s">
        <v>323</v>
      </c>
      <c r="C313" s="3" t="s">
        <v>322</v>
      </c>
      <c r="D313" s="3" t="s">
        <v>309</v>
      </c>
      <c r="E313" s="3" t="str">
        <v>Saxeten</v>
      </c>
      <c r="G313" s="21">
        <v>1485</v>
      </c>
      <c r="H313" s="21" t="s">
        <v>4537</v>
      </c>
    </row>
    <row r="314" spans="1:8" x14ac:dyDescent="0.2">
      <c r="A314" s="3">
        <v>3036</v>
      </c>
      <c r="B314" s="3" t="s">
        <v>324</v>
      </c>
      <c r="C314" s="3" t="s">
        <v>325</v>
      </c>
      <c r="D314" s="3" t="s">
        <v>309</v>
      </c>
      <c r="E314" s="3" t="str">
        <v>Schwanden bei Brienz</v>
      </c>
      <c r="G314" s="21">
        <v>1486</v>
      </c>
      <c r="H314" s="21" t="s">
        <v>4537</v>
      </c>
    </row>
    <row r="315" spans="1:8" x14ac:dyDescent="0.2">
      <c r="A315" s="3">
        <v>3271</v>
      </c>
      <c r="B315" s="3" t="s">
        <v>326</v>
      </c>
      <c r="C315" s="3" t="s">
        <v>325</v>
      </c>
      <c r="D315" s="3" t="s">
        <v>309</v>
      </c>
      <c r="E315" s="3" t="str">
        <v>Unterseen</v>
      </c>
      <c r="G315" s="21">
        <v>1489</v>
      </c>
      <c r="H315" s="21" t="s">
        <v>4537</v>
      </c>
    </row>
    <row r="316" spans="1:8" x14ac:dyDescent="0.2">
      <c r="A316" s="3">
        <v>3053</v>
      </c>
      <c r="B316" s="3" t="s">
        <v>327</v>
      </c>
      <c r="C316" s="3" t="s">
        <v>328</v>
      </c>
      <c r="D316" s="3" t="s">
        <v>309</v>
      </c>
      <c r="E316" s="3" t="str">
        <v>Wilderswil</v>
      </c>
      <c r="G316" s="21">
        <v>1509</v>
      </c>
      <c r="H316" s="21" t="s">
        <v>4536</v>
      </c>
    </row>
    <row r="317" spans="1:8" x14ac:dyDescent="0.2">
      <c r="A317" s="3">
        <v>3251</v>
      </c>
      <c r="B317" s="3" t="s">
        <v>329</v>
      </c>
      <c r="C317" s="3" t="s">
        <v>328</v>
      </c>
      <c r="D317" s="3" t="s">
        <v>309</v>
      </c>
      <c r="E317" s="3" t="str">
        <v>Arni (BE)</v>
      </c>
      <c r="G317" s="21">
        <v>1510</v>
      </c>
      <c r="H317" s="21" t="s">
        <v>4536</v>
      </c>
    </row>
    <row r="318" spans="1:8" x14ac:dyDescent="0.2">
      <c r="A318" s="3">
        <v>3255</v>
      </c>
      <c r="B318" s="3" t="s">
        <v>330</v>
      </c>
      <c r="C318" s="3" t="s">
        <v>328</v>
      </c>
      <c r="D318" s="3" t="s">
        <v>309</v>
      </c>
      <c r="E318" s="3" t="str">
        <v>Biglen</v>
      </c>
      <c r="G318" s="21">
        <v>1512</v>
      </c>
      <c r="H318" s="21" t="s">
        <v>4537</v>
      </c>
    </row>
    <row r="319" spans="1:8" x14ac:dyDescent="0.2">
      <c r="A319" s="3">
        <v>3256</v>
      </c>
      <c r="B319" s="3" t="s">
        <v>331</v>
      </c>
      <c r="C319" s="3" t="s">
        <v>328</v>
      </c>
      <c r="D319" s="3" t="s">
        <v>309</v>
      </c>
      <c r="E319" s="3" t="str">
        <v>Bowil</v>
      </c>
      <c r="G319" s="21">
        <v>1513</v>
      </c>
      <c r="H319" s="21" t="s">
        <v>4536</v>
      </c>
    </row>
    <row r="320" spans="1:8" x14ac:dyDescent="0.2">
      <c r="A320" s="3">
        <v>3256</v>
      </c>
      <c r="B320" s="3" t="s">
        <v>332</v>
      </c>
      <c r="C320" s="3" t="s">
        <v>328</v>
      </c>
      <c r="D320" s="3" t="s">
        <v>309</v>
      </c>
      <c r="E320" s="3" t="str">
        <v>Brenzikofen</v>
      </c>
      <c r="G320" s="21">
        <v>1514</v>
      </c>
      <c r="H320" s="21" t="s">
        <v>4537</v>
      </c>
    </row>
    <row r="321" spans="1:8" x14ac:dyDescent="0.2">
      <c r="A321" s="3">
        <v>3256</v>
      </c>
      <c r="B321" s="3" t="s">
        <v>333</v>
      </c>
      <c r="C321" s="3" t="s">
        <v>328</v>
      </c>
      <c r="D321" s="3" t="s">
        <v>309</v>
      </c>
      <c r="E321" s="3" t="str">
        <v>Freimettigen</v>
      </c>
      <c r="G321" s="21">
        <v>1515</v>
      </c>
      <c r="H321" s="21" t="s">
        <v>4537</v>
      </c>
    </row>
    <row r="322" spans="1:8" x14ac:dyDescent="0.2">
      <c r="A322" s="3">
        <v>3054</v>
      </c>
      <c r="B322" s="3" t="s">
        <v>334</v>
      </c>
      <c r="C322" s="3" t="s">
        <v>334</v>
      </c>
      <c r="D322" s="3" t="s">
        <v>309</v>
      </c>
      <c r="E322" s="3" t="str">
        <v>Grosshöchstetten</v>
      </c>
      <c r="G322" s="21">
        <v>1521</v>
      </c>
      <c r="H322" s="21" t="s">
        <v>4537</v>
      </c>
    </row>
    <row r="323" spans="1:8" x14ac:dyDescent="0.2">
      <c r="A323" s="3">
        <v>3035</v>
      </c>
      <c r="B323" s="3" t="s">
        <v>335</v>
      </c>
      <c r="C323" s="3" t="s">
        <v>336</v>
      </c>
      <c r="D323" s="3" t="s">
        <v>309</v>
      </c>
      <c r="E323" s="3" t="str">
        <v>Häutligen</v>
      </c>
      <c r="G323" s="21">
        <v>1522</v>
      </c>
      <c r="H323" s="21" t="s">
        <v>4537</v>
      </c>
    </row>
    <row r="324" spans="1:8" x14ac:dyDescent="0.2">
      <c r="A324" s="3">
        <v>3266</v>
      </c>
      <c r="B324" s="3" t="s">
        <v>337</v>
      </c>
      <c r="C324" s="3" t="s">
        <v>336</v>
      </c>
      <c r="D324" s="3" t="s">
        <v>309</v>
      </c>
      <c r="E324" s="3" t="str">
        <v>Herbligen</v>
      </c>
      <c r="G324" s="21">
        <v>1523</v>
      </c>
      <c r="H324" s="21" t="s">
        <v>4537</v>
      </c>
    </row>
    <row r="325" spans="1:8" x14ac:dyDescent="0.2">
      <c r="A325" s="3">
        <v>3267</v>
      </c>
      <c r="B325" s="3" t="s">
        <v>338</v>
      </c>
      <c r="C325" s="3" t="s">
        <v>336</v>
      </c>
      <c r="D325" s="3" t="s">
        <v>309</v>
      </c>
      <c r="E325" s="3" t="str">
        <v>Kiesen</v>
      </c>
      <c r="G325" s="21">
        <v>1524</v>
      </c>
      <c r="H325" s="21" t="s">
        <v>4537</v>
      </c>
    </row>
    <row r="326" spans="1:8" x14ac:dyDescent="0.2">
      <c r="A326" s="3">
        <v>3268</v>
      </c>
      <c r="B326" s="3" t="s">
        <v>339</v>
      </c>
      <c r="C326" s="3" t="s">
        <v>336</v>
      </c>
      <c r="D326" s="3" t="s">
        <v>309</v>
      </c>
      <c r="E326" s="3" t="str">
        <v>Konolfingen</v>
      </c>
      <c r="G326" s="21">
        <v>1525</v>
      </c>
      <c r="H326" s="21" t="s">
        <v>4537</v>
      </c>
    </row>
    <row r="327" spans="1:8" x14ac:dyDescent="0.2">
      <c r="A327" s="3">
        <v>4912</v>
      </c>
      <c r="B327" s="3" t="s">
        <v>340</v>
      </c>
      <c r="C327" s="3" t="s">
        <v>340</v>
      </c>
      <c r="D327" s="3" t="s">
        <v>309</v>
      </c>
      <c r="E327" s="3" t="str">
        <v>Landiswil</v>
      </c>
      <c r="G327" s="21">
        <v>1526</v>
      </c>
      <c r="H327" s="21" t="s">
        <v>4537</v>
      </c>
    </row>
    <row r="328" spans="1:8" x14ac:dyDescent="0.2">
      <c r="A328" s="3">
        <v>4944</v>
      </c>
      <c r="B328" s="3" t="s">
        <v>341</v>
      </c>
      <c r="C328" s="3" t="s">
        <v>341</v>
      </c>
      <c r="D328" s="3" t="s">
        <v>309</v>
      </c>
      <c r="E328" s="3" t="str">
        <v>Linden</v>
      </c>
      <c r="G328" s="21">
        <v>1527</v>
      </c>
      <c r="H328" s="21" t="s">
        <v>4537</v>
      </c>
    </row>
    <row r="329" spans="1:8" x14ac:dyDescent="0.2">
      <c r="A329" s="3">
        <v>4913</v>
      </c>
      <c r="B329" s="3" t="s">
        <v>342</v>
      </c>
      <c r="C329" s="3" t="s">
        <v>342</v>
      </c>
      <c r="D329" s="3" t="s">
        <v>309</v>
      </c>
      <c r="E329" s="3" t="str">
        <v>Mirchel</v>
      </c>
      <c r="G329" s="21">
        <v>1528</v>
      </c>
      <c r="H329" s="21" t="s">
        <v>4537</v>
      </c>
    </row>
    <row r="330" spans="1:8" x14ac:dyDescent="0.2">
      <c r="A330" s="3">
        <v>3368</v>
      </c>
      <c r="B330" s="3" t="s">
        <v>343</v>
      </c>
      <c r="C330" s="3" t="s">
        <v>343</v>
      </c>
      <c r="D330" s="3" t="s">
        <v>309</v>
      </c>
      <c r="E330" s="3" t="str">
        <v>Münsingen</v>
      </c>
      <c r="G330" s="21">
        <v>1529</v>
      </c>
      <c r="H330" s="21" t="s">
        <v>4537</v>
      </c>
    </row>
    <row r="331" spans="1:8" x14ac:dyDescent="0.2">
      <c r="A331" s="3">
        <v>4917</v>
      </c>
      <c r="B331" s="3" t="s">
        <v>344</v>
      </c>
      <c r="C331" s="3" t="s">
        <v>345</v>
      </c>
      <c r="D331" s="3" t="s">
        <v>309</v>
      </c>
      <c r="E331" s="3" t="str">
        <v>Niederhünigen</v>
      </c>
      <c r="G331" s="21">
        <v>1530</v>
      </c>
      <c r="H331" s="21" t="s">
        <v>4537</v>
      </c>
    </row>
    <row r="332" spans="1:8" x14ac:dyDescent="0.2">
      <c r="A332" s="3">
        <v>4955</v>
      </c>
      <c r="B332" s="3" t="s">
        <v>346</v>
      </c>
      <c r="C332" s="3" t="s">
        <v>346</v>
      </c>
      <c r="D332" s="3" t="s">
        <v>309</v>
      </c>
      <c r="E332" s="3" t="str">
        <v>Oberdiessbach</v>
      </c>
      <c r="G332" s="21">
        <v>1532</v>
      </c>
      <c r="H332" s="21" t="s">
        <v>4537</v>
      </c>
    </row>
    <row r="333" spans="1:8" x14ac:dyDescent="0.2">
      <c r="A333" s="3">
        <v>4900</v>
      </c>
      <c r="B333" s="3" t="s">
        <v>347</v>
      </c>
      <c r="C333" s="3" t="s">
        <v>347</v>
      </c>
      <c r="D333" s="3" t="s">
        <v>309</v>
      </c>
      <c r="E333" s="3" t="str">
        <v>Oberthal</v>
      </c>
      <c r="G333" s="21">
        <v>1533</v>
      </c>
      <c r="H333" s="21" t="s">
        <v>4537</v>
      </c>
    </row>
    <row r="334" spans="1:8" x14ac:dyDescent="0.2">
      <c r="A334" s="3">
        <v>4916</v>
      </c>
      <c r="B334" s="3" t="s">
        <v>348</v>
      </c>
      <c r="C334" s="3" t="s">
        <v>347</v>
      </c>
      <c r="D334" s="3" t="s">
        <v>309</v>
      </c>
      <c r="E334" s="3" t="str">
        <v>Oppligen</v>
      </c>
      <c r="G334" s="21">
        <v>1534</v>
      </c>
      <c r="H334" s="21" t="s">
        <v>4537</v>
      </c>
    </row>
    <row r="335" spans="1:8" x14ac:dyDescent="0.2">
      <c r="A335" s="3">
        <v>4924</v>
      </c>
      <c r="B335" s="3" t="s">
        <v>349</v>
      </c>
      <c r="C335" s="3" t="s">
        <v>347</v>
      </c>
      <c r="D335" s="3" t="s">
        <v>309</v>
      </c>
      <c r="E335" s="3" t="str">
        <v>Rubigen</v>
      </c>
      <c r="G335" s="21">
        <v>1535</v>
      </c>
      <c r="H335" s="21" t="s">
        <v>4537</v>
      </c>
    </row>
    <row r="336" spans="1:8" x14ac:dyDescent="0.2">
      <c r="A336" s="3">
        <v>4932</v>
      </c>
      <c r="B336" s="3" t="s">
        <v>350</v>
      </c>
      <c r="C336" s="3" t="s">
        <v>350</v>
      </c>
      <c r="D336" s="3" t="s">
        <v>309</v>
      </c>
      <c r="E336" s="3" t="str">
        <v>Walkringen</v>
      </c>
      <c r="G336" s="21">
        <v>1536</v>
      </c>
      <c r="H336" s="21" t="s">
        <v>4537</v>
      </c>
    </row>
    <row r="337" spans="1:8" x14ac:dyDescent="0.2">
      <c r="A337" s="3">
        <v>4932</v>
      </c>
      <c r="B337" s="3" t="s">
        <v>351</v>
      </c>
      <c r="C337" s="3" t="s">
        <v>352</v>
      </c>
      <c r="D337" s="3" t="s">
        <v>309</v>
      </c>
      <c r="E337" s="3" t="str">
        <v>Worb</v>
      </c>
      <c r="G337" s="21">
        <v>1537</v>
      </c>
      <c r="H337" s="21" t="s">
        <v>4537</v>
      </c>
    </row>
    <row r="338" spans="1:8" x14ac:dyDescent="0.2">
      <c r="A338" s="3">
        <v>4934</v>
      </c>
      <c r="B338" s="3" t="s">
        <v>352</v>
      </c>
      <c r="C338" s="3" t="s">
        <v>352</v>
      </c>
      <c r="D338" s="3" t="s">
        <v>309</v>
      </c>
      <c r="E338" s="3" t="str">
        <v>Zäziwil</v>
      </c>
      <c r="G338" s="21">
        <v>1538</v>
      </c>
      <c r="H338" s="21" t="s">
        <v>4537</v>
      </c>
    </row>
    <row r="339" spans="1:8" x14ac:dyDescent="0.2">
      <c r="A339" s="3">
        <v>4935</v>
      </c>
      <c r="B339" s="3" t="s">
        <v>353</v>
      </c>
      <c r="C339" s="3" t="s">
        <v>352</v>
      </c>
      <c r="D339" s="3" t="s">
        <v>309</v>
      </c>
      <c r="E339" s="3" t="str">
        <v>Oberhünigen</v>
      </c>
      <c r="G339" s="21">
        <v>1541</v>
      </c>
      <c r="H339" s="21" t="s">
        <v>4537</v>
      </c>
    </row>
    <row r="340" spans="1:8" x14ac:dyDescent="0.2">
      <c r="A340" s="3">
        <v>4936</v>
      </c>
      <c r="B340" s="3" t="s">
        <v>354</v>
      </c>
      <c r="C340" s="3" t="s">
        <v>352</v>
      </c>
      <c r="D340" s="3" t="s">
        <v>309</v>
      </c>
      <c r="E340" s="3" t="str">
        <v>Allmendingen</v>
      </c>
      <c r="G340" s="21">
        <v>1542</v>
      </c>
      <c r="H340" s="21" t="s">
        <v>4537</v>
      </c>
    </row>
    <row r="341" spans="1:8" x14ac:dyDescent="0.2">
      <c r="A341" s="3">
        <v>4917</v>
      </c>
      <c r="B341" s="3" t="s">
        <v>355</v>
      </c>
      <c r="C341" s="3" t="s">
        <v>355</v>
      </c>
      <c r="D341" s="3" t="s">
        <v>309</v>
      </c>
      <c r="E341" s="3" t="str">
        <v>Wichtrach</v>
      </c>
      <c r="G341" s="21">
        <v>1543</v>
      </c>
      <c r="H341" s="21" t="s">
        <v>4537</v>
      </c>
    </row>
    <row r="342" spans="1:8" x14ac:dyDescent="0.2">
      <c r="A342" s="3">
        <v>4943</v>
      </c>
      <c r="B342" s="3" t="s">
        <v>356</v>
      </c>
      <c r="C342" s="3" t="s">
        <v>356</v>
      </c>
      <c r="D342" s="3" t="s">
        <v>309</v>
      </c>
      <c r="E342" s="3" t="str">
        <v>Ferenbalm</v>
      </c>
      <c r="G342" s="21">
        <v>1544</v>
      </c>
      <c r="H342" s="21" t="s">
        <v>4540</v>
      </c>
    </row>
    <row r="343" spans="1:8" x14ac:dyDescent="0.2">
      <c r="A343" s="3">
        <v>4919</v>
      </c>
      <c r="B343" s="3" t="s">
        <v>357</v>
      </c>
      <c r="C343" s="3" t="s">
        <v>357</v>
      </c>
      <c r="D343" s="3" t="s">
        <v>309</v>
      </c>
      <c r="E343" s="3" t="str">
        <v>Frauenkappelen</v>
      </c>
      <c r="G343" s="21">
        <v>1545</v>
      </c>
      <c r="H343" s="21" t="s">
        <v>4540</v>
      </c>
    </row>
    <row r="344" spans="1:8" x14ac:dyDescent="0.2">
      <c r="A344" s="3">
        <v>4914</v>
      </c>
      <c r="B344" s="3" t="s">
        <v>358</v>
      </c>
      <c r="C344" s="3" t="s">
        <v>359</v>
      </c>
      <c r="D344" s="3" t="s">
        <v>309</v>
      </c>
      <c r="E344" s="3" t="str">
        <v>Gurbrü</v>
      </c>
      <c r="G344" s="21">
        <v>1551</v>
      </c>
      <c r="H344" s="21" t="s">
        <v>4537</v>
      </c>
    </row>
    <row r="345" spans="1:8" x14ac:dyDescent="0.2">
      <c r="A345" s="3">
        <v>4938</v>
      </c>
      <c r="B345" s="3" t="s">
        <v>360</v>
      </c>
      <c r="C345" s="3" t="s">
        <v>360</v>
      </c>
      <c r="D345" s="3" t="s">
        <v>309</v>
      </c>
      <c r="E345" s="3" t="str">
        <v>Kriechenwil</v>
      </c>
      <c r="G345" s="21">
        <v>1552</v>
      </c>
      <c r="H345" s="21" t="s">
        <v>4537</v>
      </c>
    </row>
    <row r="346" spans="1:8" x14ac:dyDescent="0.2">
      <c r="A346" s="3">
        <v>4938</v>
      </c>
      <c r="B346" s="3" t="s">
        <v>361</v>
      </c>
      <c r="C346" s="3" t="s">
        <v>361</v>
      </c>
      <c r="D346" s="3" t="s">
        <v>309</v>
      </c>
      <c r="E346" s="3" t="str">
        <v>Laupen</v>
      </c>
      <c r="G346" s="21">
        <v>1553</v>
      </c>
      <c r="H346" s="21" t="s">
        <v>4537</v>
      </c>
    </row>
    <row r="347" spans="1:8" x14ac:dyDescent="0.2">
      <c r="A347" s="3">
        <v>4933</v>
      </c>
      <c r="B347" s="3" t="s">
        <v>362</v>
      </c>
      <c r="C347" s="3" t="s">
        <v>362</v>
      </c>
      <c r="D347" s="3" t="s">
        <v>309</v>
      </c>
      <c r="E347" s="3" t="str">
        <v>Mühleberg</v>
      </c>
      <c r="G347" s="21">
        <v>1554</v>
      </c>
      <c r="H347" s="21" t="s">
        <v>4537</v>
      </c>
    </row>
    <row r="348" spans="1:8" x14ac:dyDescent="0.2">
      <c r="A348" s="3">
        <v>4911</v>
      </c>
      <c r="B348" s="3" t="s">
        <v>363</v>
      </c>
      <c r="C348" s="3" t="s">
        <v>363</v>
      </c>
      <c r="D348" s="3" t="s">
        <v>309</v>
      </c>
      <c r="E348" s="3" t="str">
        <v>Münchenwiler</v>
      </c>
      <c r="G348" s="21">
        <v>1555</v>
      </c>
      <c r="H348" s="21" t="s">
        <v>4537</v>
      </c>
    </row>
    <row r="349" spans="1:8" x14ac:dyDescent="0.2">
      <c r="A349" s="3">
        <v>4922</v>
      </c>
      <c r="B349" s="3" t="s">
        <v>364</v>
      </c>
      <c r="C349" s="3" t="s">
        <v>365</v>
      </c>
      <c r="D349" s="3" t="s">
        <v>309</v>
      </c>
      <c r="E349" s="3" t="str">
        <v>Neuenegg</v>
      </c>
      <c r="G349" s="21">
        <v>1562</v>
      </c>
      <c r="H349" s="21" t="s">
        <v>4537</v>
      </c>
    </row>
    <row r="350" spans="1:8" x14ac:dyDescent="0.2">
      <c r="A350" s="3">
        <v>4922</v>
      </c>
      <c r="B350" s="3" t="s">
        <v>365</v>
      </c>
      <c r="C350" s="3" t="s">
        <v>365</v>
      </c>
      <c r="D350" s="3" t="s">
        <v>309</v>
      </c>
      <c r="E350" s="3" t="str">
        <v>Wileroltigen</v>
      </c>
      <c r="G350" s="21">
        <v>1563</v>
      </c>
      <c r="H350" s="21" t="s">
        <v>4537</v>
      </c>
    </row>
    <row r="351" spans="1:8" x14ac:dyDescent="0.2">
      <c r="A351" s="3">
        <v>4937</v>
      </c>
      <c r="B351" s="3" t="s">
        <v>366</v>
      </c>
      <c r="C351" s="3" t="s">
        <v>366</v>
      </c>
      <c r="D351" s="3" t="s">
        <v>309</v>
      </c>
      <c r="E351" s="3" t="str">
        <v>Belprahon</v>
      </c>
      <c r="G351" s="21">
        <v>1564</v>
      </c>
      <c r="H351" s="21" t="s">
        <v>4537</v>
      </c>
    </row>
    <row r="352" spans="1:8" x14ac:dyDescent="0.2">
      <c r="A352" s="3">
        <v>4923</v>
      </c>
      <c r="B352" s="3" t="s">
        <v>367</v>
      </c>
      <c r="C352" s="3" t="s">
        <v>367</v>
      </c>
      <c r="D352" s="3" t="s">
        <v>309</v>
      </c>
      <c r="E352" s="3" t="str">
        <v>Champoz</v>
      </c>
      <c r="G352" s="21">
        <v>1565</v>
      </c>
      <c r="H352" s="21" t="s">
        <v>4537</v>
      </c>
    </row>
    <row r="353" spans="1:8" x14ac:dyDescent="0.2">
      <c r="A353" s="3">
        <v>3004</v>
      </c>
      <c r="B353" s="3" t="s">
        <v>1</v>
      </c>
      <c r="C353" s="3" t="s">
        <v>1</v>
      </c>
      <c r="D353" s="3" t="s">
        <v>309</v>
      </c>
      <c r="E353" s="3" t="str">
        <v>Corcelles (BE)</v>
      </c>
      <c r="G353" s="21">
        <v>1566</v>
      </c>
      <c r="H353" s="21" t="s">
        <v>4540</v>
      </c>
    </row>
    <row r="354" spans="1:8" x14ac:dyDescent="0.2">
      <c r="A354" s="3">
        <v>3005</v>
      </c>
      <c r="B354" s="3" t="s">
        <v>1</v>
      </c>
      <c r="C354" s="3" t="s">
        <v>1</v>
      </c>
      <c r="D354" s="3" t="s">
        <v>309</v>
      </c>
      <c r="E354" s="3" t="str">
        <v>Court</v>
      </c>
      <c r="G354" s="21">
        <v>1567</v>
      </c>
      <c r="H354" s="21" t="s">
        <v>4540</v>
      </c>
    </row>
    <row r="355" spans="1:8" x14ac:dyDescent="0.2">
      <c r="A355" s="3">
        <v>3006</v>
      </c>
      <c r="B355" s="3" t="s">
        <v>1</v>
      </c>
      <c r="C355" s="3" t="s">
        <v>1</v>
      </c>
      <c r="D355" s="3" t="s">
        <v>309</v>
      </c>
      <c r="E355" s="3" t="str">
        <v>Crémines</v>
      </c>
      <c r="G355" s="21">
        <v>1568</v>
      </c>
      <c r="H355" s="21" t="s">
        <v>4540</v>
      </c>
    </row>
    <row r="356" spans="1:8" x14ac:dyDescent="0.2">
      <c r="A356" s="3">
        <v>3007</v>
      </c>
      <c r="B356" s="3" t="s">
        <v>1</v>
      </c>
      <c r="C356" s="3" t="s">
        <v>1</v>
      </c>
      <c r="D356" s="3" t="s">
        <v>309</v>
      </c>
      <c r="E356" s="3" t="str">
        <v>Eschert</v>
      </c>
      <c r="G356" s="21">
        <v>1580</v>
      </c>
      <c r="H356" s="21" t="s">
        <v>4540</v>
      </c>
    </row>
    <row r="357" spans="1:8" x14ac:dyDescent="0.2">
      <c r="A357" s="3">
        <v>3008</v>
      </c>
      <c r="B357" s="3" t="s">
        <v>1</v>
      </c>
      <c r="C357" s="3" t="s">
        <v>1</v>
      </c>
      <c r="D357" s="3" t="s">
        <v>309</v>
      </c>
      <c r="E357" s="3" t="str">
        <v>Grandval</v>
      </c>
      <c r="G357" s="21">
        <v>1583</v>
      </c>
      <c r="H357" s="21" t="s">
        <v>4540</v>
      </c>
    </row>
    <row r="358" spans="1:8" x14ac:dyDescent="0.2">
      <c r="A358" s="3">
        <v>3010</v>
      </c>
      <c r="B358" s="3" t="s">
        <v>1</v>
      </c>
      <c r="C358" s="3" t="s">
        <v>1</v>
      </c>
      <c r="D358" s="3" t="s">
        <v>309</v>
      </c>
      <c r="E358" s="3" t="str">
        <v>Loveresse</v>
      </c>
      <c r="G358" s="21">
        <v>1584</v>
      </c>
      <c r="H358" s="21" t="s">
        <v>4540</v>
      </c>
    </row>
    <row r="359" spans="1:8" x14ac:dyDescent="0.2">
      <c r="A359" s="3">
        <v>3011</v>
      </c>
      <c r="B359" s="3" t="s">
        <v>1</v>
      </c>
      <c r="C359" s="3" t="s">
        <v>1</v>
      </c>
      <c r="D359" s="3" t="s">
        <v>309</v>
      </c>
      <c r="E359" s="3" t="str">
        <v>Moutier</v>
      </c>
      <c r="G359" s="21">
        <v>1585</v>
      </c>
      <c r="H359" s="21" t="s">
        <v>4540</v>
      </c>
    </row>
    <row r="360" spans="1:8" x14ac:dyDescent="0.2">
      <c r="A360" s="3">
        <v>3012</v>
      </c>
      <c r="B360" s="3" t="s">
        <v>1</v>
      </c>
      <c r="C360" s="3" t="s">
        <v>1</v>
      </c>
      <c r="D360" s="3" t="s">
        <v>309</v>
      </c>
      <c r="E360" s="3" t="str">
        <v>Perrefitte</v>
      </c>
      <c r="G360" s="21">
        <v>1586</v>
      </c>
      <c r="H360" s="21" t="s">
        <v>4540</v>
      </c>
    </row>
    <row r="361" spans="1:8" x14ac:dyDescent="0.2">
      <c r="A361" s="3">
        <v>3013</v>
      </c>
      <c r="B361" s="3" t="s">
        <v>1</v>
      </c>
      <c r="C361" s="3" t="s">
        <v>1</v>
      </c>
      <c r="D361" s="3" t="s">
        <v>309</v>
      </c>
      <c r="E361" s="3" t="str">
        <v>Reconvilier</v>
      </c>
      <c r="G361" s="21">
        <v>1587</v>
      </c>
      <c r="H361" s="21" t="s">
        <v>4540</v>
      </c>
    </row>
    <row r="362" spans="1:8" x14ac:dyDescent="0.2">
      <c r="A362" s="3">
        <v>3014</v>
      </c>
      <c r="B362" s="3" t="s">
        <v>1</v>
      </c>
      <c r="C362" s="3" t="s">
        <v>1</v>
      </c>
      <c r="D362" s="3" t="s">
        <v>309</v>
      </c>
      <c r="E362" s="3" t="str">
        <v>Roches (BE)</v>
      </c>
      <c r="G362" s="21">
        <v>1588</v>
      </c>
      <c r="H362" s="21" t="s">
        <v>4540</v>
      </c>
    </row>
    <row r="363" spans="1:8" x14ac:dyDescent="0.2">
      <c r="A363" s="3">
        <v>3015</v>
      </c>
      <c r="B363" s="3" t="s">
        <v>1</v>
      </c>
      <c r="C363" s="3" t="s">
        <v>1</v>
      </c>
      <c r="D363" s="3" t="s">
        <v>309</v>
      </c>
      <c r="E363" s="3" t="str">
        <v>Saicourt</v>
      </c>
      <c r="G363" s="21">
        <v>1589</v>
      </c>
      <c r="H363" s="21" t="s">
        <v>4540</v>
      </c>
    </row>
    <row r="364" spans="1:8" x14ac:dyDescent="0.2">
      <c r="A364" s="3">
        <v>3018</v>
      </c>
      <c r="B364" s="3" t="s">
        <v>1</v>
      </c>
      <c r="C364" s="3" t="s">
        <v>1</v>
      </c>
      <c r="D364" s="3" t="s">
        <v>309</v>
      </c>
      <c r="E364" s="3" t="str">
        <v>Saules (BE)</v>
      </c>
      <c r="G364" s="21">
        <v>1595</v>
      </c>
      <c r="H364" s="21" t="s">
        <v>4540</v>
      </c>
    </row>
    <row r="365" spans="1:8" x14ac:dyDescent="0.2">
      <c r="A365" s="3">
        <v>3019</v>
      </c>
      <c r="B365" s="3" t="s">
        <v>1</v>
      </c>
      <c r="C365" s="3" t="s">
        <v>1</v>
      </c>
      <c r="D365" s="3" t="s">
        <v>309</v>
      </c>
      <c r="E365" s="3" t="str">
        <v>Schelten</v>
      </c>
      <c r="G365" s="21">
        <v>1607</v>
      </c>
      <c r="H365" s="21" t="s">
        <v>4536</v>
      </c>
    </row>
    <row r="366" spans="1:8" x14ac:dyDescent="0.2">
      <c r="A366" s="3">
        <v>3020</v>
      </c>
      <c r="B366" s="3" t="s">
        <v>1</v>
      </c>
      <c r="C366" s="3" t="s">
        <v>1</v>
      </c>
      <c r="D366" s="3" t="s">
        <v>309</v>
      </c>
      <c r="E366" s="3" t="str">
        <v>Seehof</v>
      </c>
      <c r="G366" s="21">
        <v>1608</v>
      </c>
      <c r="H366" s="21" t="s">
        <v>4536</v>
      </c>
    </row>
    <row r="367" spans="1:8" x14ac:dyDescent="0.2">
      <c r="A367" s="3">
        <v>3027</v>
      </c>
      <c r="B367" s="3" t="s">
        <v>1</v>
      </c>
      <c r="C367" s="3" t="s">
        <v>1</v>
      </c>
      <c r="D367" s="3" t="s">
        <v>309</v>
      </c>
      <c r="E367" s="3" t="str">
        <v>Sorvilier</v>
      </c>
      <c r="G367" s="21">
        <v>1609</v>
      </c>
      <c r="H367" s="21" t="s">
        <v>4536</v>
      </c>
    </row>
    <row r="368" spans="1:8" x14ac:dyDescent="0.2">
      <c r="A368" s="3">
        <v>3065</v>
      </c>
      <c r="B368" s="3" t="s">
        <v>368</v>
      </c>
      <c r="C368" s="3" t="s">
        <v>368</v>
      </c>
      <c r="D368" s="3" t="s">
        <v>309</v>
      </c>
      <c r="E368" s="3" t="str">
        <v>Tavannes</v>
      </c>
      <c r="G368" s="21">
        <v>1610</v>
      </c>
      <c r="H368" s="21" t="s">
        <v>4536</v>
      </c>
    </row>
    <row r="369" spans="1:8" x14ac:dyDescent="0.2">
      <c r="A369" s="3">
        <v>3047</v>
      </c>
      <c r="B369" s="3" t="s">
        <v>369</v>
      </c>
      <c r="C369" s="3" t="s">
        <v>370</v>
      </c>
      <c r="D369" s="3" t="s">
        <v>309</v>
      </c>
      <c r="E369" s="3" t="str">
        <v>Rebévelier</v>
      </c>
      <c r="G369" s="21">
        <v>1611</v>
      </c>
      <c r="H369" s="21" t="s">
        <v>4537</v>
      </c>
    </row>
    <row r="370" spans="1:8" x14ac:dyDescent="0.2">
      <c r="A370" s="3">
        <v>3037</v>
      </c>
      <c r="B370" s="3" t="s">
        <v>371</v>
      </c>
      <c r="C370" s="3" t="s">
        <v>372</v>
      </c>
      <c r="D370" s="3" t="s">
        <v>309</v>
      </c>
      <c r="E370" s="3" t="str">
        <v>Petit-Val</v>
      </c>
      <c r="G370" s="21">
        <v>1612</v>
      </c>
      <c r="H370" s="21" t="s">
        <v>4536</v>
      </c>
    </row>
    <row r="371" spans="1:8" x14ac:dyDescent="0.2">
      <c r="A371" s="3">
        <v>3038</v>
      </c>
      <c r="B371" s="3" t="s">
        <v>372</v>
      </c>
      <c r="C371" s="3" t="s">
        <v>372</v>
      </c>
      <c r="D371" s="3" t="s">
        <v>309</v>
      </c>
      <c r="E371" s="3" t="str">
        <v>Valbirse</v>
      </c>
      <c r="G371" s="21">
        <v>1613</v>
      </c>
      <c r="H371" s="21" t="s">
        <v>4536</v>
      </c>
    </row>
    <row r="372" spans="1:8" x14ac:dyDescent="0.2">
      <c r="A372" s="3">
        <v>3084</v>
      </c>
      <c r="B372" s="3" t="s">
        <v>373</v>
      </c>
      <c r="C372" s="3" t="s">
        <v>374</v>
      </c>
      <c r="D372" s="3" t="s">
        <v>309</v>
      </c>
      <c r="E372" s="3" t="str">
        <v>La Neuveville</v>
      </c>
      <c r="G372" s="21">
        <v>1614</v>
      </c>
      <c r="H372" s="21" t="s">
        <v>4536</v>
      </c>
    </row>
    <row r="373" spans="1:8" x14ac:dyDescent="0.2">
      <c r="A373" s="3">
        <v>3095</v>
      </c>
      <c r="B373" s="3" t="s">
        <v>375</v>
      </c>
      <c r="C373" s="3" t="s">
        <v>374</v>
      </c>
      <c r="D373" s="3" t="s">
        <v>309</v>
      </c>
      <c r="E373" s="3" t="str">
        <v>Nods</v>
      </c>
      <c r="G373" s="21">
        <v>1615</v>
      </c>
      <c r="H373" s="21" t="s">
        <v>4536</v>
      </c>
    </row>
    <row r="374" spans="1:8" x14ac:dyDescent="0.2">
      <c r="A374" s="3">
        <v>3097</v>
      </c>
      <c r="B374" s="3" t="s">
        <v>376</v>
      </c>
      <c r="C374" s="3" t="s">
        <v>374</v>
      </c>
      <c r="D374" s="3" t="s">
        <v>309</v>
      </c>
      <c r="E374" s="3" t="str">
        <v>Plateau de Diesse</v>
      </c>
      <c r="G374" s="21">
        <v>1616</v>
      </c>
      <c r="H374" s="21" t="s">
        <v>4536</v>
      </c>
    </row>
    <row r="375" spans="1:8" x14ac:dyDescent="0.2">
      <c r="A375" s="3">
        <v>3098</v>
      </c>
      <c r="B375" s="3" t="s">
        <v>374</v>
      </c>
      <c r="C375" s="3" t="s">
        <v>374</v>
      </c>
      <c r="D375" s="3" t="s">
        <v>309</v>
      </c>
      <c r="E375" s="3" t="str">
        <v>Aegerten</v>
      </c>
      <c r="G375" s="21">
        <v>1617</v>
      </c>
      <c r="H375" s="21" t="s">
        <v>4536</v>
      </c>
    </row>
    <row r="376" spans="1:8" x14ac:dyDescent="0.2">
      <c r="A376" s="3">
        <v>3098</v>
      </c>
      <c r="B376" s="3" t="s">
        <v>374</v>
      </c>
      <c r="C376" s="3" t="s">
        <v>374</v>
      </c>
      <c r="D376" s="3" t="s">
        <v>309</v>
      </c>
      <c r="E376" s="3" t="str">
        <v>Bellmund</v>
      </c>
      <c r="G376" s="21">
        <v>1618</v>
      </c>
      <c r="H376" s="21" t="s">
        <v>4536</v>
      </c>
    </row>
    <row r="377" spans="1:8" x14ac:dyDescent="0.2">
      <c r="A377" s="3">
        <v>3098</v>
      </c>
      <c r="B377" s="3" t="s">
        <v>377</v>
      </c>
      <c r="C377" s="3" t="s">
        <v>374</v>
      </c>
      <c r="D377" s="3" t="s">
        <v>309</v>
      </c>
      <c r="E377" s="3" t="str">
        <v>Brügg</v>
      </c>
      <c r="G377" s="21">
        <v>1619</v>
      </c>
      <c r="H377" s="21" t="s">
        <v>4536</v>
      </c>
    </row>
    <row r="378" spans="1:8" x14ac:dyDescent="0.2">
      <c r="A378" s="3">
        <v>3144</v>
      </c>
      <c r="B378" s="3" t="s">
        <v>378</v>
      </c>
      <c r="C378" s="3" t="s">
        <v>374</v>
      </c>
      <c r="D378" s="3" t="s">
        <v>309</v>
      </c>
      <c r="E378" s="3" t="str">
        <v>Bühl</v>
      </c>
      <c r="G378" s="21">
        <v>1623</v>
      </c>
      <c r="H378" s="21" t="s">
        <v>4537</v>
      </c>
    </row>
    <row r="379" spans="1:8" x14ac:dyDescent="0.2">
      <c r="A379" s="3">
        <v>3145</v>
      </c>
      <c r="B379" s="3" t="s">
        <v>379</v>
      </c>
      <c r="C379" s="3" t="s">
        <v>374</v>
      </c>
      <c r="D379" s="3" t="s">
        <v>309</v>
      </c>
      <c r="E379" s="3" t="str">
        <v>Epsach</v>
      </c>
      <c r="G379" s="21">
        <v>1624</v>
      </c>
      <c r="H379" s="21" t="s">
        <v>4537</v>
      </c>
    </row>
    <row r="380" spans="1:8" x14ac:dyDescent="0.2">
      <c r="A380" s="3">
        <v>3147</v>
      </c>
      <c r="B380" s="3" t="s">
        <v>380</v>
      </c>
      <c r="C380" s="3" t="s">
        <v>374</v>
      </c>
      <c r="D380" s="3" t="s">
        <v>309</v>
      </c>
      <c r="E380" s="3" t="str">
        <v>Hagneck</v>
      </c>
      <c r="G380" s="21">
        <v>1625</v>
      </c>
      <c r="H380" s="21" t="s">
        <v>4537</v>
      </c>
    </row>
    <row r="381" spans="1:8" x14ac:dyDescent="0.2">
      <c r="A381" s="3">
        <v>3172</v>
      </c>
      <c r="B381" s="3" t="s">
        <v>381</v>
      </c>
      <c r="C381" s="3" t="s">
        <v>374</v>
      </c>
      <c r="D381" s="3" t="s">
        <v>309</v>
      </c>
      <c r="E381" s="3" t="str">
        <v>Hermrigen</v>
      </c>
      <c r="G381" s="21">
        <v>1626</v>
      </c>
      <c r="H381" s="21" t="s">
        <v>4537</v>
      </c>
    </row>
    <row r="382" spans="1:8" x14ac:dyDescent="0.2">
      <c r="A382" s="3">
        <v>3173</v>
      </c>
      <c r="B382" s="3" t="s">
        <v>382</v>
      </c>
      <c r="C382" s="3" t="s">
        <v>374</v>
      </c>
      <c r="D382" s="3" t="s">
        <v>309</v>
      </c>
      <c r="E382" s="3" t="str">
        <v>Jens</v>
      </c>
      <c r="G382" s="21">
        <v>1627</v>
      </c>
      <c r="H382" s="21" t="s">
        <v>4537</v>
      </c>
    </row>
    <row r="383" spans="1:8" x14ac:dyDescent="0.2">
      <c r="A383" s="3">
        <v>3174</v>
      </c>
      <c r="B383" s="3" t="s">
        <v>383</v>
      </c>
      <c r="C383" s="3" t="s">
        <v>374</v>
      </c>
      <c r="D383" s="3" t="s">
        <v>309</v>
      </c>
      <c r="E383" s="3" t="str">
        <v>Ipsach</v>
      </c>
      <c r="G383" s="21">
        <v>1628</v>
      </c>
      <c r="H383" s="21" t="s">
        <v>4537</v>
      </c>
    </row>
    <row r="384" spans="1:8" x14ac:dyDescent="0.2">
      <c r="A384" s="3">
        <v>3073</v>
      </c>
      <c r="B384" s="3" t="s">
        <v>384</v>
      </c>
      <c r="C384" s="3" t="s">
        <v>385</v>
      </c>
      <c r="D384" s="3" t="s">
        <v>309</v>
      </c>
      <c r="E384" s="3" t="str">
        <v>Ligerz</v>
      </c>
      <c r="G384" s="21">
        <v>1630</v>
      </c>
      <c r="H384" s="21" t="s">
        <v>4537</v>
      </c>
    </row>
    <row r="385" spans="1:8" x14ac:dyDescent="0.2">
      <c r="A385" s="3">
        <v>3074</v>
      </c>
      <c r="B385" s="3" t="s">
        <v>386</v>
      </c>
      <c r="C385" s="3" t="s">
        <v>385</v>
      </c>
      <c r="D385" s="3" t="s">
        <v>309</v>
      </c>
      <c r="E385" s="3" t="str">
        <v>Merzligen</v>
      </c>
      <c r="G385" s="21">
        <v>1632</v>
      </c>
      <c r="H385" s="21" t="s">
        <v>4537</v>
      </c>
    </row>
    <row r="386" spans="1:8" x14ac:dyDescent="0.2">
      <c r="A386" s="3">
        <v>3096</v>
      </c>
      <c r="B386" s="3" t="s">
        <v>387</v>
      </c>
      <c r="C386" s="3" t="s">
        <v>387</v>
      </c>
      <c r="D386" s="3" t="s">
        <v>309</v>
      </c>
      <c r="E386" s="3" t="str">
        <v>Mörigen</v>
      </c>
      <c r="G386" s="21">
        <v>1633</v>
      </c>
      <c r="H386" s="21" t="s">
        <v>4537</v>
      </c>
    </row>
    <row r="387" spans="1:8" x14ac:dyDescent="0.2">
      <c r="A387" s="3">
        <v>3066</v>
      </c>
      <c r="B387" s="3" t="s">
        <v>388</v>
      </c>
      <c r="C387" s="3" t="s">
        <v>388</v>
      </c>
      <c r="D387" s="3" t="s">
        <v>309</v>
      </c>
      <c r="E387" s="3" t="str">
        <v>Nidau</v>
      </c>
      <c r="G387" s="21">
        <v>1634</v>
      </c>
      <c r="H387" s="21" t="s">
        <v>4537</v>
      </c>
    </row>
    <row r="388" spans="1:8" x14ac:dyDescent="0.2">
      <c r="A388" s="3">
        <v>3067</v>
      </c>
      <c r="B388" s="3" t="s">
        <v>389</v>
      </c>
      <c r="C388" s="3" t="s">
        <v>390</v>
      </c>
      <c r="D388" s="3" t="s">
        <v>309</v>
      </c>
      <c r="E388" s="3" t="str">
        <v>Orpund</v>
      </c>
      <c r="G388" s="21">
        <v>1635</v>
      </c>
      <c r="H388" s="21" t="s">
        <v>4537</v>
      </c>
    </row>
    <row r="389" spans="1:8" x14ac:dyDescent="0.2">
      <c r="A389" s="3">
        <v>3068</v>
      </c>
      <c r="B389" s="3" t="s">
        <v>391</v>
      </c>
      <c r="C389" s="3" t="s">
        <v>390</v>
      </c>
      <c r="D389" s="3" t="s">
        <v>309</v>
      </c>
      <c r="E389" s="3" t="str">
        <v>Port</v>
      </c>
      <c r="G389" s="21">
        <v>1636</v>
      </c>
      <c r="H389" s="21" t="s">
        <v>4537</v>
      </c>
    </row>
    <row r="390" spans="1:8" x14ac:dyDescent="0.2">
      <c r="A390" s="3">
        <v>3032</v>
      </c>
      <c r="B390" s="3" t="s">
        <v>392</v>
      </c>
      <c r="C390" s="3" t="s">
        <v>393</v>
      </c>
      <c r="D390" s="3" t="s">
        <v>309</v>
      </c>
      <c r="E390" s="3" t="str">
        <v>Safnern</v>
      </c>
      <c r="G390" s="21">
        <v>1637</v>
      </c>
      <c r="H390" s="21" t="s">
        <v>4537</v>
      </c>
    </row>
    <row r="391" spans="1:8" x14ac:dyDescent="0.2">
      <c r="A391" s="3">
        <v>3033</v>
      </c>
      <c r="B391" s="3" t="s">
        <v>394</v>
      </c>
      <c r="C391" s="3" t="s">
        <v>393</v>
      </c>
      <c r="D391" s="3" t="s">
        <v>309</v>
      </c>
      <c r="E391" s="3" t="str">
        <v>Scheuren</v>
      </c>
      <c r="G391" s="21">
        <v>1638</v>
      </c>
      <c r="H391" s="21" t="s">
        <v>4537</v>
      </c>
    </row>
    <row r="392" spans="1:8" x14ac:dyDescent="0.2">
      <c r="A392" s="3">
        <v>3034</v>
      </c>
      <c r="B392" s="3" t="s">
        <v>395</v>
      </c>
      <c r="C392" s="3" t="s">
        <v>393</v>
      </c>
      <c r="D392" s="3" t="s">
        <v>309</v>
      </c>
      <c r="E392" s="3" t="str">
        <v>Schwadernau</v>
      </c>
      <c r="G392" s="21">
        <v>1642</v>
      </c>
      <c r="H392" s="21" t="s">
        <v>4537</v>
      </c>
    </row>
    <row r="393" spans="1:8" x14ac:dyDescent="0.2">
      <c r="A393" s="3">
        <v>3043</v>
      </c>
      <c r="B393" s="3" t="s">
        <v>396</v>
      </c>
      <c r="C393" s="3" t="s">
        <v>393</v>
      </c>
      <c r="D393" s="3" t="s">
        <v>309</v>
      </c>
      <c r="E393" s="3" t="str">
        <v>Studen (BE)</v>
      </c>
      <c r="G393" s="21">
        <v>1643</v>
      </c>
      <c r="H393" s="21" t="s">
        <v>4537</v>
      </c>
    </row>
    <row r="394" spans="1:8" x14ac:dyDescent="0.2">
      <c r="A394" s="3">
        <v>3044</v>
      </c>
      <c r="B394" s="3" t="s">
        <v>397</v>
      </c>
      <c r="C394" s="3" t="s">
        <v>393</v>
      </c>
      <c r="D394" s="3" t="s">
        <v>309</v>
      </c>
      <c r="E394" s="3" t="str">
        <v>Sutz-Lattrigen</v>
      </c>
      <c r="G394" s="21">
        <v>1644</v>
      </c>
      <c r="H394" s="21" t="s">
        <v>4537</v>
      </c>
    </row>
    <row r="395" spans="1:8" x14ac:dyDescent="0.2">
      <c r="A395" s="3">
        <v>3049</v>
      </c>
      <c r="B395" s="3" t="s">
        <v>398</v>
      </c>
      <c r="C395" s="3" t="s">
        <v>393</v>
      </c>
      <c r="D395" s="3" t="s">
        <v>309</v>
      </c>
      <c r="E395" s="3" t="str">
        <v>Täuffelen</v>
      </c>
      <c r="G395" s="21">
        <v>1645</v>
      </c>
      <c r="H395" s="21" t="s">
        <v>4537</v>
      </c>
    </row>
    <row r="396" spans="1:8" x14ac:dyDescent="0.2">
      <c r="A396" s="3">
        <v>3052</v>
      </c>
      <c r="B396" s="3" t="s">
        <v>399</v>
      </c>
      <c r="C396" s="3" t="s">
        <v>399</v>
      </c>
      <c r="D396" s="3" t="s">
        <v>309</v>
      </c>
      <c r="E396" s="3" t="str">
        <v>Walperswil</v>
      </c>
      <c r="G396" s="21">
        <v>1646</v>
      </c>
      <c r="H396" s="21" t="s">
        <v>4537</v>
      </c>
    </row>
    <row r="397" spans="1:8" x14ac:dyDescent="0.2">
      <c r="A397" s="3">
        <v>3048</v>
      </c>
      <c r="B397" s="3" t="s">
        <v>400</v>
      </c>
      <c r="C397" s="3" t="s">
        <v>401</v>
      </c>
      <c r="D397" s="3" t="s">
        <v>309</v>
      </c>
      <c r="E397" s="3" t="str">
        <v>Worben</v>
      </c>
      <c r="G397" s="21">
        <v>1647</v>
      </c>
      <c r="H397" s="21" t="s">
        <v>4537</v>
      </c>
    </row>
    <row r="398" spans="1:8" x14ac:dyDescent="0.2">
      <c r="A398" s="3">
        <v>3063</v>
      </c>
      <c r="B398" s="3" t="s">
        <v>401</v>
      </c>
      <c r="C398" s="3" t="s">
        <v>401</v>
      </c>
      <c r="D398" s="3" t="s">
        <v>309</v>
      </c>
      <c r="E398" s="3" t="str">
        <v>Twann-Tüscherz</v>
      </c>
      <c r="G398" s="21">
        <v>1648</v>
      </c>
      <c r="H398" s="21" t="s">
        <v>4537</v>
      </c>
    </row>
    <row r="399" spans="1:8" x14ac:dyDescent="0.2">
      <c r="A399" s="3">
        <v>3072</v>
      </c>
      <c r="B399" s="3" t="s">
        <v>402</v>
      </c>
      <c r="C399" s="3" t="s">
        <v>402</v>
      </c>
      <c r="D399" s="3" t="s">
        <v>309</v>
      </c>
      <c r="E399" s="3" t="str">
        <v>Därstetten</v>
      </c>
      <c r="G399" s="21">
        <v>1649</v>
      </c>
      <c r="H399" s="21" t="s">
        <v>4537</v>
      </c>
    </row>
    <row r="400" spans="1:8" x14ac:dyDescent="0.2">
      <c r="A400" s="3">
        <v>2502</v>
      </c>
      <c r="B400" s="3" t="s">
        <v>403</v>
      </c>
      <c r="C400" s="3" t="s">
        <v>403</v>
      </c>
      <c r="D400" s="3" t="s">
        <v>309</v>
      </c>
      <c r="E400" s="3" t="str">
        <v>Diemtigen</v>
      </c>
      <c r="G400" s="21">
        <v>1651</v>
      </c>
      <c r="H400" s="21" t="s">
        <v>4537</v>
      </c>
    </row>
    <row r="401" spans="1:8" x14ac:dyDescent="0.2">
      <c r="A401" s="3">
        <v>2503</v>
      </c>
      <c r="B401" s="3" t="s">
        <v>403</v>
      </c>
      <c r="C401" s="3" t="s">
        <v>403</v>
      </c>
      <c r="D401" s="3" t="s">
        <v>309</v>
      </c>
      <c r="E401" s="3" t="str">
        <v>Erlenbach im Simmental</v>
      </c>
      <c r="G401" s="21">
        <v>1652</v>
      </c>
      <c r="H401" s="21" t="s">
        <v>4537</v>
      </c>
    </row>
    <row r="402" spans="1:8" x14ac:dyDescent="0.2">
      <c r="A402" s="3">
        <v>2504</v>
      </c>
      <c r="B402" s="3" t="s">
        <v>403</v>
      </c>
      <c r="C402" s="3" t="s">
        <v>403</v>
      </c>
      <c r="D402" s="3" t="s">
        <v>309</v>
      </c>
      <c r="E402" s="3" t="str">
        <v>Oberwil im Simmental</v>
      </c>
      <c r="G402" s="21">
        <v>1653</v>
      </c>
      <c r="H402" s="21" t="s">
        <v>4537</v>
      </c>
    </row>
    <row r="403" spans="1:8" x14ac:dyDescent="0.2">
      <c r="A403" s="3">
        <v>2505</v>
      </c>
      <c r="B403" s="3" t="s">
        <v>403</v>
      </c>
      <c r="C403" s="3" t="s">
        <v>403</v>
      </c>
      <c r="D403" s="3" t="s">
        <v>309</v>
      </c>
      <c r="E403" s="3" t="str">
        <v>Reutigen</v>
      </c>
      <c r="G403" s="21">
        <v>1654</v>
      </c>
      <c r="H403" s="21" t="s">
        <v>4537</v>
      </c>
    </row>
    <row r="404" spans="1:8" x14ac:dyDescent="0.2">
      <c r="A404" s="3">
        <v>2532</v>
      </c>
      <c r="B404" s="3" t="s">
        <v>404</v>
      </c>
      <c r="C404" s="3" t="s">
        <v>405</v>
      </c>
      <c r="D404" s="3" t="s">
        <v>309</v>
      </c>
      <c r="E404" s="3" t="str">
        <v>Spiez</v>
      </c>
      <c r="G404" s="21">
        <v>1656</v>
      </c>
      <c r="H404" s="21" t="s">
        <v>4541</v>
      </c>
    </row>
    <row r="405" spans="1:8" x14ac:dyDescent="0.2">
      <c r="A405" s="3">
        <v>2533</v>
      </c>
      <c r="B405" s="3" t="s">
        <v>405</v>
      </c>
      <c r="C405" s="3" t="s">
        <v>405</v>
      </c>
      <c r="D405" s="3" t="s">
        <v>309</v>
      </c>
      <c r="E405" s="3" t="str">
        <v>Wimmis</v>
      </c>
      <c r="G405" s="21">
        <v>1657</v>
      </c>
      <c r="H405" s="21" t="s">
        <v>4541</v>
      </c>
    </row>
    <row r="406" spans="1:8" x14ac:dyDescent="0.2">
      <c r="A406" s="3">
        <v>3296</v>
      </c>
      <c r="B406" s="3" t="s">
        <v>406</v>
      </c>
      <c r="C406" s="3" t="s">
        <v>406</v>
      </c>
      <c r="D406" s="3" t="s">
        <v>309</v>
      </c>
      <c r="E406" s="3" t="str">
        <v>Stocken-Höfen</v>
      </c>
      <c r="G406" s="21">
        <v>1658</v>
      </c>
      <c r="H406" s="21" t="s">
        <v>4542</v>
      </c>
    </row>
    <row r="407" spans="1:8" x14ac:dyDescent="0.2">
      <c r="A407" s="3">
        <v>3263</v>
      </c>
      <c r="B407" s="3" t="s">
        <v>407</v>
      </c>
      <c r="C407" s="3" t="s">
        <v>407</v>
      </c>
      <c r="D407" s="3" t="s">
        <v>309</v>
      </c>
      <c r="E407" s="3" t="str">
        <v>Guttannen</v>
      </c>
      <c r="G407" s="21">
        <v>1659</v>
      </c>
      <c r="H407" s="21" t="s">
        <v>4541</v>
      </c>
    </row>
    <row r="408" spans="1:8" x14ac:dyDescent="0.2">
      <c r="A408" s="3">
        <v>3294</v>
      </c>
      <c r="B408" s="3" t="s">
        <v>408</v>
      </c>
      <c r="C408" s="3" t="s">
        <v>408</v>
      </c>
      <c r="D408" s="3" t="s">
        <v>309</v>
      </c>
      <c r="E408" s="3" t="str">
        <v>Hasliberg</v>
      </c>
      <c r="G408" s="21">
        <v>1660</v>
      </c>
      <c r="H408" s="21" t="s">
        <v>4542</v>
      </c>
    </row>
    <row r="409" spans="1:8" x14ac:dyDescent="0.2">
      <c r="A409" s="3">
        <v>3264</v>
      </c>
      <c r="B409" s="3" t="s">
        <v>409</v>
      </c>
      <c r="C409" s="3" t="s">
        <v>410</v>
      </c>
      <c r="D409" s="3" t="s">
        <v>309</v>
      </c>
      <c r="E409" s="3" t="str">
        <v>Innertkirchen</v>
      </c>
      <c r="G409" s="21">
        <v>1661</v>
      </c>
      <c r="H409" s="21" t="s">
        <v>4537</v>
      </c>
    </row>
    <row r="410" spans="1:8" x14ac:dyDescent="0.2">
      <c r="A410" s="3">
        <v>3293</v>
      </c>
      <c r="B410" s="3" t="s">
        <v>411</v>
      </c>
      <c r="C410" s="3" t="s">
        <v>411</v>
      </c>
      <c r="D410" s="3" t="s">
        <v>309</v>
      </c>
      <c r="E410" s="3" t="str">
        <v>Meiringen</v>
      </c>
      <c r="G410" s="21">
        <v>1663</v>
      </c>
      <c r="H410" s="21" t="s">
        <v>4537</v>
      </c>
    </row>
    <row r="411" spans="1:8" x14ac:dyDescent="0.2">
      <c r="A411" s="3">
        <v>2543</v>
      </c>
      <c r="B411" s="3" t="s">
        <v>412</v>
      </c>
      <c r="C411" s="3" t="s">
        <v>413</v>
      </c>
      <c r="D411" s="3" t="s">
        <v>309</v>
      </c>
      <c r="E411" s="3" t="str">
        <v>Schattenhalb</v>
      </c>
      <c r="G411" s="21">
        <v>1665</v>
      </c>
      <c r="H411" s="21" t="s">
        <v>4537</v>
      </c>
    </row>
    <row r="412" spans="1:8" x14ac:dyDescent="0.2">
      <c r="A412" s="3">
        <v>3297</v>
      </c>
      <c r="B412" s="3" t="s">
        <v>414</v>
      </c>
      <c r="C412" s="3" t="s">
        <v>414</v>
      </c>
      <c r="D412" s="3" t="s">
        <v>309</v>
      </c>
      <c r="E412" s="3" t="str">
        <v>Boltigen</v>
      </c>
      <c r="G412" s="21">
        <v>1666</v>
      </c>
      <c r="H412" s="21" t="s">
        <v>4542</v>
      </c>
    </row>
    <row r="413" spans="1:8" x14ac:dyDescent="0.2">
      <c r="A413" s="3">
        <v>3294</v>
      </c>
      <c r="B413" s="3" t="s">
        <v>415</v>
      </c>
      <c r="C413" s="3" t="s">
        <v>415</v>
      </c>
      <c r="D413" s="3" t="s">
        <v>309</v>
      </c>
      <c r="E413" s="3" t="str">
        <v>Lenk</v>
      </c>
      <c r="G413" s="21">
        <v>1667</v>
      </c>
      <c r="H413" s="21" t="s">
        <v>4537</v>
      </c>
    </row>
    <row r="414" spans="1:8" x14ac:dyDescent="0.2">
      <c r="A414" s="3">
        <v>2554</v>
      </c>
      <c r="B414" s="3" t="s">
        <v>416</v>
      </c>
      <c r="C414" s="3" t="s">
        <v>416</v>
      </c>
      <c r="D414" s="3" t="s">
        <v>309</v>
      </c>
      <c r="E414" s="3" t="str">
        <v>St. Stephan</v>
      </c>
      <c r="G414" s="21">
        <v>1669</v>
      </c>
      <c r="H414" s="21" t="s">
        <v>4542</v>
      </c>
    </row>
    <row r="415" spans="1:8" x14ac:dyDescent="0.2">
      <c r="A415" s="3">
        <v>3298</v>
      </c>
      <c r="B415" s="3" t="s">
        <v>417</v>
      </c>
      <c r="C415" s="3" t="s">
        <v>418</v>
      </c>
      <c r="D415" s="3" t="s">
        <v>309</v>
      </c>
      <c r="E415" s="3" t="str">
        <v>Zweisimmen</v>
      </c>
      <c r="G415" s="21">
        <v>1670</v>
      </c>
      <c r="H415" s="21" t="s">
        <v>4537</v>
      </c>
    </row>
    <row r="416" spans="1:8" x14ac:dyDescent="0.2">
      <c r="A416" s="3">
        <v>2542</v>
      </c>
      <c r="B416" s="3" t="s">
        <v>419</v>
      </c>
      <c r="C416" s="3" t="s">
        <v>419</v>
      </c>
      <c r="D416" s="3" t="s">
        <v>309</v>
      </c>
      <c r="E416" s="3" t="str">
        <v>Gsteig</v>
      </c>
      <c r="G416" s="21">
        <v>1673</v>
      </c>
      <c r="H416" s="21" t="s">
        <v>4536</v>
      </c>
    </row>
    <row r="417" spans="1:8" x14ac:dyDescent="0.2">
      <c r="A417" s="3">
        <v>3295</v>
      </c>
      <c r="B417" s="3" t="s">
        <v>420</v>
      </c>
      <c r="C417" s="3" t="s">
        <v>421</v>
      </c>
      <c r="D417" s="3" t="s">
        <v>309</v>
      </c>
      <c r="E417" s="3" t="str">
        <v>Lauenen</v>
      </c>
      <c r="G417" s="21">
        <v>1674</v>
      </c>
      <c r="H417" s="21" t="s">
        <v>4537</v>
      </c>
    </row>
    <row r="418" spans="1:8" x14ac:dyDescent="0.2">
      <c r="A418" s="3">
        <v>3251</v>
      </c>
      <c r="B418" s="3" t="s">
        <v>422</v>
      </c>
      <c r="C418" s="3" t="s">
        <v>423</v>
      </c>
      <c r="D418" s="3" t="s">
        <v>309</v>
      </c>
      <c r="E418" s="3" t="str">
        <v>Saanen</v>
      </c>
      <c r="G418" s="21">
        <v>1675</v>
      </c>
      <c r="H418" s="21" t="s">
        <v>4537</v>
      </c>
    </row>
    <row r="419" spans="1:8" x14ac:dyDescent="0.2">
      <c r="A419" s="3">
        <v>3426</v>
      </c>
      <c r="B419" s="3" t="s">
        <v>424</v>
      </c>
      <c r="C419" s="3" t="s">
        <v>424</v>
      </c>
      <c r="D419" s="3" t="s">
        <v>309</v>
      </c>
      <c r="E419" s="3" t="str">
        <v>Guggisberg</v>
      </c>
      <c r="G419" s="21">
        <v>1676</v>
      </c>
      <c r="H419" s="21" t="s">
        <v>4537</v>
      </c>
    </row>
    <row r="420" spans="1:8" x14ac:dyDescent="0.2">
      <c r="A420" s="3">
        <v>3473</v>
      </c>
      <c r="B420" s="3" t="s">
        <v>425</v>
      </c>
      <c r="C420" s="3" t="s">
        <v>425</v>
      </c>
      <c r="D420" s="3" t="s">
        <v>309</v>
      </c>
      <c r="E420" s="3" t="str">
        <v>Rüschegg</v>
      </c>
      <c r="G420" s="21">
        <v>1677</v>
      </c>
      <c r="H420" s="21" t="s">
        <v>4537</v>
      </c>
    </row>
    <row r="421" spans="1:8" x14ac:dyDescent="0.2">
      <c r="A421" s="3">
        <v>3323</v>
      </c>
      <c r="B421" s="3" t="s">
        <v>426</v>
      </c>
      <c r="C421" s="3" t="s">
        <v>427</v>
      </c>
      <c r="D421" s="3" t="s">
        <v>309</v>
      </c>
      <c r="E421" s="3" t="str">
        <v>Schwarzenburg</v>
      </c>
      <c r="G421" s="21">
        <v>1678</v>
      </c>
      <c r="H421" s="21" t="s">
        <v>4537</v>
      </c>
    </row>
    <row r="422" spans="1:8" x14ac:dyDescent="0.2">
      <c r="A422" s="3">
        <v>3400</v>
      </c>
      <c r="B422" s="3" t="s">
        <v>428</v>
      </c>
      <c r="C422" s="3" t="s">
        <v>428</v>
      </c>
      <c r="D422" s="3" t="s">
        <v>309</v>
      </c>
      <c r="E422" s="3" t="str">
        <v>Belp</v>
      </c>
      <c r="G422" s="21">
        <v>1679</v>
      </c>
      <c r="H422" s="21" t="s">
        <v>4537</v>
      </c>
    </row>
    <row r="423" spans="1:8" x14ac:dyDescent="0.2">
      <c r="A423" s="3">
        <v>3423</v>
      </c>
      <c r="B423" s="3" t="s">
        <v>429</v>
      </c>
      <c r="C423" s="3" t="s">
        <v>429</v>
      </c>
      <c r="D423" s="3" t="s">
        <v>309</v>
      </c>
      <c r="E423" s="3" t="str">
        <v>Burgistein</v>
      </c>
      <c r="G423" s="21">
        <v>1680</v>
      </c>
      <c r="H423" s="21" t="s">
        <v>4537</v>
      </c>
    </row>
    <row r="424" spans="1:8" x14ac:dyDescent="0.2">
      <c r="A424" s="3">
        <v>3424</v>
      </c>
      <c r="B424" s="3" t="s">
        <v>430</v>
      </c>
      <c r="C424" s="3" t="s">
        <v>429</v>
      </c>
      <c r="D424" s="3" t="s">
        <v>309</v>
      </c>
      <c r="E424" s="3" t="str">
        <v>Gerzensee</v>
      </c>
      <c r="G424" s="21">
        <v>1681</v>
      </c>
      <c r="H424" s="21" t="s">
        <v>4537</v>
      </c>
    </row>
    <row r="425" spans="1:8" x14ac:dyDescent="0.2">
      <c r="A425" s="3">
        <v>3424</v>
      </c>
      <c r="B425" s="3" t="s">
        <v>431</v>
      </c>
      <c r="C425" s="3" t="s">
        <v>429</v>
      </c>
      <c r="D425" s="3" t="s">
        <v>309</v>
      </c>
      <c r="E425" s="3" t="str">
        <v>Gurzelen</v>
      </c>
      <c r="G425" s="21">
        <v>1682</v>
      </c>
      <c r="H425" s="21" t="s">
        <v>4537</v>
      </c>
    </row>
    <row r="426" spans="1:8" x14ac:dyDescent="0.2">
      <c r="A426" s="3">
        <v>3415</v>
      </c>
      <c r="B426" s="3" t="s">
        <v>432</v>
      </c>
      <c r="C426" s="3" t="s">
        <v>433</v>
      </c>
      <c r="D426" s="3" t="s">
        <v>309</v>
      </c>
      <c r="E426" s="3" t="str">
        <v>Jaberg</v>
      </c>
      <c r="G426" s="21">
        <v>1683</v>
      </c>
      <c r="H426" s="21" t="s">
        <v>4537</v>
      </c>
    </row>
    <row r="427" spans="1:8" x14ac:dyDescent="0.2">
      <c r="A427" s="3">
        <v>3415</v>
      </c>
      <c r="B427" s="3" t="s">
        <v>434</v>
      </c>
      <c r="C427" s="3" t="s">
        <v>433</v>
      </c>
      <c r="D427" s="3" t="s">
        <v>309</v>
      </c>
      <c r="E427" s="3" t="str">
        <v>Kaufdorf</v>
      </c>
      <c r="G427" s="21">
        <v>1684</v>
      </c>
      <c r="H427" s="21" t="s">
        <v>4537</v>
      </c>
    </row>
    <row r="428" spans="1:8" x14ac:dyDescent="0.2">
      <c r="A428" s="3">
        <v>3419</v>
      </c>
      <c r="B428" s="3" t="s">
        <v>435</v>
      </c>
      <c r="C428" s="3" t="s">
        <v>433</v>
      </c>
      <c r="D428" s="3" t="s">
        <v>309</v>
      </c>
      <c r="E428" s="3" t="str">
        <v>Kehrsatz</v>
      </c>
      <c r="G428" s="21">
        <v>1685</v>
      </c>
      <c r="H428" s="21" t="s">
        <v>4537</v>
      </c>
    </row>
    <row r="429" spans="1:8" x14ac:dyDescent="0.2">
      <c r="A429" s="3">
        <v>3412</v>
      </c>
      <c r="B429" s="3" t="s">
        <v>436</v>
      </c>
      <c r="C429" s="3" t="s">
        <v>436</v>
      </c>
      <c r="D429" s="3" t="s">
        <v>309</v>
      </c>
      <c r="E429" s="3" t="str">
        <v>Kirchdorf (BE)</v>
      </c>
      <c r="G429" s="21">
        <v>1686</v>
      </c>
      <c r="H429" s="21" t="s">
        <v>4537</v>
      </c>
    </row>
    <row r="430" spans="1:8" x14ac:dyDescent="0.2">
      <c r="A430" s="3">
        <v>3413</v>
      </c>
      <c r="B430" s="3" t="s">
        <v>437</v>
      </c>
      <c r="C430" s="3" t="s">
        <v>436</v>
      </c>
      <c r="D430" s="3" t="s">
        <v>309</v>
      </c>
      <c r="E430" s="3" t="str">
        <v>Niedermuhlern</v>
      </c>
      <c r="G430" s="21">
        <v>1687</v>
      </c>
      <c r="H430" s="21" t="s">
        <v>4537</v>
      </c>
    </row>
    <row r="431" spans="1:8" x14ac:dyDescent="0.2">
      <c r="A431" s="3">
        <v>3429</v>
      </c>
      <c r="B431" s="3" t="s">
        <v>438</v>
      </c>
      <c r="C431" s="3" t="s">
        <v>438</v>
      </c>
      <c r="D431" s="3" t="s">
        <v>309</v>
      </c>
      <c r="E431" s="3" t="str">
        <v>Riggisberg</v>
      </c>
      <c r="G431" s="21">
        <v>1688</v>
      </c>
      <c r="H431" s="21" t="s">
        <v>4537</v>
      </c>
    </row>
    <row r="432" spans="1:8" x14ac:dyDescent="0.2">
      <c r="A432" s="3">
        <v>3324</v>
      </c>
      <c r="B432" s="3" t="s">
        <v>439</v>
      </c>
      <c r="C432" s="3" t="s">
        <v>439</v>
      </c>
      <c r="D432" s="3" t="s">
        <v>309</v>
      </c>
      <c r="E432" s="3" t="str">
        <v>Rüeggisberg</v>
      </c>
      <c r="G432" s="21">
        <v>1689</v>
      </c>
      <c r="H432" s="21" t="s">
        <v>4537</v>
      </c>
    </row>
    <row r="433" spans="1:8" x14ac:dyDescent="0.2">
      <c r="A433" s="3">
        <v>3324</v>
      </c>
      <c r="B433" s="3" t="s">
        <v>440</v>
      </c>
      <c r="C433" s="3" t="s">
        <v>439</v>
      </c>
      <c r="D433" s="3" t="s">
        <v>309</v>
      </c>
      <c r="E433" s="3" t="str">
        <v>Seftigen</v>
      </c>
      <c r="G433" s="21">
        <v>1690</v>
      </c>
      <c r="H433" s="21" t="s">
        <v>4537</v>
      </c>
    </row>
    <row r="434" spans="1:8" x14ac:dyDescent="0.2">
      <c r="A434" s="3">
        <v>3429</v>
      </c>
      <c r="B434" s="3" t="s">
        <v>441</v>
      </c>
      <c r="C434" s="3" t="s">
        <v>441</v>
      </c>
      <c r="D434" s="3" t="s">
        <v>309</v>
      </c>
      <c r="E434" s="3" t="str">
        <v>Toffen</v>
      </c>
      <c r="G434" s="21">
        <v>1691</v>
      </c>
      <c r="H434" s="21" t="s">
        <v>4537</v>
      </c>
    </row>
    <row r="435" spans="1:8" x14ac:dyDescent="0.2">
      <c r="A435" s="3">
        <v>3309</v>
      </c>
      <c r="B435" s="3" t="s">
        <v>442</v>
      </c>
      <c r="C435" s="3" t="s">
        <v>442</v>
      </c>
      <c r="D435" s="3" t="s">
        <v>309</v>
      </c>
      <c r="E435" s="3" t="str">
        <v>Uttigen</v>
      </c>
      <c r="G435" s="21">
        <v>1692</v>
      </c>
      <c r="H435" s="21" t="s">
        <v>4537</v>
      </c>
    </row>
    <row r="436" spans="1:8" x14ac:dyDescent="0.2">
      <c r="A436" s="3">
        <v>3422</v>
      </c>
      <c r="B436" s="3" t="s">
        <v>443</v>
      </c>
      <c r="C436" s="3" t="s">
        <v>444</v>
      </c>
      <c r="D436" s="3" t="s">
        <v>309</v>
      </c>
      <c r="E436" s="3" t="str">
        <v>Wattenwil</v>
      </c>
      <c r="G436" s="21">
        <v>1694</v>
      </c>
      <c r="H436" s="21" t="s">
        <v>4537</v>
      </c>
    </row>
    <row r="437" spans="1:8" x14ac:dyDescent="0.2">
      <c r="A437" s="3">
        <v>3425</v>
      </c>
      <c r="B437" s="3" t="s">
        <v>445</v>
      </c>
      <c r="C437" s="3" t="s">
        <v>445</v>
      </c>
      <c r="D437" s="3" t="s">
        <v>309</v>
      </c>
      <c r="E437" s="3" t="str">
        <v>Wald (BE)</v>
      </c>
      <c r="G437" s="21">
        <v>1695</v>
      </c>
      <c r="H437" s="21" t="s">
        <v>4537</v>
      </c>
    </row>
    <row r="438" spans="1:8" x14ac:dyDescent="0.2">
      <c r="A438" s="3">
        <v>3325</v>
      </c>
      <c r="B438" s="3" t="s">
        <v>446</v>
      </c>
      <c r="C438" s="3" t="s">
        <v>447</v>
      </c>
      <c r="D438" s="3" t="s">
        <v>309</v>
      </c>
      <c r="E438" s="3" t="str">
        <v>Thurnen</v>
      </c>
      <c r="G438" s="21">
        <v>1696</v>
      </c>
      <c r="H438" s="21" t="s">
        <v>4537</v>
      </c>
    </row>
    <row r="439" spans="1:8" x14ac:dyDescent="0.2">
      <c r="A439" s="3">
        <v>3326</v>
      </c>
      <c r="B439" s="3" t="s">
        <v>447</v>
      </c>
      <c r="C439" s="3" t="s">
        <v>447</v>
      </c>
      <c r="D439" s="3" t="s">
        <v>309</v>
      </c>
      <c r="E439" s="3" t="str">
        <v>Eggiwil</v>
      </c>
      <c r="G439" s="21">
        <v>1697</v>
      </c>
      <c r="H439" s="21" t="s">
        <v>4537</v>
      </c>
    </row>
    <row r="440" spans="1:8" x14ac:dyDescent="0.2">
      <c r="A440" s="3">
        <v>3421</v>
      </c>
      <c r="B440" s="3" t="s">
        <v>448</v>
      </c>
      <c r="C440" s="3" t="s">
        <v>448</v>
      </c>
      <c r="D440" s="3" t="s">
        <v>309</v>
      </c>
      <c r="E440" s="3" t="str">
        <v>Langnau im Emmental</v>
      </c>
      <c r="G440" s="21">
        <v>1699</v>
      </c>
      <c r="H440" s="21" t="s">
        <v>4537</v>
      </c>
    </row>
    <row r="441" spans="1:8" x14ac:dyDescent="0.2">
      <c r="A441" s="3">
        <v>3414</v>
      </c>
      <c r="B441" s="3" t="s">
        <v>449</v>
      </c>
      <c r="C441" s="3" t="s">
        <v>449</v>
      </c>
      <c r="D441" s="3" t="s">
        <v>309</v>
      </c>
      <c r="E441" s="3" t="str">
        <v>Lauperswil</v>
      </c>
      <c r="G441" s="21">
        <v>1700</v>
      </c>
      <c r="H441" s="21" t="s">
        <v>4537</v>
      </c>
    </row>
    <row r="442" spans="1:8" x14ac:dyDescent="0.2">
      <c r="A442" s="3">
        <v>3421</v>
      </c>
      <c r="B442" s="3" t="s">
        <v>448</v>
      </c>
      <c r="C442" s="3" t="s">
        <v>449</v>
      </c>
      <c r="D442" s="3" t="s">
        <v>309</v>
      </c>
      <c r="E442" s="3" t="str">
        <v>Röthenbach im Emmental</v>
      </c>
      <c r="G442" s="21">
        <v>1712</v>
      </c>
      <c r="H442" s="21" t="s">
        <v>4537</v>
      </c>
    </row>
    <row r="443" spans="1:8" x14ac:dyDescent="0.2">
      <c r="A443" s="3">
        <v>3422</v>
      </c>
      <c r="B443" s="3" t="s">
        <v>450</v>
      </c>
      <c r="C443" s="3" t="s">
        <v>451</v>
      </c>
      <c r="D443" s="3" t="s">
        <v>309</v>
      </c>
      <c r="E443" s="3" t="str">
        <v>Rüderswil</v>
      </c>
      <c r="G443" s="21">
        <v>1713</v>
      </c>
      <c r="H443" s="21" t="s">
        <v>4537</v>
      </c>
    </row>
    <row r="444" spans="1:8" x14ac:dyDescent="0.2">
      <c r="A444" s="3">
        <v>3422</v>
      </c>
      <c r="B444" s="3" t="s">
        <v>452</v>
      </c>
      <c r="C444" s="3" t="s">
        <v>451</v>
      </c>
      <c r="D444" s="3" t="s">
        <v>309</v>
      </c>
      <c r="E444" s="3" t="str">
        <v>Schangnau</v>
      </c>
      <c r="G444" s="21">
        <v>1714</v>
      </c>
      <c r="H444" s="21" t="s">
        <v>4543</v>
      </c>
    </row>
    <row r="445" spans="1:8" x14ac:dyDescent="0.2">
      <c r="A445" s="3">
        <v>3472</v>
      </c>
      <c r="B445" s="3" t="s">
        <v>453</v>
      </c>
      <c r="C445" s="3" t="s">
        <v>453</v>
      </c>
      <c r="D445" s="3" t="s">
        <v>309</v>
      </c>
      <c r="E445" s="3" t="str">
        <v>Signau</v>
      </c>
      <c r="G445" s="21">
        <v>1715</v>
      </c>
      <c r="H445" s="21" t="s">
        <v>4537</v>
      </c>
    </row>
    <row r="446" spans="1:8" x14ac:dyDescent="0.2">
      <c r="A446" s="3">
        <v>3421</v>
      </c>
      <c r="B446" s="3" t="s">
        <v>454</v>
      </c>
      <c r="C446" s="3" t="s">
        <v>455</v>
      </c>
      <c r="D446" s="3" t="s">
        <v>309</v>
      </c>
      <c r="E446" s="3" t="str">
        <v>Trub</v>
      </c>
      <c r="G446" s="21">
        <v>1716</v>
      </c>
      <c r="H446" s="21" t="s">
        <v>4537</v>
      </c>
    </row>
    <row r="447" spans="1:8" x14ac:dyDescent="0.2">
      <c r="A447" s="3">
        <v>3425</v>
      </c>
      <c r="B447" s="3" t="s">
        <v>456</v>
      </c>
      <c r="C447" s="3" t="s">
        <v>456</v>
      </c>
      <c r="D447" s="3" t="s">
        <v>309</v>
      </c>
      <c r="E447" s="3" t="str">
        <v>Trubschachen</v>
      </c>
      <c r="G447" s="21">
        <v>1717</v>
      </c>
      <c r="H447" s="21" t="s">
        <v>4537</v>
      </c>
    </row>
    <row r="448" spans="1:8" x14ac:dyDescent="0.2">
      <c r="A448" s="3">
        <v>3472</v>
      </c>
      <c r="B448" s="3" t="s">
        <v>457</v>
      </c>
      <c r="C448" s="3" t="s">
        <v>457</v>
      </c>
      <c r="D448" s="3" t="s">
        <v>309</v>
      </c>
      <c r="E448" s="3" t="str">
        <v>Amsoldingen</v>
      </c>
      <c r="G448" s="21">
        <v>1718</v>
      </c>
      <c r="H448" s="21" t="s">
        <v>4537</v>
      </c>
    </row>
    <row r="449" spans="1:8" x14ac:dyDescent="0.2">
      <c r="A449" s="3">
        <v>3474</v>
      </c>
      <c r="B449" s="3" t="s">
        <v>458</v>
      </c>
      <c r="C449" s="3" t="s">
        <v>457</v>
      </c>
      <c r="D449" s="3" t="s">
        <v>309</v>
      </c>
      <c r="E449" s="3" t="str">
        <v>Blumenstein</v>
      </c>
      <c r="G449" s="21">
        <v>1719</v>
      </c>
      <c r="H449" s="21" t="s">
        <v>4537</v>
      </c>
    </row>
    <row r="450" spans="1:8" x14ac:dyDescent="0.2">
      <c r="A450" s="3">
        <v>2606</v>
      </c>
      <c r="B450" s="3" t="s">
        <v>459</v>
      </c>
      <c r="C450" s="3" t="s">
        <v>459</v>
      </c>
      <c r="D450" s="3" t="s">
        <v>309</v>
      </c>
      <c r="E450" s="3" t="str">
        <v>Buchholterberg</v>
      </c>
      <c r="G450" s="21">
        <v>1720</v>
      </c>
      <c r="H450" s="21" t="s">
        <v>4537</v>
      </c>
    </row>
    <row r="451" spans="1:8" x14ac:dyDescent="0.2">
      <c r="A451" s="3">
        <v>2610</v>
      </c>
      <c r="B451" s="3" t="s">
        <v>460</v>
      </c>
      <c r="C451" s="3" t="s">
        <v>461</v>
      </c>
      <c r="D451" s="3" t="s">
        <v>309</v>
      </c>
      <c r="E451" s="3" t="str">
        <v>Eriz</v>
      </c>
      <c r="G451" s="21">
        <v>1721</v>
      </c>
      <c r="H451" s="21" t="s">
        <v>4537</v>
      </c>
    </row>
    <row r="452" spans="1:8" x14ac:dyDescent="0.2">
      <c r="A452" s="3">
        <v>2612</v>
      </c>
      <c r="B452" s="3" t="s">
        <v>461</v>
      </c>
      <c r="C452" s="3" t="s">
        <v>461</v>
      </c>
      <c r="D452" s="3" t="s">
        <v>309</v>
      </c>
      <c r="E452" s="3" t="str">
        <v>Fahrni</v>
      </c>
      <c r="G452" s="21">
        <v>1722</v>
      </c>
      <c r="H452" s="21" t="s">
        <v>4537</v>
      </c>
    </row>
    <row r="453" spans="1:8" x14ac:dyDescent="0.2">
      <c r="A453" s="3">
        <v>2607</v>
      </c>
      <c r="B453" s="3" t="s">
        <v>462</v>
      </c>
      <c r="C453" s="3" t="s">
        <v>462</v>
      </c>
      <c r="D453" s="3" t="s">
        <v>309</v>
      </c>
      <c r="E453" s="3" t="str">
        <v>Heiligenschwendi</v>
      </c>
      <c r="G453" s="21">
        <v>1723</v>
      </c>
      <c r="H453" s="21" t="s">
        <v>4537</v>
      </c>
    </row>
    <row r="454" spans="1:8" x14ac:dyDescent="0.2">
      <c r="A454" s="3">
        <v>2608</v>
      </c>
      <c r="B454" s="3" t="s">
        <v>463</v>
      </c>
      <c r="C454" s="3" t="s">
        <v>462</v>
      </c>
      <c r="D454" s="3" t="s">
        <v>309</v>
      </c>
      <c r="E454" s="3" t="str">
        <v>Heimberg</v>
      </c>
      <c r="G454" s="21">
        <v>1724</v>
      </c>
      <c r="H454" s="21" t="s">
        <v>4537</v>
      </c>
    </row>
    <row r="455" spans="1:8" x14ac:dyDescent="0.2">
      <c r="A455" s="3">
        <v>2608</v>
      </c>
      <c r="B455" s="3" t="s">
        <v>464</v>
      </c>
      <c r="C455" s="3" t="s">
        <v>464</v>
      </c>
      <c r="D455" s="3" t="s">
        <v>309</v>
      </c>
      <c r="E455" s="3" t="str">
        <v>Hilterfingen</v>
      </c>
      <c r="G455" s="21">
        <v>1725</v>
      </c>
      <c r="H455" s="21" t="s">
        <v>4537</v>
      </c>
    </row>
    <row r="456" spans="1:8" x14ac:dyDescent="0.2">
      <c r="A456" s="3">
        <v>2333</v>
      </c>
      <c r="B456" s="3" t="s">
        <v>465</v>
      </c>
      <c r="C456" s="3" t="s">
        <v>465</v>
      </c>
      <c r="D456" s="3" t="s">
        <v>309</v>
      </c>
      <c r="E456" s="3" t="str">
        <v>Homberg</v>
      </c>
      <c r="G456" s="21">
        <v>1726</v>
      </c>
      <c r="H456" s="21" t="s">
        <v>4537</v>
      </c>
    </row>
    <row r="457" spans="1:8" x14ac:dyDescent="0.2">
      <c r="A457" s="3">
        <v>2723</v>
      </c>
      <c r="B457" s="3" t="s">
        <v>466</v>
      </c>
      <c r="C457" s="3" t="s">
        <v>466</v>
      </c>
      <c r="D457" s="3" t="s">
        <v>309</v>
      </c>
      <c r="E457" s="3" t="str">
        <v>Horrenbach-Buchen</v>
      </c>
      <c r="G457" s="21">
        <v>1727</v>
      </c>
      <c r="H457" s="21" t="s">
        <v>4537</v>
      </c>
    </row>
    <row r="458" spans="1:8" x14ac:dyDescent="0.2">
      <c r="A458" s="3">
        <v>2534</v>
      </c>
      <c r="B458" s="3" t="s">
        <v>467</v>
      </c>
      <c r="C458" s="3" t="s">
        <v>467</v>
      </c>
      <c r="D458" s="3" t="s">
        <v>309</v>
      </c>
      <c r="E458" s="3" t="str">
        <v>Oberhofen am Thunersee</v>
      </c>
      <c r="G458" s="21">
        <v>1728</v>
      </c>
      <c r="H458" s="21" t="s">
        <v>4537</v>
      </c>
    </row>
    <row r="459" spans="1:8" x14ac:dyDescent="0.2">
      <c r="A459" s="3">
        <v>2534</v>
      </c>
      <c r="B459" s="3" t="s">
        <v>468</v>
      </c>
      <c r="C459" s="3" t="s">
        <v>467</v>
      </c>
      <c r="D459" s="3" t="s">
        <v>309</v>
      </c>
      <c r="E459" s="3" t="str">
        <v>Pohlern</v>
      </c>
      <c r="G459" s="21">
        <v>1730</v>
      </c>
      <c r="H459" s="21" t="s">
        <v>4537</v>
      </c>
    </row>
    <row r="460" spans="1:8" x14ac:dyDescent="0.2">
      <c r="A460" s="3">
        <v>2616</v>
      </c>
      <c r="B460" s="3" t="s">
        <v>469</v>
      </c>
      <c r="C460" s="3" t="s">
        <v>470</v>
      </c>
      <c r="D460" s="3" t="s">
        <v>309</v>
      </c>
      <c r="E460" s="3" t="str">
        <v>Sigriswil</v>
      </c>
      <c r="G460" s="21">
        <v>1731</v>
      </c>
      <c r="H460" s="21" t="s">
        <v>4537</v>
      </c>
    </row>
    <row r="461" spans="1:8" x14ac:dyDescent="0.2">
      <c r="A461" s="3">
        <v>2538</v>
      </c>
      <c r="B461" s="3" t="s">
        <v>471</v>
      </c>
      <c r="C461" s="3" t="s">
        <v>472</v>
      </c>
      <c r="D461" s="3" t="s">
        <v>309</v>
      </c>
      <c r="E461" s="3" t="str">
        <v>Steffisburg</v>
      </c>
      <c r="G461" s="21">
        <v>1732</v>
      </c>
      <c r="H461" s="21" t="s">
        <v>4537</v>
      </c>
    </row>
    <row r="462" spans="1:8" x14ac:dyDescent="0.2">
      <c r="A462" s="3">
        <v>2610</v>
      </c>
      <c r="B462" s="3" t="s">
        <v>473</v>
      </c>
      <c r="C462" s="3" t="s">
        <v>474</v>
      </c>
      <c r="D462" s="3" t="s">
        <v>309</v>
      </c>
      <c r="E462" s="3" t="str">
        <v>Teuffenthal (BE)</v>
      </c>
      <c r="G462" s="21">
        <v>1733</v>
      </c>
      <c r="H462" s="21" t="s">
        <v>4537</v>
      </c>
    </row>
    <row r="463" spans="1:8" x14ac:dyDescent="0.2">
      <c r="A463" s="3">
        <v>2610</v>
      </c>
      <c r="B463" s="3" t="s">
        <v>475</v>
      </c>
      <c r="C463" s="3" t="s">
        <v>474</v>
      </c>
      <c r="D463" s="3" t="s">
        <v>309</v>
      </c>
      <c r="E463" s="3" t="str">
        <v>Thierachern</v>
      </c>
      <c r="G463" s="21">
        <v>1734</v>
      </c>
      <c r="H463" s="21" t="s">
        <v>4537</v>
      </c>
    </row>
    <row r="464" spans="1:8" x14ac:dyDescent="0.2">
      <c r="A464" s="3">
        <v>2610</v>
      </c>
      <c r="B464" s="3" t="s">
        <v>476</v>
      </c>
      <c r="C464" s="3" t="s">
        <v>474</v>
      </c>
      <c r="D464" s="3" t="s">
        <v>309</v>
      </c>
      <c r="E464" s="3" t="str">
        <v>Thun</v>
      </c>
      <c r="G464" s="21">
        <v>1735</v>
      </c>
      <c r="H464" s="21" t="s">
        <v>4537</v>
      </c>
    </row>
    <row r="465" spans="1:8" x14ac:dyDescent="0.2">
      <c r="A465" s="3">
        <v>2605</v>
      </c>
      <c r="B465" s="3" t="s">
        <v>477</v>
      </c>
      <c r="C465" s="3" t="s">
        <v>477</v>
      </c>
      <c r="D465" s="3" t="s">
        <v>309</v>
      </c>
      <c r="E465" s="3" t="str">
        <v>Uebeschi</v>
      </c>
      <c r="G465" s="21">
        <v>1736</v>
      </c>
      <c r="H465" s="21" t="s">
        <v>4537</v>
      </c>
    </row>
    <row r="466" spans="1:8" x14ac:dyDescent="0.2">
      <c r="A466" s="3">
        <v>2615</v>
      </c>
      <c r="B466" s="3" t="s">
        <v>478</v>
      </c>
      <c r="C466" s="3" t="s">
        <v>478</v>
      </c>
      <c r="D466" s="3" t="s">
        <v>309</v>
      </c>
      <c r="E466" s="3" t="str">
        <v>Uetendorf</v>
      </c>
      <c r="G466" s="21">
        <v>1737</v>
      </c>
      <c r="H466" s="21" t="s">
        <v>4537</v>
      </c>
    </row>
    <row r="467" spans="1:8" x14ac:dyDescent="0.2">
      <c r="A467" s="3">
        <v>2615</v>
      </c>
      <c r="B467" s="3" t="s">
        <v>479</v>
      </c>
      <c r="C467" s="3" t="s">
        <v>478</v>
      </c>
      <c r="D467" s="3" t="s">
        <v>309</v>
      </c>
      <c r="E467" s="3" t="str">
        <v>Unterlangenegg</v>
      </c>
      <c r="G467" s="21">
        <v>1738</v>
      </c>
      <c r="H467" s="21" t="s">
        <v>4537</v>
      </c>
    </row>
    <row r="468" spans="1:8" x14ac:dyDescent="0.2">
      <c r="A468" s="3">
        <v>2720</v>
      </c>
      <c r="B468" s="3" t="s">
        <v>480</v>
      </c>
      <c r="C468" s="3" t="s">
        <v>480</v>
      </c>
      <c r="D468" s="3" t="s">
        <v>309</v>
      </c>
      <c r="E468" s="3" t="str">
        <v>Wachseldorn</v>
      </c>
      <c r="G468" s="21">
        <v>1740</v>
      </c>
      <c r="H468" s="21" t="s">
        <v>4537</v>
      </c>
    </row>
    <row r="469" spans="1:8" x14ac:dyDescent="0.2">
      <c r="A469" s="3">
        <v>2722</v>
      </c>
      <c r="B469" s="3" t="s">
        <v>481</v>
      </c>
      <c r="C469" s="3" t="s">
        <v>480</v>
      </c>
      <c r="D469" s="3" t="s">
        <v>309</v>
      </c>
      <c r="E469" s="3" t="str">
        <v>Zwieselberg</v>
      </c>
      <c r="G469" s="21">
        <v>1741</v>
      </c>
      <c r="H469" s="21" t="s">
        <v>4537</v>
      </c>
    </row>
    <row r="470" spans="1:8" x14ac:dyDescent="0.2">
      <c r="A470" s="3">
        <v>2613</v>
      </c>
      <c r="B470" s="3" t="s">
        <v>482</v>
      </c>
      <c r="C470" s="3" t="s">
        <v>482</v>
      </c>
      <c r="D470" s="3" t="s">
        <v>309</v>
      </c>
      <c r="E470" s="3" t="str">
        <v>Forst-Längenbühl</v>
      </c>
      <c r="G470" s="21">
        <v>1742</v>
      </c>
      <c r="H470" s="21" t="s">
        <v>4537</v>
      </c>
    </row>
    <row r="471" spans="1:8" x14ac:dyDescent="0.2">
      <c r="A471" s="3">
        <v>2535</v>
      </c>
      <c r="B471" s="3" t="s">
        <v>483</v>
      </c>
      <c r="C471" s="3" t="s">
        <v>484</v>
      </c>
      <c r="D471" s="3" t="s">
        <v>309</v>
      </c>
      <c r="E471" s="3" t="str">
        <v>Affoltern im Emmental</v>
      </c>
      <c r="G471" s="21">
        <v>1744</v>
      </c>
      <c r="H471" s="21" t="s">
        <v>4537</v>
      </c>
    </row>
    <row r="472" spans="1:8" x14ac:dyDescent="0.2">
      <c r="A472" s="3">
        <v>2536</v>
      </c>
      <c r="B472" s="3" t="s">
        <v>485</v>
      </c>
      <c r="C472" s="3" t="s">
        <v>484</v>
      </c>
      <c r="D472" s="3" t="s">
        <v>309</v>
      </c>
      <c r="E472" s="3" t="str">
        <v>Dürrenroth</v>
      </c>
      <c r="G472" s="21">
        <v>1745</v>
      </c>
      <c r="H472" s="21" t="s">
        <v>4537</v>
      </c>
    </row>
    <row r="473" spans="1:8" x14ac:dyDescent="0.2">
      <c r="A473" s="3">
        <v>2537</v>
      </c>
      <c r="B473" s="3" t="s">
        <v>486</v>
      </c>
      <c r="C473" s="3" t="s">
        <v>484</v>
      </c>
      <c r="D473" s="3" t="s">
        <v>309</v>
      </c>
      <c r="E473" s="3" t="str">
        <v>Eriswil</v>
      </c>
      <c r="G473" s="21">
        <v>1746</v>
      </c>
      <c r="H473" s="21" t="s">
        <v>4537</v>
      </c>
    </row>
    <row r="474" spans="1:8" x14ac:dyDescent="0.2">
      <c r="A474" s="3">
        <v>2603</v>
      </c>
      <c r="B474" s="3" t="s">
        <v>487</v>
      </c>
      <c r="C474" s="3" t="s">
        <v>488</v>
      </c>
      <c r="D474" s="3" t="s">
        <v>309</v>
      </c>
      <c r="E474" s="3" t="str">
        <v>Huttwil</v>
      </c>
      <c r="G474" s="21">
        <v>1747</v>
      </c>
      <c r="H474" s="21" t="s">
        <v>4537</v>
      </c>
    </row>
    <row r="475" spans="1:8" x14ac:dyDescent="0.2">
      <c r="A475" s="3">
        <v>2604</v>
      </c>
      <c r="B475" s="3" t="s">
        <v>489</v>
      </c>
      <c r="C475" s="3" t="s">
        <v>488</v>
      </c>
      <c r="D475" s="3" t="s">
        <v>309</v>
      </c>
      <c r="E475" s="3" t="str">
        <v>Lützelflüh</v>
      </c>
      <c r="G475" s="21">
        <v>1748</v>
      </c>
      <c r="H475" s="21" t="s">
        <v>4537</v>
      </c>
    </row>
    <row r="476" spans="1:8" x14ac:dyDescent="0.2">
      <c r="A476" s="3">
        <v>3237</v>
      </c>
      <c r="B476" s="3" t="s">
        <v>490</v>
      </c>
      <c r="C476" s="3" t="s">
        <v>490</v>
      </c>
      <c r="D476" s="3" t="s">
        <v>309</v>
      </c>
      <c r="E476" s="3" t="str">
        <v>Rüegsau</v>
      </c>
      <c r="G476" s="21">
        <v>1749</v>
      </c>
      <c r="H476" s="21" t="s">
        <v>4537</v>
      </c>
    </row>
    <row r="477" spans="1:8" x14ac:dyDescent="0.2">
      <c r="A477" s="3">
        <v>3235</v>
      </c>
      <c r="B477" s="3" t="s">
        <v>491</v>
      </c>
      <c r="C477" s="3" t="s">
        <v>491</v>
      </c>
      <c r="D477" s="3" t="s">
        <v>309</v>
      </c>
      <c r="E477" s="3" t="str">
        <v>Sumiswald</v>
      </c>
      <c r="G477" s="21">
        <v>1752</v>
      </c>
      <c r="H477" s="21" t="s">
        <v>4537</v>
      </c>
    </row>
    <row r="478" spans="1:8" x14ac:dyDescent="0.2">
      <c r="A478" s="3">
        <v>2577</v>
      </c>
      <c r="B478" s="3" t="s">
        <v>492</v>
      </c>
      <c r="C478" s="3" t="s">
        <v>492</v>
      </c>
      <c r="D478" s="3" t="s">
        <v>309</v>
      </c>
      <c r="E478" s="3" t="str">
        <v>Trachselwald</v>
      </c>
      <c r="G478" s="21">
        <v>1753</v>
      </c>
      <c r="H478" s="21" t="s">
        <v>4537</v>
      </c>
    </row>
    <row r="479" spans="1:8" x14ac:dyDescent="0.2">
      <c r="A479" s="3">
        <v>3238</v>
      </c>
      <c r="B479" s="3" t="s">
        <v>493</v>
      </c>
      <c r="C479" s="3" t="s">
        <v>493</v>
      </c>
      <c r="D479" s="3" t="s">
        <v>309</v>
      </c>
      <c r="E479" s="3" t="str">
        <v>Walterswil (BE)</v>
      </c>
      <c r="G479" s="21">
        <v>1754</v>
      </c>
      <c r="H479" s="21" t="s">
        <v>4537</v>
      </c>
    </row>
    <row r="480" spans="1:8" x14ac:dyDescent="0.2">
      <c r="A480" s="3">
        <v>3236</v>
      </c>
      <c r="B480" s="3" t="s">
        <v>494</v>
      </c>
      <c r="C480" s="3" t="s">
        <v>494</v>
      </c>
      <c r="D480" s="3" t="s">
        <v>309</v>
      </c>
      <c r="E480" s="3" t="str">
        <v>Wyssachen</v>
      </c>
      <c r="G480" s="21">
        <v>1756</v>
      </c>
      <c r="H480" s="21" t="s">
        <v>4537</v>
      </c>
    </row>
    <row r="481" spans="1:8" x14ac:dyDescent="0.2">
      <c r="A481" s="3">
        <v>3232</v>
      </c>
      <c r="B481" s="3" t="s">
        <v>495</v>
      </c>
      <c r="C481" s="3" t="s">
        <v>495</v>
      </c>
      <c r="D481" s="3" t="s">
        <v>309</v>
      </c>
      <c r="E481" s="3" t="str">
        <v>Attiswil</v>
      </c>
      <c r="G481" s="21">
        <v>1757</v>
      </c>
      <c r="H481" s="21" t="s">
        <v>4537</v>
      </c>
    </row>
    <row r="482" spans="1:8" x14ac:dyDescent="0.2">
      <c r="A482" s="3">
        <v>2576</v>
      </c>
      <c r="B482" s="3" t="s">
        <v>496</v>
      </c>
      <c r="C482" s="3" t="s">
        <v>496</v>
      </c>
      <c r="D482" s="3" t="s">
        <v>309</v>
      </c>
      <c r="E482" s="3" t="str">
        <v>Berken</v>
      </c>
      <c r="G482" s="21">
        <v>1762</v>
      </c>
      <c r="H482" s="21" t="s">
        <v>4537</v>
      </c>
    </row>
    <row r="483" spans="1:8" x14ac:dyDescent="0.2">
      <c r="A483" s="3">
        <v>3225</v>
      </c>
      <c r="B483" s="3" t="s">
        <v>497</v>
      </c>
      <c r="C483" s="3" t="s">
        <v>497</v>
      </c>
      <c r="D483" s="3" t="s">
        <v>309</v>
      </c>
      <c r="E483" s="3" t="str">
        <v>Bettenhausen</v>
      </c>
      <c r="G483" s="21">
        <v>1763</v>
      </c>
      <c r="H483" s="21" t="s">
        <v>4537</v>
      </c>
    </row>
    <row r="484" spans="1:8" x14ac:dyDescent="0.2">
      <c r="A484" s="3">
        <v>2577</v>
      </c>
      <c r="B484" s="3" t="s">
        <v>498</v>
      </c>
      <c r="C484" s="3" t="s">
        <v>499</v>
      </c>
      <c r="D484" s="3" t="s">
        <v>309</v>
      </c>
      <c r="E484" s="3" t="str">
        <v>Farnern</v>
      </c>
      <c r="G484" s="21">
        <v>1772</v>
      </c>
      <c r="H484" s="21" t="s">
        <v>4537</v>
      </c>
    </row>
    <row r="485" spans="1:8" x14ac:dyDescent="0.2">
      <c r="A485" s="3">
        <v>3226</v>
      </c>
      <c r="B485" s="3" t="s">
        <v>500</v>
      </c>
      <c r="C485" s="3" t="s">
        <v>500</v>
      </c>
      <c r="D485" s="3" t="s">
        <v>309</v>
      </c>
      <c r="E485" s="3" t="str">
        <v>Graben</v>
      </c>
      <c r="G485" s="21">
        <v>1773</v>
      </c>
      <c r="H485" s="21" t="s">
        <v>4537</v>
      </c>
    </row>
    <row r="486" spans="1:8" x14ac:dyDescent="0.2">
      <c r="A486" s="3">
        <v>3233</v>
      </c>
      <c r="B486" s="3" t="s">
        <v>501</v>
      </c>
      <c r="C486" s="3" t="s">
        <v>501</v>
      </c>
      <c r="D486" s="3" t="s">
        <v>309</v>
      </c>
      <c r="E486" s="3" t="str">
        <v>Heimenhausen</v>
      </c>
      <c r="G486" s="21">
        <v>1774</v>
      </c>
      <c r="H486" s="21" t="s">
        <v>4537</v>
      </c>
    </row>
    <row r="487" spans="1:8" x14ac:dyDescent="0.2">
      <c r="A487" s="3">
        <v>3234</v>
      </c>
      <c r="B487" s="3" t="s">
        <v>502</v>
      </c>
      <c r="C487" s="3" t="s">
        <v>502</v>
      </c>
      <c r="D487" s="3" t="s">
        <v>309</v>
      </c>
      <c r="E487" s="3" t="str">
        <v>Herzogenbuchsee</v>
      </c>
      <c r="G487" s="21">
        <v>1775</v>
      </c>
      <c r="H487" s="21" t="s">
        <v>4537</v>
      </c>
    </row>
    <row r="488" spans="1:8" x14ac:dyDescent="0.2">
      <c r="A488" s="3">
        <v>3315</v>
      </c>
      <c r="B488" s="3" t="s">
        <v>503</v>
      </c>
      <c r="C488" s="3" t="s">
        <v>503</v>
      </c>
      <c r="D488" s="3" t="s">
        <v>309</v>
      </c>
      <c r="E488" s="3" t="str">
        <v>Inkwil</v>
      </c>
      <c r="G488" s="21">
        <v>1776</v>
      </c>
      <c r="H488" s="21" t="s">
        <v>4537</v>
      </c>
    </row>
    <row r="489" spans="1:8" x14ac:dyDescent="0.2">
      <c r="A489" s="3">
        <v>3315</v>
      </c>
      <c r="B489" s="3" t="s">
        <v>504</v>
      </c>
      <c r="C489" s="3" t="s">
        <v>503</v>
      </c>
      <c r="D489" s="3" t="s">
        <v>309</v>
      </c>
      <c r="E489" s="3" t="str">
        <v>Niederbipp</v>
      </c>
      <c r="G489" s="21">
        <v>1782</v>
      </c>
      <c r="H489" s="21" t="s">
        <v>4537</v>
      </c>
    </row>
    <row r="490" spans="1:8" x14ac:dyDescent="0.2">
      <c r="A490" s="3">
        <v>3053</v>
      </c>
      <c r="B490" s="3" t="s">
        <v>505</v>
      </c>
      <c r="C490" s="3" t="s">
        <v>506</v>
      </c>
      <c r="D490" s="3" t="s">
        <v>309</v>
      </c>
      <c r="E490" s="3" t="str">
        <v>Niederönz</v>
      </c>
      <c r="G490" s="21">
        <v>1783</v>
      </c>
      <c r="H490" s="21" t="s">
        <v>4537</v>
      </c>
    </row>
    <row r="491" spans="1:8" x14ac:dyDescent="0.2">
      <c r="A491" s="3">
        <v>3053</v>
      </c>
      <c r="B491" s="3" t="s">
        <v>507</v>
      </c>
      <c r="C491" s="3" t="s">
        <v>507</v>
      </c>
      <c r="D491" s="3" t="s">
        <v>309</v>
      </c>
      <c r="E491" s="3" t="str">
        <v>Oberbipp</v>
      </c>
      <c r="G491" s="21">
        <v>1784</v>
      </c>
      <c r="H491" s="21" t="s">
        <v>4537</v>
      </c>
    </row>
    <row r="492" spans="1:8" x14ac:dyDescent="0.2">
      <c r="A492" s="3">
        <v>3306</v>
      </c>
      <c r="B492" s="3" t="s">
        <v>508</v>
      </c>
      <c r="C492" s="3" t="s">
        <v>509</v>
      </c>
      <c r="D492" s="3" t="s">
        <v>309</v>
      </c>
      <c r="E492" s="3" t="str">
        <v>Ochlenberg</v>
      </c>
      <c r="G492" s="21">
        <v>1785</v>
      </c>
      <c r="H492" s="21" t="s">
        <v>4540</v>
      </c>
    </row>
    <row r="493" spans="1:8" x14ac:dyDescent="0.2">
      <c r="A493" s="3">
        <v>3308</v>
      </c>
      <c r="B493" s="3" t="s">
        <v>510</v>
      </c>
      <c r="C493" s="3" t="s">
        <v>509</v>
      </c>
      <c r="D493" s="3" t="s">
        <v>309</v>
      </c>
      <c r="E493" s="3" t="str">
        <v>Rumisberg</v>
      </c>
      <c r="G493" s="21">
        <v>1786</v>
      </c>
      <c r="H493" s="21" t="s">
        <v>4540</v>
      </c>
    </row>
    <row r="494" spans="1:8" x14ac:dyDescent="0.2">
      <c r="A494" s="3">
        <v>3309</v>
      </c>
      <c r="B494" s="3" t="s">
        <v>511</v>
      </c>
      <c r="C494" s="3" t="s">
        <v>509</v>
      </c>
      <c r="D494" s="3" t="s">
        <v>309</v>
      </c>
      <c r="E494" s="3" t="str">
        <v>Seeberg</v>
      </c>
      <c r="G494" s="21">
        <v>1787</v>
      </c>
      <c r="H494" s="21" t="s">
        <v>4540</v>
      </c>
    </row>
    <row r="495" spans="1:8" x14ac:dyDescent="0.2">
      <c r="A495" s="3">
        <v>3312</v>
      </c>
      <c r="B495" s="3" t="s">
        <v>509</v>
      </c>
      <c r="C495" s="3" t="s">
        <v>509</v>
      </c>
      <c r="D495" s="3" t="s">
        <v>309</v>
      </c>
      <c r="E495" s="3" t="str">
        <v>Thörigen</v>
      </c>
      <c r="G495" s="21">
        <v>1788</v>
      </c>
      <c r="H495" s="21" t="s">
        <v>4540</v>
      </c>
    </row>
    <row r="496" spans="1:8" x14ac:dyDescent="0.2">
      <c r="A496" s="3">
        <v>3313</v>
      </c>
      <c r="B496" s="3" t="s">
        <v>512</v>
      </c>
      <c r="C496" s="3" t="s">
        <v>509</v>
      </c>
      <c r="D496" s="3" t="s">
        <v>309</v>
      </c>
      <c r="E496" s="3" t="str">
        <v>Walliswil bei Niederbipp</v>
      </c>
      <c r="G496" s="21">
        <v>1789</v>
      </c>
      <c r="H496" s="21" t="s">
        <v>4540</v>
      </c>
    </row>
    <row r="497" spans="1:8" x14ac:dyDescent="0.2">
      <c r="A497" s="3">
        <v>3314</v>
      </c>
      <c r="B497" s="3" t="s">
        <v>513</v>
      </c>
      <c r="C497" s="3" t="s">
        <v>509</v>
      </c>
      <c r="D497" s="3" t="s">
        <v>309</v>
      </c>
      <c r="E497" s="3" t="str">
        <v>Walliswil bei Wangen</v>
      </c>
      <c r="G497" s="21">
        <v>1791</v>
      </c>
      <c r="H497" s="21" t="s">
        <v>4537</v>
      </c>
    </row>
    <row r="498" spans="1:8" x14ac:dyDescent="0.2">
      <c r="A498" s="3">
        <v>3317</v>
      </c>
      <c r="B498" s="3" t="s">
        <v>514</v>
      </c>
      <c r="C498" s="3" t="s">
        <v>509</v>
      </c>
      <c r="D498" s="3" t="s">
        <v>309</v>
      </c>
      <c r="E498" s="3" t="str">
        <v>Wangen an der Aare</v>
      </c>
      <c r="G498" s="21">
        <v>1792</v>
      </c>
      <c r="H498" s="21" t="s">
        <v>4537</v>
      </c>
    </row>
    <row r="499" spans="1:8" x14ac:dyDescent="0.2">
      <c r="A499" s="3">
        <v>3317</v>
      </c>
      <c r="B499" s="3" t="s">
        <v>515</v>
      </c>
      <c r="C499" s="3" t="s">
        <v>509</v>
      </c>
      <c r="D499" s="3" t="s">
        <v>309</v>
      </c>
      <c r="E499" s="3" t="str">
        <v>Wangenried</v>
      </c>
      <c r="G499" s="21">
        <v>1793</v>
      </c>
      <c r="H499" s="21" t="s">
        <v>4540</v>
      </c>
    </row>
    <row r="500" spans="1:8" x14ac:dyDescent="0.2">
      <c r="A500" s="3">
        <v>3303</v>
      </c>
      <c r="B500" s="3" t="s">
        <v>516</v>
      </c>
      <c r="C500" s="3" t="s">
        <v>516</v>
      </c>
      <c r="D500" s="3" t="s">
        <v>309</v>
      </c>
      <c r="E500" s="3" t="str">
        <v>Wiedlisbach</v>
      </c>
      <c r="G500" s="21">
        <v>1794</v>
      </c>
      <c r="H500" s="21" t="s">
        <v>4540</v>
      </c>
    </row>
    <row r="501" spans="1:8" x14ac:dyDescent="0.2">
      <c r="A501" s="3">
        <v>3303</v>
      </c>
      <c r="B501" s="3" t="s">
        <v>517</v>
      </c>
      <c r="C501" s="3" t="s">
        <v>516</v>
      </c>
      <c r="D501" s="3" t="s">
        <v>309</v>
      </c>
      <c r="E501" s="3" t="str">
        <v>Doppleschwand</v>
      </c>
      <c r="G501" s="21">
        <v>1795</v>
      </c>
      <c r="H501" s="21" t="s">
        <v>4540</v>
      </c>
    </row>
    <row r="502" spans="1:8" x14ac:dyDescent="0.2">
      <c r="A502" s="3">
        <v>3303</v>
      </c>
      <c r="B502" s="3" t="s">
        <v>518</v>
      </c>
      <c r="C502" s="3" t="s">
        <v>516</v>
      </c>
      <c r="D502" s="3" t="s">
        <v>309</v>
      </c>
      <c r="E502" s="3" t="str">
        <v>Entlebuch</v>
      </c>
      <c r="G502" s="21">
        <v>1796</v>
      </c>
      <c r="H502" s="21" t="s">
        <v>4540</v>
      </c>
    </row>
    <row r="503" spans="1:8" x14ac:dyDescent="0.2">
      <c r="A503" s="3">
        <v>3305</v>
      </c>
      <c r="B503" s="3" t="s">
        <v>519</v>
      </c>
      <c r="C503" s="3" t="s">
        <v>516</v>
      </c>
      <c r="D503" s="3" t="s">
        <v>309</v>
      </c>
      <c r="E503" s="3" t="str">
        <v>Flühli</v>
      </c>
      <c r="G503" s="21">
        <v>1797</v>
      </c>
      <c r="H503" s="21" t="s">
        <v>4540</v>
      </c>
    </row>
    <row r="504" spans="1:8" x14ac:dyDescent="0.2">
      <c r="A504" s="3">
        <v>3305</v>
      </c>
      <c r="B504" s="3" t="s">
        <v>520</v>
      </c>
      <c r="C504" s="3" t="s">
        <v>520</v>
      </c>
      <c r="D504" s="3" t="s">
        <v>309</v>
      </c>
      <c r="E504" s="3" t="str">
        <v>Hasle (LU)</v>
      </c>
      <c r="G504" s="21">
        <v>1800</v>
      </c>
      <c r="H504" s="21" t="s">
        <v>4536</v>
      </c>
    </row>
    <row r="505" spans="1:8" x14ac:dyDescent="0.2">
      <c r="A505" s="3">
        <v>3322</v>
      </c>
      <c r="B505" s="3" t="s">
        <v>521</v>
      </c>
      <c r="C505" s="3" t="s">
        <v>521</v>
      </c>
      <c r="D505" s="3" t="s">
        <v>309</v>
      </c>
      <c r="E505" s="3" t="str">
        <v>Romoos</v>
      </c>
      <c r="G505" s="21">
        <v>1801</v>
      </c>
      <c r="H505" s="21" t="s">
        <v>4536</v>
      </c>
    </row>
    <row r="506" spans="1:8" x14ac:dyDescent="0.2">
      <c r="A506" s="3">
        <v>3302</v>
      </c>
      <c r="B506" s="3" t="s">
        <v>522</v>
      </c>
      <c r="C506" s="3" t="s">
        <v>522</v>
      </c>
      <c r="D506" s="3" t="s">
        <v>309</v>
      </c>
      <c r="E506" s="3" t="str">
        <v>Schüpfheim</v>
      </c>
      <c r="G506" s="21">
        <v>1802</v>
      </c>
      <c r="H506" s="21" t="s">
        <v>4536</v>
      </c>
    </row>
    <row r="507" spans="1:8" x14ac:dyDescent="0.2">
      <c r="A507" s="3">
        <v>3053</v>
      </c>
      <c r="B507" s="3" t="s">
        <v>523</v>
      </c>
      <c r="C507" s="3" t="s">
        <v>523</v>
      </c>
      <c r="D507" s="3" t="s">
        <v>309</v>
      </c>
      <c r="E507" s="3" t="str">
        <v>Werthenstein</v>
      </c>
      <c r="G507" s="21">
        <v>1803</v>
      </c>
      <c r="H507" s="21" t="s">
        <v>4536</v>
      </c>
    </row>
    <row r="508" spans="1:8" x14ac:dyDescent="0.2">
      <c r="A508" s="3">
        <v>3322</v>
      </c>
      <c r="B508" s="3" t="s">
        <v>524</v>
      </c>
      <c r="C508" s="3" t="s">
        <v>524</v>
      </c>
      <c r="D508" s="3" t="s">
        <v>309</v>
      </c>
      <c r="E508" s="3" t="str">
        <v>Escholzmatt-Marbach</v>
      </c>
      <c r="G508" s="21">
        <v>1804</v>
      </c>
      <c r="H508" s="21" t="s">
        <v>4536</v>
      </c>
    </row>
    <row r="509" spans="1:8" x14ac:dyDescent="0.2">
      <c r="A509" s="3">
        <v>3427</v>
      </c>
      <c r="B509" s="3" t="s">
        <v>525</v>
      </c>
      <c r="C509" s="3" t="s">
        <v>525</v>
      </c>
      <c r="D509" s="3" t="s">
        <v>309</v>
      </c>
      <c r="E509" s="3" t="str">
        <v>Aesch (LU)</v>
      </c>
      <c r="G509" s="21">
        <v>1805</v>
      </c>
      <c r="H509" s="21" t="s">
        <v>4536</v>
      </c>
    </row>
    <row r="510" spans="1:8" x14ac:dyDescent="0.2">
      <c r="A510" s="3">
        <v>3053</v>
      </c>
      <c r="B510" s="3" t="s">
        <v>526</v>
      </c>
      <c r="C510" s="3" t="s">
        <v>526</v>
      </c>
      <c r="D510" s="3" t="s">
        <v>309</v>
      </c>
      <c r="E510" s="3" t="str">
        <v>Ballwil</v>
      </c>
      <c r="G510" s="21">
        <v>1806</v>
      </c>
      <c r="H510" s="21" t="s">
        <v>4536</v>
      </c>
    </row>
    <row r="511" spans="1:8" x14ac:dyDescent="0.2">
      <c r="A511" s="3">
        <v>3428</v>
      </c>
      <c r="B511" s="3" t="s">
        <v>527</v>
      </c>
      <c r="C511" s="3" t="s">
        <v>528</v>
      </c>
      <c r="D511" s="3" t="s">
        <v>309</v>
      </c>
      <c r="E511" s="3" t="str">
        <v>Emmen</v>
      </c>
      <c r="G511" s="21">
        <v>1807</v>
      </c>
      <c r="H511" s="21" t="s">
        <v>4536</v>
      </c>
    </row>
    <row r="512" spans="1:8" x14ac:dyDescent="0.2">
      <c r="A512" s="3">
        <v>4564</v>
      </c>
      <c r="B512" s="3" t="s">
        <v>529</v>
      </c>
      <c r="C512" s="3" t="s">
        <v>529</v>
      </c>
      <c r="D512" s="3" t="s">
        <v>309</v>
      </c>
      <c r="E512" s="3" t="str">
        <v>Ermensee</v>
      </c>
      <c r="G512" s="21">
        <v>1808</v>
      </c>
      <c r="H512" s="21" t="s">
        <v>4536</v>
      </c>
    </row>
    <row r="513" spans="1:8" x14ac:dyDescent="0.2">
      <c r="A513" s="3">
        <v>3303</v>
      </c>
      <c r="B513" s="3" t="s">
        <v>530</v>
      </c>
      <c r="C513" s="3" t="s">
        <v>531</v>
      </c>
      <c r="D513" s="3" t="s">
        <v>309</v>
      </c>
      <c r="E513" s="3" t="str">
        <v>Eschenbach (LU)</v>
      </c>
      <c r="G513" s="21">
        <v>1809</v>
      </c>
      <c r="H513" s="21" t="s">
        <v>4536</v>
      </c>
    </row>
    <row r="514" spans="1:8" x14ac:dyDescent="0.2">
      <c r="A514" s="3">
        <v>3715</v>
      </c>
      <c r="B514" s="3" t="s">
        <v>532</v>
      </c>
      <c r="C514" s="3" t="s">
        <v>532</v>
      </c>
      <c r="D514" s="3" t="s">
        <v>309</v>
      </c>
      <c r="E514" s="3" t="str">
        <v>Hitzkirch</v>
      </c>
      <c r="G514" s="21">
        <v>1814</v>
      </c>
      <c r="H514" s="21" t="s">
        <v>4536</v>
      </c>
    </row>
    <row r="515" spans="1:8" x14ac:dyDescent="0.2">
      <c r="A515" s="3">
        <v>3703</v>
      </c>
      <c r="B515" s="3" t="s">
        <v>533</v>
      </c>
      <c r="C515" s="3" t="s">
        <v>534</v>
      </c>
      <c r="D515" s="3" t="s">
        <v>309</v>
      </c>
      <c r="E515" s="3" t="str">
        <v>Hochdorf</v>
      </c>
      <c r="G515" s="21">
        <v>1815</v>
      </c>
      <c r="H515" s="21" t="s">
        <v>4536</v>
      </c>
    </row>
    <row r="516" spans="1:8" x14ac:dyDescent="0.2">
      <c r="A516" s="3">
        <v>3703</v>
      </c>
      <c r="B516" s="3" t="s">
        <v>535</v>
      </c>
      <c r="C516" s="3" t="s">
        <v>534</v>
      </c>
      <c r="D516" s="3" t="s">
        <v>309</v>
      </c>
      <c r="E516" s="3" t="str">
        <v>Hohenrain</v>
      </c>
      <c r="G516" s="21">
        <v>1816</v>
      </c>
      <c r="H516" s="21" t="s">
        <v>4536</v>
      </c>
    </row>
    <row r="517" spans="1:8" x14ac:dyDescent="0.2">
      <c r="A517" s="3">
        <v>3711</v>
      </c>
      <c r="B517" s="3" t="s">
        <v>536</v>
      </c>
      <c r="C517" s="3" t="s">
        <v>534</v>
      </c>
      <c r="D517" s="3" t="s">
        <v>309</v>
      </c>
      <c r="E517" s="3" t="str">
        <v>Inwil</v>
      </c>
      <c r="G517" s="21">
        <v>1817</v>
      </c>
      <c r="H517" s="21" t="s">
        <v>4536</v>
      </c>
    </row>
    <row r="518" spans="1:8" x14ac:dyDescent="0.2">
      <c r="A518" s="3">
        <v>3714</v>
      </c>
      <c r="B518" s="3" t="s">
        <v>537</v>
      </c>
      <c r="C518" s="3" t="s">
        <v>537</v>
      </c>
      <c r="D518" s="3" t="s">
        <v>309</v>
      </c>
      <c r="E518" s="3" t="str">
        <v>Rain</v>
      </c>
      <c r="G518" s="21">
        <v>1820</v>
      </c>
      <c r="H518" s="21" t="s">
        <v>4536</v>
      </c>
    </row>
    <row r="519" spans="1:8" x14ac:dyDescent="0.2">
      <c r="A519" s="3">
        <v>3724</v>
      </c>
      <c r="B519" s="3" t="s">
        <v>538</v>
      </c>
      <c r="C519" s="3" t="s">
        <v>537</v>
      </c>
      <c r="D519" s="3" t="s">
        <v>309</v>
      </c>
      <c r="E519" s="3" t="str">
        <v>Römerswil</v>
      </c>
      <c r="G519" s="21">
        <v>1822</v>
      </c>
      <c r="H519" s="21" t="s">
        <v>4536</v>
      </c>
    </row>
    <row r="520" spans="1:8" x14ac:dyDescent="0.2">
      <c r="A520" s="3">
        <v>3725</v>
      </c>
      <c r="B520" s="3" t="s">
        <v>539</v>
      </c>
      <c r="C520" s="3" t="s">
        <v>537</v>
      </c>
      <c r="D520" s="3" t="s">
        <v>309</v>
      </c>
      <c r="E520" s="3" t="str">
        <v>Rothenburg</v>
      </c>
      <c r="G520" s="21">
        <v>1823</v>
      </c>
      <c r="H520" s="21" t="s">
        <v>4536</v>
      </c>
    </row>
    <row r="521" spans="1:8" x14ac:dyDescent="0.2">
      <c r="A521" s="3">
        <v>3716</v>
      </c>
      <c r="B521" s="3" t="s">
        <v>540</v>
      </c>
      <c r="C521" s="3" t="s">
        <v>540</v>
      </c>
      <c r="D521" s="3" t="s">
        <v>309</v>
      </c>
      <c r="E521" s="3" t="str">
        <v>Schongau</v>
      </c>
      <c r="G521" s="21">
        <v>1824</v>
      </c>
      <c r="H521" s="21" t="s">
        <v>4536</v>
      </c>
    </row>
    <row r="522" spans="1:8" x14ac:dyDescent="0.2">
      <c r="A522" s="3">
        <v>3717</v>
      </c>
      <c r="B522" s="3" t="s">
        <v>541</v>
      </c>
      <c r="C522" s="3" t="s">
        <v>540</v>
      </c>
      <c r="D522" s="3" t="s">
        <v>309</v>
      </c>
      <c r="E522" s="3" t="str">
        <v>Adligenswil</v>
      </c>
      <c r="G522" s="21">
        <v>1832</v>
      </c>
      <c r="H522" s="21" t="s">
        <v>4536</v>
      </c>
    </row>
    <row r="523" spans="1:8" x14ac:dyDescent="0.2">
      <c r="A523" s="3">
        <v>3718</v>
      </c>
      <c r="B523" s="3" t="s">
        <v>542</v>
      </c>
      <c r="C523" s="3" t="s">
        <v>542</v>
      </c>
      <c r="D523" s="3" t="s">
        <v>309</v>
      </c>
      <c r="E523" s="3" t="str">
        <v>Buchrain</v>
      </c>
      <c r="G523" s="21">
        <v>1833</v>
      </c>
      <c r="H523" s="21" t="s">
        <v>4536</v>
      </c>
    </row>
    <row r="524" spans="1:8" x14ac:dyDescent="0.2">
      <c r="A524" s="3">
        <v>3704</v>
      </c>
      <c r="B524" s="3" t="s">
        <v>543</v>
      </c>
      <c r="C524" s="3" t="s">
        <v>543</v>
      </c>
      <c r="D524" s="3" t="s">
        <v>309</v>
      </c>
      <c r="E524" s="3" t="str">
        <v>Dierikon</v>
      </c>
      <c r="G524" s="21">
        <v>1844</v>
      </c>
      <c r="H524" s="21" t="s">
        <v>4542</v>
      </c>
    </row>
    <row r="525" spans="1:8" x14ac:dyDescent="0.2">
      <c r="A525" s="3">
        <v>3711</v>
      </c>
      <c r="B525" s="3" t="s">
        <v>544</v>
      </c>
      <c r="C525" s="3" t="s">
        <v>545</v>
      </c>
      <c r="D525" s="3" t="s">
        <v>309</v>
      </c>
      <c r="E525" s="3" t="str">
        <v>Ebikon</v>
      </c>
      <c r="G525" s="21">
        <v>1845</v>
      </c>
      <c r="H525" s="21" t="s">
        <v>4542</v>
      </c>
    </row>
    <row r="526" spans="1:8" x14ac:dyDescent="0.2">
      <c r="A526" s="3">
        <v>3713</v>
      </c>
      <c r="B526" s="3" t="s">
        <v>545</v>
      </c>
      <c r="C526" s="3" t="s">
        <v>545</v>
      </c>
      <c r="D526" s="3" t="s">
        <v>309</v>
      </c>
      <c r="E526" s="3" t="str">
        <v>Gisikon</v>
      </c>
      <c r="G526" s="21">
        <v>1846</v>
      </c>
      <c r="H526" s="21" t="s">
        <v>4542</v>
      </c>
    </row>
    <row r="527" spans="1:8" x14ac:dyDescent="0.2">
      <c r="A527" s="3">
        <v>3714</v>
      </c>
      <c r="B527" s="3" t="s">
        <v>546</v>
      </c>
      <c r="C527" s="3" t="s">
        <v>545</v>
      </c>
      <c r="D527" s="3" t="s">
        <v>309</v>
      </c>
      <c r="E527" s="3" t="str">
        <v>Greppen</v>
      </c>
      <c r="G527" s="21">
        <v>1847</v>
      </c>
      <c r="H527" s="21" t="s">
        <v>4542</v>
      </c>
    </row>
    <row r="528" spans="1:8" x14ac:dyDescent="0.2">
      <c r="A528" s="3">
        <v>3722</v>
      </c>
      <c r="B528" s="3" t="s">
        <v>547</v>
      </c>
      <c r="C528" s="3" t="s">
        <v>545</v>
      </c>
      <c r="D528" s="3" t="s">
        <v>309</v>
      </c>
      <c r="E528" s="3" t="str">
        <v>Honau</v>
      </c>
      <c r="G528" s="21">
        <v>1852</v>
      </c>
      <c r="H528" s="21" t="s">
        <v>4542</v>
      </c>
    </row>
    <row r="529" spans="1:8" x14ac:dyDescent="0.2">
      <c r="A529" s="3">
        <v>3723</v>
      </c>
      <c r="B529" s="3" t="s">
        <v>548</v>
      </c>
      <c r="C529" s="3" t="s">
        <v>545</v>
      </c>
      <c r="D529" s="3" t="s">
        <v>309</v>
      </c>
      <c r="E529" s="3" t="str">
        <v>Horw</v>
      </c>
      <c r="G529" s="21">
        <v>1853</v>
      </c>
      <c r="H529" s="21" t="s">
        <v>4542</v>
      </c>
    </row>
    <row r="530" spans="1:8" x14ac:dyDescent="0.2">
      <c r="A530" s="3">
        <v>3800</v>
      </c>
      <c r="B530" s="3" t="s">
        <v>549</v>
      </c>
      <c r="C530" s="3" t="s">
        <v>550</v>
      </c>
      <c r="D530" s="3" t="s">
        <v>309</v>
      </c>
      <c r="E530" s="3" t="str">
        <v>Kriens</v>
      </c>
      <c r="G530" s="21">
        <v>1854</v>
      </c>
      <c r="H530" s="21" t="s">
        <v>4542</v>
      </c>
    </row>
    <row r="531" spans="1:8" x14ac:dyDescent="0.2">
      <c r="A531" s="3">
        <v>3803</v>
      </c>
      <c r="B531" s="3" t="s">
        <v>550</v>
      </c>
      <c r="C531" s="3" t="s">
        <v>550</v>
      </c>
      <c r="D531" s="3" t="s">
        <v>309</v>
      </c>
      <c r="E531" s="3" t="str">
        <v>Luzern</v>
      </c>
      <c r="G531" s="21">
        <v>1856</v>
      </c>
      <c r="H531" s="21" t="s">
        <v>4542</v>
      </c>
    </row>
    <row r="532" spans="1:8" x14ac:dyDescent="0.2">
      <c r="A532" s="3">
        <v>3806</v>
      </c>
      <c r="B532" s="3" t="s">
        <v>551</v>
      </c>
      <c r="C532" s="3" t="s">
        <v>552</v>
      </c>
      <c r="D532" s="3" t="s">
        <v>309</v>
      </c>
      <c r="E532" s="3" t="str">
        <v>Malters</v>
      </c>
      <c r="G532" s="21">
        <v>1860</v>
      </c>
      <c r="H532" s="21" t="s">
        <v>4542</v>
      </c>
    </row>
    <row r="533" spans="1:8" x14ac:dyDescent="0.2">
      <c r="A533" s="3">
        <v>3855</v>
      </c>
      <c r="B533" s="3" t="s">
        <v>553</v>
      </c>
      <c r="C533" s="3" t="s">
        <v>554</v>
      </c>
      <c r="D533" s="3" t="s">
        <v>309</v>
      </c>
      <c r="E533" s="3" t="str">
        <v>Meggen</v>
      </c>
      <c r="G533" s="21">
        <v>1862</v>
      </c>
      <c r="H533" s="21" t="s">
        <v>4541</v>
      </c>
    </row>
    <row r="534" spans="1:8" x14ac:dyDescent="0.2">
      <c r="A534" s="3">
        <v>3855</v>
      </c>
      <c r="B534" s="3" t="s">
        <v>555</v>
      </c>
      <c r="C534" s="3" t="s">
        <v>554</v>
      </c>
      <c r="D534" s="3" t="s">
        <v>309</v>
      </c>
      <c r="E534" s="3" t="str">
        <v>Meierskappel</v>
      </c>
      <c r="G534" s="21">
        <v>1863</v>
      </c>
      <c r="H534" s="21" t="s">
        <v>4542</v>
      </c>
    </row>
    <row r="535" spans="1:8" x14ac:dyDescent="0.2">
      <c r="A535" s="3">
        <v>3856</v>
      </c>
      <c r="B535" s="3" t="s">
        <v>556</v>
      </c>
      <c r="C535" s="3" t="s">
        <v>556</v>
      </c>
      <c r="D535" s="3" t="s">
        <v>309</v>
      </c>
      <c r="E535" s="3" t="str">
        <v>Root</v>
      </c>
      <c r="G535" s="21">
        <v>1864</v>
      </c>
      <c r="H535" s="21" t="s">
        <v>4542</v>
      </c>
    </row>
    <row r="536" spans="1:8" x14ac:dyDescent="0.2">
      <c r="A536" s="3">
        <v>3707</v>
      </c>
      <c r="B536" s="3" t="s">
        <v>557</v>
      </c>
      <c r="C536" s="3" t="s">
        <v>557</v>
      </c>
      <c r="D536" s="3" t="s">
        <v>309</v>
      </c>
      <c r="E536" s="3" t="str">
        <v>Schwarzenberg</v>
      </c>
      <c r="G536" s="21">
        <v>1865</v>
      </c>
      <c r="H536" s="21" t="s">
        <v>4542</v>
      </c>
    </row>
    <row r="537" spans="1:8" x14ac:dyDescent="0.2">
      <c r="A537" s="3">
        <v>3816</v>
      </c>
      <c r="B537" s="3" t="s">
        <v>558</v>
      </c>
      <c r="C537" s="3" t="s">
        <v>559</v>
      </c>
      <c r="D537" s="3" t="s">
        <v>309</v>
      </c>
      <c r="E537" s="3" t="str">
        <v>Udligenswil</v>
      </c>
      <c r="G537" s="21">
        <v>1866</v>
      </c>
      <c r="H537" s="21" t="s">
        <v>4542</v>
      </c>
    </row>
    <row r="538" spans="1:8" x14ac:dyDescent="0.2">
      <c r="A538" s="3">
        <v>3818</v>
      </c>
      <c r="B538" s="3" t="s">
        <v>559</v>
      </c>
      <c r="C538" s="3" t="s">
        <v>559</v>
      </c>
      <c r="D538" s="3" t="s">
        <v>309</v>
      </c>
      <c r="E538" s="3" t="str">
        <v>Vitznau</v>
      </c>
      <c r="G538" s="21">
        <v>1867</v>
      </c>
      <c r="H538" s="21" t="s">
        <v>4542</v>
      </c>
    </row>
    <row r="539" spans="1:8" x14ac:dyDescent="0.2">
      <c r="A539" s="3">
        <v>3814</v>
      </c>
      <c r="B539" s="3" t="s">
        <v>560</v>
      </c>
      <c r="C539" s="3" t="s">
        <v>560</v>
      </c>
      <c r="D539" s="3" t="s">
        <v>309</v>
      </c>
      <c r="E539" s="3" t="str">
        <v>Weggis</v>
      </c>
      <c r="G539" s="21">
        <v>1868</v>
      </c>
      <c r="H539" s="21" t="s">
        <v>4542</v>
      </c>
    </row>
    <row r="540" spans="1:8" x14ac:dyDescent="0.2">
      <c r="A540" s="3">
        <v>3812</v>
      </c>
      <c r="B540" s="3" t="s">
        <v>561</v>
      </c>
      <c r="C540" s="3" t="s">
        <v>562</v>
      </c>
      <c r="D540" s="3" t="s">
        <v>309</v>
      </c>
      <c r="E540" s="3" t="str">
        <v>Beromünster</v>
      </c>
      <c r="G540" s="21">
        <v>1869</v>
      </c>
      <c r="H540" s="21" t="s">
        <v>4542</v>
      </c>
    </row>
    <row r="541" spans="1:8" x14ac:dyDescent="0.2">
      <c r="A541" s="3">
        <v>3815</v>
      </c>
      <c r="B541" s="3" t="s">
        <v>563</v>
      </c>
      <c r="C541" s="3" t="s">
        <v>562</v>
      </c>
      <c r="D541" s="3" t="s">
        <v>309</v>
      </c>
      <c r="E541" s="3" t="str">
        <v>Büron</v>
      </c>
      <c r="G541" s="21">
        <v>1870</v>
      </c>
      <c r="H541" s="21" t="s">
        <v>4542</v>
      </c>
    </row>
    <row r="542" spans="1:8" x14ac:dyDescent="0.2">
      <c r="A542" s="3">
        <v>3815</v>
      </c>
      <c r="B542" s="3" t="s">
        <v>562</v>
      </c>
      <c r="C542" s="3" t="s">
        <v>562</v>
      </c>
      <c r="D542" s="3" t="s">
        <v>309</v>
      </c>
      <c r="E542" s="3" t="str">
        <v>Buttisholz</v>
      </c>
      <c r="G542" s="21">
        <v>1871</v>
      </c>
      <c r="H542" s="21" t="s">
        <v>4542</v>
      </c>
    </row>
    <row r="543" spans="1:8" x14ac:dyDescent="0.2">
      <c r="A543" s="3">
        <v>3804</v>
      </c>
      <c r="B543" s="3" t="s">
        <v>564</v>
      </c>
      <c r="C543" s="3" t="s">
        <v>564</v>
      </c>
      <c r="D543" s="3" t="s">
        <v>309</v>
      </c>
      <c r="E543" s="3" t="str">
        <v>Eich</v>
      </c>
      <c r="G543" s="21">
        <v>1872</v>
      </c>
      <c r="H543" s="21" t="s">
        <v>4542</v>
      </c>
    </row>
    <row r="544" spans="1:8" x14ac:dyDescent="0.2">
      <c r="A544" s="3">
        <v>3858</v>
      </c>
      <c r="B544" s="3" t="s">
        <v>565</v>
      </c>
      <c r="C544" s="3" t="s">
        <v>566</v>
      </c>
      <c r="D544" s="3" t="s">
        <v>309</v>
      </c>
      <c r="E544" s="3" t="str">
        <v>Geuensee</v>
      </c>
      <c r="G544" s="21">
        <v>1873</v>
      </c>
      <c r="H544" s="21" t="s">
        <v>4542</v>
      </c>
    </row>
    <row r="545" spans="1:8" x14ac:dyDescent="0.2">
      <c r="A545" s="3">
        <v>3800</v>
      </c>
      <c r="B545" s="3" t="s">
        <v>567</v>
      </c>
      <c r="C545" s="3" t="s">
        <v>567</v>
      </c>
      <c r="D545" s="3" t="s">
        <v>309</v>
      </c>
      <c r="E545" s="3" t="str">
        <v>Grosswangen</v>
      </c>
      <c r="G545" s="21">
        <v>1874</v>
      </c>
      <c r="H545" s="21" t="s">
        <v>4542</v>
      </c>
    </row>
    <row r="546" spans="1:8" x14ac:dyDescent="0.2">
      <c r="A546" s="3">
        <v>3807</v>
      </c>
      <c r="B546" s="3" t="s">
        <v>568</v>
      </c>
      <c r="C546" s="3" t="s">
        <v>568</v>
      </c>
      <c r="D546" s="3" t="s">
        <v>309</v>
      </c>
      <c r="E546" s="3" t="str">
        <v>Hildisrieden</v>
      </c>
      <c r="G546" s="21">
        <v>1875</v>
      </c>
      <c r="H546" s="21" t="s">
        <v>4542</v>
      </c>
    </row>
    <row r="547" spans="1:8" x14ac:dyDescent="0.2">
      <c r="A547" s="3">
        <v>3822</v>
      </c>
      <c r="B547" s="3" t="s">
        <v>569</v>
      </c>
      <c r="C547" s="3" t="s">
        <v>569</v>
      </c>
      <c r="D547" s="3" t="s">
        <v>309</v>
      </c>
      <c r="E547" s="3" t="str">
        <v>Knutwil</v>
      </c>
      <c r="G547" s="21">
        <v>1880</v>
      </c>
      <c r="H547" s="21" t="s">
        <v>4542</v>
      </c>
    </row>
    <row r="548" spans="1:8" x14ac:dyDescent="0.2">
      <c r="A548" s="3">
        <v>3822</v>
      </c>
      <c r="B548" s="3" t="s">
        <v>570</v>
      </c>
      <c r="C548" s="3" t="s">
        <v>569</v>
      </c>
      <c r="D548" s="3" t="s">
        <v>309</v>
      </c>
      <c r="E548" s="3" t="str">
        <v>Mauensee</v>
      </c>
      <c r="G548" s="21">
        <v>1882</v>
      </c>
      <c r="H548" s="21" t="s">
        <v>4542</v>
      </c>
    </row>
    <row r="549" spans="1:8" x14ac:dyDescent="0.2">
      <c r="A549" s="3">
        <v>3823</v>
      </c>
      <c r="B549" s="3" t="s">
        <v>571</v>
      </c>
      <c r="C549" s="3" t="s">
        <v>569</v>
      </c>
      <c r="D549" s="3" t="s">
        <v>309</v>
      </c>
      <c r="E549" s="3" t="str">
        <v>Neuenkirch</v>
      </c>
      <c r="G549" s="21">
        <v>1884</v>
      </c>
      <c r="H549" s="21" t="s">
        <v>4542</v>
      </c>
    </row>
    <row r="550" spans="1:8" x14ac:dyDescent="0.2">
      <c r="A550" s="3">
        <v>3823</v>
      </c>
      <c r="B550" s="3" t="s">
        <v>572</v>
      </c>
      <c r="C550" s="3" t="s">
        <v>569</v>
      </c>
      <c r="D550" s="3" t="s">
        <v>309</v>
      </c>
      <c r="E550" s="3" t="str">
        <v>Nottwil</v>
      </c>
      <c r="G550" s="21">
        <v>1885</v>
      </c>
      <c r="H550" s="21" t="s">
        <v>4542</v>
      </c>
    </row>
    <row r="551" spans="1:8" x14ac:dyDescent="0.2">
      <c r="A551" s="3">
        <v>3823</v>
      </c>
      <c r="B551" s="3" t="s">
        <v>573</v>
      </c>
      <c r="C551" s="3" t="s">
        <v>569</v>
      </c>
      <c r="D551" s="3" t="s">
        <v>309</v>
      </c>
      <c r="E551" s="3" t="str">
        <v>Oberkirch</v>
      </c>
      <c r="G551" s="21">
        <v>1890</v>
      </c>
      <c r="H551" s="21" t="s">
        <v>4542</v>
      </c>
    </row>
    <row r="552" spans="1:8" x14ac:dyDescent="0.2">
      <c r="A552" s="3">
        <v>3824</v>
      </c>
      <c r="B552" s="3" t="s">
        <v>574</v>
      </c>
      <c r="C552" s="3" t="s">
        <v>569</v>
      </c>
      <c r="D552" s="3" t="s">
        <v>309</v>
      </c>
      <c r="E552" s="3" t="str">
        <v>Rickenbach (LU)</v>
      </c>
      <c r="G552" s="21">
        <v>1891</v>
      </c>
      <c r="H552" s="21" t="s">
        <v>4542</v>
      </c>
    </row>
    <row r="553" spans="1:8" x14ac:dyDescent="0.2">
      <c r="A553" s="3">
        <v>3825</v>
      </c>
      <c r="B553" s="3" t="s">
        <v>575</v>
      </c>
      <c r="C553" s="3" t="s">
        <v>569</v>
      </c>
      <c r="D553" s="3" t="s">
        <v>309</v>
      </c>
      <c r="E553" s="3" t="str">
        <v>Ruswil</v>
      </c>
      <c r="G553" s="21">
        <v>1892</v>
      </c>
      <c r="H553" s="21" t="s">
        <v>4542</v>
      </c>
    </row>
    <row r="554" spans="1:8" x14ac:dyDescent="0.2">
      <c r="A554" s="3">
        <v>3826</v>
      </c>
      <c r="B554" s="3" t="s">
        <v>576</v>
      </c>
      <c r="C554" s="3" t="s">
        <v>569</v>
      </c>
      <c r="D554" s="3" t="s">
        <v>309</v>
      </c>
      <c r="E554" s="3" t="str">
        <v>Schenkon</v>
      </c>
      <c r="G554" s="21">
        <v>1893</v>
      </c>
      <c r="H554" s="21" t="s">
        <v>4542</v>
      </c>
    </row>
    <row r="555" spans="1:8" x14ac:dyDescent="0.2">
      <c r="A555" s="3">
        <v>3706</v>
      </c>
      <c r="B555" s="3" t="s">
        <v>577</v>
      </c>
      <c r="C555" s="3" t="s">
        <v>577</v>
      </c>
      <c r="D555" s="3" t="s">
        <v>309</v>
      </c>
      <c r="E555" s="3" t="str">
        <v>Schlierbach</v>
      </c>
      <c r="G555" s="21">
        <v>1895</v>
      </c>
      <c r="H555" s="21" t="s">
        <v>4542</v>
      </c>
    </row>
    <row r="556" spans="1:8" x14ac:dyDescent="0.2">
      <c r="A556" s="3">
        <v>3816</v>
      </c>
      <c r="B556" s="3" t="s">
        <v>578</v>
      </c>
      <c r="C556" s="3" t="s">
        <v>578</v>
      </c>
      <c r="D556" s="3" t="s">
        <v>309</v>
      </c>
      <c r="E556" s="3" t="str">
        <v>Sempach</v>
      </c>
      <c r="G556" s="21">
        <v>1896</v>
      </c>
      <c r="H556" s="21" t="s">
        <v>4542</v>
      </c>
    </row>
    <row r="557" spans="1:8" x14ac:dyDescent="0.2">
      <c r="A557" s="3">
        <v>3800</v>
      </c>
      <c r="B557" s="3" t="s">
        <v>579</v>
      </c>
      <c r="C557" s="3" t="s">
        <v>580</v>
      </c>
      <c r="D557" s="3" t="s">
        <v>309</v>
      </c>
      <c r="E557" s="3" t="str">
        <v>Sursee</v>
      </c>
      <c r="G557" s="21">
        <v>1897</v>
      </c>
      <c r="H557" s="21" t="s">
        <v>4542</v>
      </c>
    </row>
    <row r="558" spans="1:8" x14ac:dyDescent="0.2">
      <c r="A558" s="3">
        <v>3853</v>
      </c>
      <c r="B558" s="3" t="s">
        <v>581</v>
      </c>
      <c r="C558" s="3" t="s">
        <v>582</v>
      </c>
      <c r="D558" s="3" t="s">
        <v>309</v>
      </c>
      <c r="E558" s="3" t="str">
        <v>Triengen</v>
      </c>
      <c r="G558" s="21">
        <v>1898</v>
      </c>
      <c r="H558" s="21" t="s">
        <v>4542</v>
      </c>
    </row>
    <row r="559" spans="1:8" x14ac:dyDescent="0.2">
      <c r="A559" s="3">
        <v>3854</v>
      </c>
      <c r="B559" s="3" t="s">
        <v>583</v>
      </c>
      <c r="C559" s="3" t="s">
        <v>583</v>
      </c>
      <c r="D559" s="3" t="s">
        <v>309</v>
      </c>
      <c r="E559" s="3" t="str">
        <v>Wolhusen</v>
      </c>
      <c r="G559" s="21">
        <v>1899</v>
      </c>
      <c r="H559" s="21" t="s">
        <v>4542</v>
      </c>
    </row>
    <row r="560" spans="1:8" x14ac:dyDescent="0.2">
      <c r="A560" s="3">
        <v>3805</v>
      </c>
      <c r="B560" s="3" t="s">
        <v>584</v>
      </c>
      <c r="C560" s="3" t="s">
        <v>585</v>
      </c>
      <c r="D560" s="3" t="s">
        <v>309</v>
      </c>
      <c r="E560" s="3" t="str">
        <v>Alberswil</v>
      </c>
      <c r="G560" s="21">
        <v>1902</v>
      </c>
      <c r="H560" s="21" t="s">
        <v>4544</v>
      </c>
    </row>
    <row r="561" spans="1:8" x14ac:dyDescent="0.2">
      <c r="A561" s="3">
        <v>3852</v>
      </c>
      <c r="B561" s="3" t="s">
        <v>586</v>
      </c>
      <c r="C561" s="3" t="s">
        <v>585</v>
      </c>
      <c r="D561" s="3" t="s">
        <v>309</v>
      </c>
      <c r="E561" s="3" t="str">
        <v>Altbüron</v>
      </c>
      <c r="G561" s="21">
        <v>1903</v>
      </c>
      <c r="H561" s="21" t="s">
        <v>4544</v>
      </c>
    </row>
    <row r="562" spans="1:8" x14ac:dyDescent="0.2">
      <c r="A562" s="3">
        <v>3813</v>
      </c>
      <c r="B562" s="3" t="s">
        <v>587</v>
      </c>
      <c r="C562" s="3" t="s">
        <v>587</v>
      </c>
      <c r="D562" s="3" t="s">
        <v>309</v>
      </c>
      <c r="E562" s="3" t="str">
        <v>Altishofen</v>
      </c>
      <c r="G562" s="21">
        <v>1904</v>
      </c>
      <c r="H562" s="21" t="s">
        <v>4544</v>
      </c>
    </row>
    <row r="563" spans="1:8" x14ac:dyDescent="0.2">
      <c r="A563" s="3">
        <v>3855</v>
      </c>
      <c r="B563" s="3" t="s">
        <v>588</v>
      </c>
      <c r="C563" s="3" t="s">
        <v>589</v>
      </c>
      <c r="D563" s="3" t="s">
        <v>309</v>
      </c>
      <c r="E563" s="3" t="str">
        <v>Dagmersellen</v>
      </c>
      <c r="G563" s="21">
        <v>1905</v>
      </c>
      <c r="H563" s="21" t="s">
        <v>4544</v>
      </c>
    </row>
    <row r="564" spans="1:8" x14ac:dyDescent="0.2">
      <c r="A564" s="3">
        <v>3800</v>
      </c>
      <c r="B564" s="3" t="s">
        <v>590</v>
      </c>
      <c r="C564" s="3" t="s">
        <v>590</v>
      </c>
      <c r="D564" s="3" t="s">
        <v>309</v>
      </c>
      <c r="E564" s="3" t="str">
        <v>Egolzwil</v>
      </c>
      <c r="G564" s="21">
        <v>1906</v>
      </c>
      <c r="H564" s="21" t="s">
        <v>4544</v>
      </c>
    </row>
    <row r="565" spans="1:8" x14ac:dyDescent="0.2">
      <c r="A565" s="3">
        <v>3812</v>
      </c>
      <c r="B565" s="3" t="s">
        <v>561</v>
      </c>
      <c r="C565" s="3" t="s">
        <v>561</v>
      </c>
      <c r="D565" s="3" t="s">
        <v>309</v>
      </c>
      <c r="E565" s="3" t="str">
        <v>Ettiswil</v>
      </c>
      <c r="G565" s="21">
        <v>1907</v>
      </c>
      <c r="H565" s="21" t="s">
        <v>4544</v>
      </c>
    </row>
    <row r="566" spans="1:8" x14ac:dyDescent="0.2">
      <c r="A566" s="3">
        <v>3508</v>
      </c>
      <c r="B566" s="3" t="s">
        <v>591</v>
      </c>
      <c r="C566" s="3" t="s">
        <v>592</v>
      </c>
      <c r="D566" s="3" t="s">
        <v>309</v>
      </c>
      <c r="E566" s="3" t="str">
        <v>Fischbach</v>
      </c>
      <c r="G566" s="21">
        <v>1908</v>
      </c>
      <c r="H566" s="21" t="s">
        <v>4544</v>
      </c>
    </row>
    <row r="567" spans="1:8" x14ac:dyDescent="0.2">
      <c r="A567" s="3">
        <v>3507</v>
      </c>
      <c r="B567" s="3" t="s">
        <v>593</v>
      </c>
      <c r="C567" s="3" t="s">
        <v>593</v>
      </c>
      <c r="D567" s="3" t="s">
        <v>309</v>
      </c>
      <c r="E567" s="3" t="str">
        <v>Grossdietwil</v>
      </c>
      <c r="G567" s="21">
        <v>1911</v>
      </c>
      <c r="H567" s="21" t="s">
        <v>4544</v>
      </c>
    </row>
    <row r="568" spans="1:8" x14ac:dyDescent="0.2">
      <c r="A568" s="3">
        <v>3533</v>
      </c>
      <c r="B568" s="3" t="s">
        <v>594</v>
      </c>
      <c r="C568" s="3" t="s">
        <v>594</v>
      </c>
      <c r="D568" s="3" t="s">
        <v>309</v>
      </c>
      <c r="E568" s="3" t="str">
        <v>Hergiswil bei Willisau</v>
      </c>
      <c r="G568" s="21">
        <v>1912</v>
      </c>
      <c r="H568" s="21" t="s">
        <v>4544</v>
      </c>
    </row>
    <row r="569" spans="1:8" x14ac:dyDescent="0.2">
      <c r="A569" s="3">
        <v>3671</v>
      </c>
      <c r="B569" s="3" t="s">
        <v>595</v>
      </c>
      <c r="C569" s="3" t="s">
        <v>595</v>
      </c>
      <c r="D569" s="3" t="s">
        <v>309</v>
      </c>
      <c r="E569" s="3" t="str">
        <v>Luthern</v>
      </c>
      <c r="G569" s="21">
        <v>1913</v>
      </c>
      <c r="H569" s="21" t="s">
        <v>4544</v>
      </c>
    </row>
    <row r="570" spans="1:8" x14ac:dyDescent="0.2">
      <c r="A570" s="3">
        <v>3510</v>
      </c>
      <c r="B570" s="3" t="s">
        <v>596</v>
      </c>
      <c r="C570" s="3" t="s">
        <v>596</v>
      </c>
      <c r="D570" s="3" t="s">
        <v>309</v>
      </c>
      <c r="E570" s="3" t="str">
        <v>Menznau</v>
      </c>
      <c r="G570" s="21">
        <v>1914</v>
      </c>
      <c r="H570" s="21" t="s">
        <v>4544</v>
      </c>
    </row>
    <row r="571" spans="1:8" x14ac:dyDescent="0.2">
      <c r="A571" s="3">
        <v>3082</v>
      </c>
      <c r="B571" s="3" t="s">
        <v>597</v>
      </c>
      <c r="C571" s="3" t="s">
        <v>598</v>
      </c>
      <c r="D571" s="3" t="s">
        <v>309</v>
      </c>
      <c r="E571" s="3" t="str">
        <v>Nebikon</v>
      </c>
      <c r="G571" s="21">
        <v>1918</v>
      </c>
      <c r="H571" s="21" t="s">
        <v>4545</v>
      </c>
    </row>
    <row r="572" spans="1:8" x14ac:dyDescent="0.2">
      <c r="A572" s="3">
        <v>3506</v>
      </c>
      <c r="B572" s="3" t="s">
        <v>598</v>
      </c>
      <c r="C572" s="3" t="s">
        <v>598</v>
      </c>
      <c r="D572" s="3" t="s">
        <v>309</v>
      </c>
      <c r="E572" s="3" t="str">
        <v>Pfaffnau</v>
      </c>
      <c r="G572" s="21">
        <v>1920</v>
      </c>
      <c r="H572" s="21" t="s">
        <v>4544</v>
      </c>
    </row>
    <row r="573" spans="1:8" x14ac:dyDescent="0.2">
      <c r="A573" s="3">
        <v>3510</v>
      </c>
      <c r="B573" s="3" t="s">
        <v>599</v>
      </c>
      <c r="C573" s="3" t="s">
        <v>599</v>
      </c>
      <c r="D573" s="3" t="s">
        <v>309</v>
      </c>
      <c r="E573" s="3" t="str">
        <v>Reiden</v>
      </c>
      <c r="G573" s="21">
        <v>1921</v>
      </c>
      <c r="H573" s="21" t="s">
        <v>4544</v>
      </c>
    </row>
    <row r="574" spans="1:8" x14ac:dyDescent="0.2">
      <c r="A574" s="3">
        <v>3671</v>
      </c>
      <c r="B574" s="3" t="s">
        <v>600</v>
      </c>
      <c r="C574" s="3" t="s">
        <v>600</v>
      </c>
      <c r="D574" s="3" t="s">
        <v>309</v>
      </c>
      <c r="E574" s="3" t="str">
        <v>Roggliswil</v>
      </c>
      <c r="G574" s="21">
        <v>1922</v>
      </c>
      <c r="H574" s="21" t="s">
        <v>4544</v>
      </c>
    </row>
    <row r="575" spans="1:8" x14ac:dyDescent="0.2">
      <c r="A575" s="3">
        <v>3629</v>
      </c>
      <c r="B575" s="3" t="s">
        <v>601</v>
      </c>
      <c r="C575" s="3" t="s">
        <v>601</v>
      </c>
      <c r="D575" s="3" t="s">
        <v>309</v>
      </c>
      <c r="E575" s="3" t="str">
        <v>Schötz</v>
      </c>
      <c r="G575" s="21">
        <v>1923</v>
      </c>
      <c r="H575" s="21" t="s">
        <v>4544</v>
      </c>
    </row>
    <row r="576" spans="1:8" x14ac:dyDescent="0.2">
      <c r="A576" s="3">
        <v>3503</v>
      </c>
      <c r="B576" s="3" t="s">
        <v>602</v>
      </c>
      <c r="C576" s="3" t="s">
        <v>603</v>
      </c>
      <c r="D576" s="3" t="s">
        <v>309</v>
      </c>
      <c r="E576" s="3" t="str">
        <v>Ufhusen</v>
      </c>
      <c r="G576" s="21">
        <v>1925</v>
      </c>
      <c r="H576" s="21" t="s">
        <v>4544</v>
      </c>
    </row>
    <row r="577" spans="1:8" x14ac:dyDescent="0.2">
      <c r="A577" s="3">
        <v>3510</v>
      </c>
      <c r="B577" s="3" t="s">
        <v>603</v>
      </c>
      <c r="C577" s="3" t="s">
        <v>603</v>
      </c>
      <c r="D577" s="3" t="s">
        <v>309</v>
      </c>
      <c r="E577" s="3" t="str">
        <v>Wauwil</v>
      </c>
      <c r="G577" s="21">
        <v>1926</v>
      </c>
      <c r="H577" s="21" t="s">
        <v>4544</v>
      </c>
    </row>
    <row r="578" spans="1:8" x14ac:dyDescent="0.2">
      <c r="A578" s="3">
        <v>3434</v>
      </c>
      <c r="B578" s="3" t="s">
        <v>604</v>
      </c>
      <c r="C578" s="3" t="s">
        <v>605</v>
      </c>
      <c r="D578" s="3" t="s">
        <v>309</v>
      </c>
      <c r="E578" s="3" t="str">
        <v>Wikon</v>
      </c>
      <c r="G578" s="21">
        <v>1927</v>
      </c>
      <c r="H578" s="21" t="s">
        <v>4544</v>
      </c>
    </row>
    <row r="579" spans="1:8" x14ac:dyDescent="0.2">
      <c r="A579" s="3">
        <v>3434</v>
      </c>
      <c r="B579" s="3" t="s">
        <v>605</v>
      </c>
      <c r="C579" s="3" t="s">
        <v>605</v>
      </c>
      <c r="D579" s="3" t="s">
        <v>309</v>
      </c>
      <c r="E579" s="3" t="str">
        <v>Zell (LU)</v>
      </c>
      <c r="G579" s="21">
        <v>1928</v>
      </c>
      <c r="H579" s="21" t="s">
        <v>4544</v>
      </c>
    </row>
    <row r="580" spans="1:8" x14ac:dyDescent="0.2">
      <c r="A580" s="3">
        <v>3673</v>
      </c>
      <c r="B580" s="3" t="s">
        <v>606</v>
      </c>
      <c r="C580" s="3" t="s">
        <v>606</v>
      </c>
      <c r="D580" s="3" t="s">
        <v>309</v>
      </c>
      <c r="E580" s="3" t="str">
        <v>Willisau</v>
      </c>
      <c r="G580" s="21">
        <v>1929</v>
      </c>
      <c r="H580" s="21" t="s">
        <v>4544</v>
      </c>
    </row>
    <row r="581" spans="1:8" x14ac:dyDescent="0.2">
      <c r="A581" s="3">
        <v>3532</v>
      </c>
      <c r="B581" s="3" t="s">
        <v>607</v>
      </c>
      <c r="C581" s="3" t="s">
        <v>607</v>
      </c>
      <c r="D581" s="3" t="s">
        <v>309</v>
      </c>
      <c r="E581" s="3" t="str">
        <v>Altdorf (UR)</v>
      </c>
      <c r="G581" s="21">
        <v>1932</v>
      </c>
      <c r="H581" s="21" t="s">
        <v>4544</v>
      </c>
    </row>
    <row r="582" spans="1:8" x14ac:dyDescent="0.2">
      <c r="A582" s="3">
        <v>3083</v>
      </c>
      <c r="B582" s="3" t="s">
        <v>608</v>
      </c>
      <c r="C582" s="3" t="s">
        <v>609</v>
      </c>
      <c r="D582" s="3" t="s">
        <v>309</v>
      </c>
      <c r="E582" s="3" t="str">
        <v>Andermatt</v>
      </c>
      <c r="G582" s="21">
        <v>1933</v>
      </c>
      <c r="H582" s="21" t="s">
        <v>4544</v>
      </c>
    </row>
    <row r="583" spans="1:8" x14ac:dyDescent="0.2">
      <c r="A583" s="3">
        <v>3110</v>
      </c>
      <c r="B583" s="3" t="s">
        <v>609</v>
      </c>
      <c r="C583" s="3" t="s">
        <v>609</v>
      </c>
      <c r="D583" s="3" t="s">
        <v>309</v>
      </c>
      <c r="E583" s="3" t="str">
        <v>Attinghausen</v>
      </c>
      <c r="G583" s="21">
        <v>1934</v>
      </c>
      <c r="H583" s="21" t="s">
        <v>4544</v>
      </c>
    </row>
    <row r="584" spans="1:8" x14ac:dyDescent="0.2">
      <c r="A584" s="3">
        <v>3111</v>
      </c>
      <c r="B584" s="3" t="s">
        <v>610</v>
      </c>
      <c r="C584" s="3" t="s">
        <v>609</v>
      </c>
      <c r="D584" s="3" t="s">
        <v>309</v>
      </c>
      <c r="E584" s="3" t="str">
        <v>Bürglen (UR)</v>
      </c>
      <c r="G584" s="21">
        <v>1936</v>
      </c>
      <c r="H584" s="21" t="s">
        <v>4545</v>
      </c>
    </row>
    <row r="585" spans="1:8" x14ac:dyDescent="0.2">
      <c r="A585" s="3">
        <v>3504</v>
      </c>
      <c r="B585" s="3" t="s">
        <v>611</v>
      </c>
      <c r="C585" s="3" t="s">
        <v>611</v>
      </c>
      <c r="D585" s="3" t="s">
        <v>309</v>
      </c>
      <c r="E585" s="3" t="str">
        <v>Erstfeld</v>
      </c>
      <c r="G585" s="21">
        <v>1937</v>
      </c>
      <c r="H585" s="21" t="s">
        <v>4544</v>
      </c>
    </row>
    <row r="586" spans="1:8" x14ac:dyDescent="0.2">
      <c r="A586" s="3">
        <v>3672</v>
      </c>
      <c r="B586" s="3" t="s">
        <v>612</v>
      </c>
      <c r="C586" s="3" t="s">
        <v>612</v>
      </c>
      <c r="D586" s="3" t="s">
        <v>309</v>
      </c>
      <c r="E586" s="3" t="str">
        <v>Flüelen</v>
      </c>
      <c r="G586" s="21">
        <v>1938</v>
      </c>
      <c r="H586" s="21" t="s">
        <v>4545</v>
      </c>
    </row>
    <row r="587" spans="1:8" x14ac:dyDescent="0.2">
      <c r="A587" s="3">
        <v>3672</v>
      </c>
      <c r="B587" s="3" t="s">
        <v>613</v>
      </c>
      <c r="C587" s="3" t="s">
        <v>612</v>
      </c>
      <c r="D587" s="3" t="s">
        <v>309</v>
      </c>
      <c r="E587" s="3" t="str">
        <v>Göschenen</v>
      </c>
      <c r="G587" s="21">
        <v>1941</v>
      </c>
      <c r="H587" s="21" t="s">
        <v>4544</v>
      </c>
    </row>
    <row r="588" spans="1:8" x14ac:dyDescent="0.2">
      <c r="A588" s="3">
        <v>3674</v>
      </c>
      <c r="B588" s="3" t="s">
        <v>614</v>
      </c>
      <c r="C588" s="3" t="s">
        <v>612</v>
      </c>
      <c r="D588" s="3" t="s">
        <v>309</v>
      </c>
      <c r="E588" s="3" t="str">
        <v>Gurtnellen</v>
      </c>
      <c r="G588" s="21">
        <v>1942</v>
      </c>
      <c r="H588" s="21" t="s">
        <v>4544</v>
      </c>
    </row>
    <row r="589" spans="1:8" x14ac:dyDescent="0.2">
      <c r="A589" s="3">
        <v>3531</v>
      </c>
      <c r="B589" s="3" t="s">
        <v>615</v>
      </c>
      <c r="C589" s="3" t="s">
        <v>615</v>
      </c>
      <c r="D589" s="3" t="s">
        <v>309</v>
      </c>
      <c r="E589" s="3" t="str">
        <v>Hospental</v>
      </c>
      <c r="G589" s="21">
        <v>1943</v>
      </c>
      <c r="H589" s="21" t="s">
        <v>4544</v>
      </c>
    </row>
    <row r="590" spans="1:8" x14ac:dyDescent="0.2">
      <c r="A590" s="3">
        <v>3629</v>
      </c>
      <c r="B590" s="3" t="s">
        <v>616</v>
      </c>
      <c r="C590" s="3" t="s">
        <v>616</v>
      </c>
      <c r="D590" s="3" t="s">
        <v>309</v>
      </c>
      <c r="E590" s="3" t="str">
        <v>Isenthal</v>
      </c>
      <c r="G590" s="21">
        <v>1944</v>
      </c>
      <c r="H590" s="21" t="s">
        <v>4545</v>
      </c>
    </row>
    <row r="591" spans="1:8" x14ac:dyDescent="0.2">
      <c r="A591" s="3">
        <v>3113</v>
      </c>
      <c r="B591" s="3" t="s">
        <v>617</v>
      </c>
      <c r="C591" s="3" t="s">
        <v>617</v>
      </c>
      <c r="D591" s="3" t="s">
        <v>309</v>
      </c>
      <c r="E591" s="3" t="str">
        <v>Realp</v>
      </c>
      <c r="G591" s="21">
        <v>1945</v>
      </c>
      <c r="H591" s="21" t="s">
        <v>4544</v>
      </c>
    </row>
    <row r="592" spans="1:8" x14ac:dyDescent="0.2">
      <c r="A592" s="3">
        <v>3512</v>
      </c>
      <c r="B592" s="3" t="s">
        <v>618</v>
      </c>
      <c r="C592" s="3" t="s">
        <v>618</v>
      </c>
      <c r="D592" s="3" t="s">
        <v>309</v>
      </c>
      <c r="E592" s="3" t="str">
        <v>Schattdorf</v>
      </c>
      <c r="G592" s="21">
        <v>1946</v>
      </c>
      <c r="H592" s="21" t="s">
        <v>4545</v>
      </c>
    </row>
    <row r="593" spans="1:8" x14ac:dyDescent="0.2">
      <c r="A593" s="3">
        <v>3513</v>
      </c>
      <c r="B593" s="3" t="s">
        <v>619</v>
      </c>
      <c r="C593" s="3" t="s">
        <v>618</v>
      </c>
      <c r="D593" s="3" t="s">
        <v>309</v>
      </c>
      <c r="E593" s="3" t="str">
        <v>Seedorf (UR)</v>
      </c>
      <c r="G593" s="21">
        <v>1947</v>
      </c>
      <c r="H593" s="21" t="s">
        <v>4544</v>
      </c>
    </row>
    <row r="594" spans="1:8" x14ac:dyDescent="0.2">
      <c r="A594" s="3">
        <v>3075</v>
      </c>
      <c r="B594" s="3" t="s">
        <v>620</v>
      </c>
      <c r="C594" s="3" t="s">
        <v>621</v>
      </c>
      <c r="D594" s="3" t="s">
        <v>309</v>
      </c>
      <c r="E594" s="3" t="str">
        <v>Seelisberg</v>
      </c>
      <c r="G594" s="21">
        <v>1948</v>
      </c>
      <c r="H594" s="21" t="s">
        <v>4544</v>
      </c>
    </row>
    <row r="595" spans="1:8" x14ac:dyDescent="0.2">
      <c r="A595" s="3">
        <v>3075</v>
      </c>
      <c r="B595" s="3" t="s">
        <v>622</v>
      </c>
      <c r="C595" s="3" t="s">
        <v>621</v>
      </c>
      <c r="D595" s="3" t="s">
        <v>309</v>
      </c>
      <c r="E595" s="3" t="str">
        <v>Silenen</v>
      </c>
      <c r="G595" s="21">
        <v>1950</v>
      </c>
      <c r="H595" s="21" t="s">
        <v>4544</v>
      </c>
    </row>
    <row r="596" spans="1:8" x14ac:dyDescent="0.2">
      <c r="A596" s="3">
        <v>3076</v>
      </c>
      <c r="B596" s="3" t="s">
        <v>621</v>
      </c>
      <c r="C596" s="3" t="s">
        <v>621</v>
      </c>
      <c r="D596" s="3" t="s">
        <v>309</v>
      </c>
      <c r="E596" s="3" t="str">
        <v>Sisikon</v>
      </c>
      <c r="G596" s="21">
        <v>1955</v>
      </c>
      <c r="H596" s="21" t="s">
        <v>4544</v>
      </c>
    </row>
    <row r="597" spans="1:8" x14ac:dyDescent="0.2">
      <c r="A597" s="3">
        <v>3077</v>
      </c>
      <c r="B597" s="3" t="s">
        <v>623</v>
      </c>
      <c r="C597" s="3" t="s">
        <v>621</v>
      </c>
      <c r="D597" s="3" t="s">
        <v>309</v>
      </c>
      <c r="E597" s="3" t="str">
        <v>Spiringen</v>
      </c>
      <c r="G597" s="21">
        <v>1957</v>
      </c>
      <c r="H597" s="21" t="s">
        <v>4544</v>
      </c>
    </row>
    <row r="598" spans="1:8" x14ac:dyDescent="0.2">
      <c r="A598" s="3">
        <v>3078</v>
      </c>
      <c r="B598" s="3" t="s">
        <v>624</v>
      </c>
      <c r="C598" s="3" t="s">
        <v>621</v>
      </c>
      <c r="D598" s="3" t="s">
        <v>309</v>
      </c>
      <c r="E598" s="3" t="str">
        <v>Unterschächen</v>
      </c>
      <c r="G598" s="21">
        <v>1958</v>
      </c>
      <c r="H598" s="21" t="s">
        <v>4544</v>
      </c>
    </row>
    <row r="599" spans="1:8" x14ac:dyDescent="0.2">
      <c r="A599" s="3">
        <v>3532</v>
      </c>
      <c r="B599" s="3" t="s">
        <v>625</v>
      </c>
      <c r="C599" s="3" t="s">
        <v>625</v>
      </c>
      <c r="D599" s="3" t="s">
        <v>309</v>
      </c>
      <c r="E599" s="3" t="str">
        <v>Wassen</v>
      </c>
      <c r="G599" s="21">
        <v>1961</v>
      </c>
      <c r="H599" s="21" t="s">
        <v>4545</v>
      </c>
    </row>
    <row r="600" spans="1:8" x14ac:dyDescent="0.2">
      <c r="A600" s="3">
        <v>3504</v>
      </c>
      <c r="B600" s="3" t="s">
        <v>626</v>
      </c>
      <c r="C600" s="3" t="s">
        <v>626</v>
      </c>
      <c r="D600" s="3" t="s">
        <v>309</v>
      </c>
      <c r="E600" s="3" t="str">
        <v>Einsiedeln</v>
      </c>
      <c r="G600" s="21">
        <v>1962</v>
      </c>
      <c r="H600" s="21" t="s">
        <v>4544</v>
      </c>
    </row>
    <row r="601" spans="1:8" x14ac:dyDescent="0.2">
      <c r="A601" s="3">
        <v>3112</v>
      </c>
      <c r="B601" s="3" t="s">
        <v>627</v>
      </c>
      <c r="C601" s="3" t="s">
        <v>628</v>
      </c>
      <c r="D601" s="3" t="s">
        <v>309</v>
      </c>
      <c r="E601" s="3" t="str">
        <v>Gersau</v>
      </c>
      <c r="G601" s="21">
        <v>1963</v>
      </c>
      <c r="H601" s="21" t="s">
        <v>4544</v>
      </c>
    </row>
    <row r="602" spans="1:8" x14ac:dyDescent="0.2">
      <c r="A602" s="3">
        <v>3114</v>
      </c>
      <c r="B602" s="3" t="s">
        <v>629</v>
      </c>
      <c r="C602" s="3" t="s">
        <v>629</v>
      </c>
      <c r="D602" s="3" t="s">
        <v>309</v>
      </c>
      <c r="E602" s="3" t="str">
        <v>Feusisberg</v>
      </c>
      <c r="G602" s="21">
        <v>1964</v>
      </c>
      <c r="H602" s="21" t="s">
        <v>4544</v>
      </c>
    </row>
    <row r="603" spans="1:8" x14ac:dyDescent="0.2">
      <c r="A603" s="3">
        <v>3206</v>
      </c>
      <c r="B603" s="3" t="s">
        <v>630</v>
      </c>
      <c r="C603" s="3" t="s">
        <v>631</v>
      </c>
      <c r="D603" s="3" t="s">
        <v>309</v>
      </c>
      <c r="E603" s="3" t="str">
        <v>Freienbach</v>
      </c>
      <c r="G603" s="21">
        <v>1965</v>
      </c>
      <c r="H603" s="21" t="s">
        <v>4544</v>
      </c>
    </row>
    <row r="604" spans="1:8" x14ac:dyDescent="0.2">
      <c r="A604" s="3">
        <v>3206</v>
      </c>
      <c r="B604" s="3" t="s">
        <v>631</v>
      </c>
      <c r="C604" s="3" t="s">
        <v>631</v>
      </c>
      <c r="D604" s="3" t="s">
        <v>309</v>
      </c>
      <c r="E604" s="3" t="str">
        <v>Wollerau</v>
      </c>
      <c r="G604" s="21">
        <v>1966</v>
      </c>
      <c r="H604" s="21" t="s">
        <v>4544</v>
      </c>
    </row>
    <row r="605" spans="1:8" x14ac:dyDescent="0.2">
      <c r="A605" s="3">
        <v>3206</v>
      </c>
      <c r="B605" s="3" t="s">
        <v>632</v>
      </c>
      <c r="C605" s="3" t="s">
        <v>631</v>
      </c>
      <c r="D605" s="3" t="s">
        <v>309</v>
      </c>
      <c r="E605" s="3" t="str">
        <v>Küssnacht (SZ)</v>
      </c>
      <c r="G605" s="21">
        <v>1967</v>
      </c>
      <c r="H605" s="21" t="s">
        <v>4544</v>
      </c>
    </row>
    <row r="606" spans="1:8" x14ac:dyDescent="0.2">
      <c r="A606" s="3">
        <v>3206</v>
      </c>
      <c r="B606" s="3" t="s">
        <v>633</v>
      </c>
      <c r="C606" s="3" t="s">
        <v>631</v>
      </c>
      <c r="D606" s="3" t="s">
        <v>309</v>
      </c>
      <c r="E606" s="3" t="str">
        <v>Altendorf</v>
      </c>
      <c r="G606" s="21">
        <v>1968</v>
      </c>
      <c r="H606" s="21" t="s">
        <v>4545</v>
      </c>
    </row>
    <row r="607" spans="1:8" x14ac:dyDescent="0.2">
      <c r="A607" s="3">
        <v>3202</v>
      </c>
      <c r="B607" s="3" t="s">
        <v>634</v>
      </c>
      <c r="C607" s="3" t="s">
        <v>634</v>
      </c>
      <c r="D607" s="3" t="s">
        <v>309</v>
      </c>
      <c r="E607" s="3" t="str">
        <v>Galgenen</v>
      </c>
      <c r="G607" s="21">
        <v>1969</v>
      </c>
      <c r="H607" s="21" t="s">
        <v>4545</v>
      </c>
    </row>
    <row r="608" spans="1:8" x14ac:dyDescent="0.2">
      <c r="A608" s="3">
        <v>3208</v>
      </c>
      <c r="B608" s="3" t="s">
        <v>635</v>
      </c>
      <c r="C608" s="3" t="s">
        <v>635</v>
      </c>
      <c r="D608" s="3" t="s">
        <v>309</v>
      </c>
      <c r="E608" s="3" t="str">
        <v>Innerthal</v>
      </c>
      <c r="G608" s="21">
        <v>1971</v>
      </c>
      <c r="H608" s="21" t="s">
        <v>4544</v>
      </c>
    </row>
    <row r="609" spans="1:8" x14ac:dyDescent="0.2">
      <c r="A609" s="3">
        <v>3179</v>
      </c>
      <c r="B609" s="3" t="s">
        <v>636</v>
      </c>
      <c r="C609" s="3" t="s">
        <v>636</v>
      </c>
      <c r="D609" s="3" t="s">
        <v>309</v>
      </c>
      <c r="E609" s="3" t="str">
        <v>Lachen</v>
      </c>
      <c r="G609" s="21">
        <v>1972</v>
      </c>
      <c r="H609" s="21" t="s">
        <v>4545</v>
      </c>
    </row>
    <row r="610" spans="1:8" x14ac:dyDescent="0.2">
      <c r="A610" s="3">
        <v>3177</v>
      </c>
      <c r="B610" s="3" t="s">
        <v>637</v>
      </c>
      <c r="C610" s="3" t="s">
        <v>638</v>
      </c>
      <c r="D610" s="3" t="s">
        <v>309</v>
      </c>
      <c r="E610" s="3" t="str">
        <v>Reichenburg</v>
      </c>
      <c r="G610" s="21">
        <v>1973</v>
      </c>
      <c r="H610" s="21" t="s">
        <v>4545</v>
      </c>
    </row>
    <row r="611" spans="1:8" x14ac:dyDescent="0.2">
      <c r="A611" s="3">
        <v>3203</v>
      </c>
      <c r="B611" s="3" t="s">
        <v>639</v>
      </c>
      <c r="C611" s="3" t="s">
        <v>639</v>
      </c>
      <c r="D611" s="3" t="s">
        <v>309</v>
      </c>
      <c r="E611" s="3" t="str">
        <v>Schübelbach</v>
      </c>
      <c r="G611" s="21">
        <v>1974</v>
      </c>
      <c r="H611" s="21" t="s">
        <v>4544</v>
      </c>
    </row>
    <row r="612" spans="1:8" x14ac:dyDescent="0.2">
      <c r="A612" s="3">
        <v>3204</v>
      </c>
      <c r="B612" s="3" t="s">
        <v>640</v>
      </c>
      <c r="C612" s="3" t="s">
        <v>639</v>
      </c>
      <c r="D612" s="3" t="s">
        <v>309</v>
      </c>
      <c r="E612" s="3" t="str">
        <v>Tuggen</v>
      </c>
      <c r="G612" s="21">
        <v>1975</v>
      </c>
      <c r="H612" s="21" t="s">
        <v>4544</v>
      </c>
    </row>
    <row r="613" spans="1:8" x14ac:dyDescent="0.2">
      <c r="A613" s="3">
        <v>3205</v>
      </c>
      <c r="B613" s="3" t="s">
        <v>641</v>
      </c>
      <c r="C613" s="3" t="s">
        <v>639</v>
      </c>
      <c r="D613" s="3" t="s">
        <v>309</v>
      </c>
      <c r="E613" s="3" t="str">
        <v>Vorderthal</v>
      </c>
      <c r="G613" s="21">
        <v>1976</v>
      </c>
      <c r="H613" s="21" t="s">
        <v>4544</v>
      </c>
    </row>
    <row r="614" spans="1:8" x14ac:dyDescent="0.2">
      <c r="A614" s="3">
        <v>1797</v>
      </c>
      <c r="B614" s="3" t="s">
        <v>642</v>
      </c>
      <c r="C614" s="3" t="s">
        <v>642</v>
      </c>
      <c r="D614" s="3" t="s">
        <v>309</v>
      </c>
      <c r="E614" s="3" t="str">
        <v>Wangen (SZ)</v>
      </c>
      <c r="G614" s="21">
        <v>1977</v>
      </c>
      <c r="H614" s="21" t="s">
        <v>4545</v>
      </c>
    </row>
    <row r="615" spans="1:8" x14ac:dyDescent="0.2">
      <c r="A615" s="3">
        <v>3176</v>
      </c>
      <c r="B615" s="3" t="s">
        <v>643</v>
      </c>
      <c r="C615" s="3" t="s">
        <v>643</v>
      </c>
      <c r="D615" s="3" t="s">
        <v>309</v>
      </c>
      <c r="E615" s="3" t="str">
        <v>Alpthal</v>
      </c>
      <c r="G615" s="21">
        <v>1978</v>
      </c>
      <c r="H615" s="21" t="s">
        <v>4545</v>
      </c>
    </row>
    <row r="616" spans="1:8" x14ac:dyDescent="0.2">
      <c r="A616" s="3">
        <v>3207</v>
      </c>
      <c r="B616" s="3" t="s">
        <v>644</v>
      </c>
      <c r="C616" s="3" t="s">
        <v>644</v>
      </c>
      <c r="D616" s="3" t="s">
        <v>309</v>
      </c>
      <c r="E616" s="3" t="str">
        <v>Arth</v>
      </c>
      <c r="G616" s="21">
        <v>1981</v>
      </c>
      <c r="H616" s="21" t="s">
        <v>4544</v>
      </c>
    </row>
    <row r="617" spans="1:8" x14ac:dyDescent="0.2">
      <c r="A617" s="3">
        <v>2744</v>
      </c>
      <c r="B617" s="3" t="s">
        <v>645</v>
      </c>
      <c r="C617" s="3" t="s">
        <v>645</v>
      </c>
      <c r="D617" s="3" t="s">
        <v>309</v>
      </c>
      <c r="E617" s="3" t="str">
        <v>Illgau</v>
      </c>
      <c r="G617" s="21">
        <v>1982</v>
      </c>
      <c r="H617" s="21" t="s">
        <v>4544</v>
      </c>
    </row>
    <row r="618" spans="1:8" x14ac:dyDescent="0.2">
      <c r="A618" s="3">
        <v>2735</v>
      </c>
      <c r="B618" s="3" t="s">
        <v>646</v>
      </c>
      <c r="C618" s="3" t="s">
        <v>646</v>
      </c>
      <c r="D618" s="3" t="s">
        <v>309</v>
      </c>
      <c r="E618" s="3" t="str">
        <v>Ingenbohl</v>
      </c>
      <c r="G618" s="21">
        <v>1983</v>
      </c>
      <c r="H618" s="21" t="s">
        <v>4544</v>
      </c>
    </row>
    <row r="619" spans="1:8" x14ac:dyDescent="0.2">
      <c r="A619" s="3">
        <v>2747</v>
      </c>
      <c r="B619" s="3" t="s">
        <v>647</v>
      </c>
      <c r="C619" s="3" t="s">
        <v>648</v>
      </c>
      <c r="D619" s="3" t="s">
        <v>309</v>
      </c>
      <c r="E619" s="3" t="str">
        <v>Lauerz</v>
      </c>
      <c r="G619" s="21">
        <v>1984</v>
      </c>
      <c r="H619" s="21" t="s">
        <v>4545</v>
      </c>
    </row>
    <row r="620" spans="1:8" x14ac:dyDescent="0.2">
      <c r="A620" s="3">
        <v>2738</v>
      </c>
      <c r="B620" s="3" t="s">
        <v>649</v>
      </c>
      <c r="C620" s="3" t="s">
        <v>649</v>
      </c>
      <c r="D620" s="3" t="s">
        <v>309</v>
      </c>
      <c r="E620" s="3" t="str">
        <v>Morschach</v>
      </c>
      <c r="G620" s="21">
        <v>1985</v>
      </c>
      <c r="H620" s="21" t="s">
        <v>4545</v>
      </c>
    </row>
    <row r="621" spans="1:8" x14ac:dyDescent="0.2">
      <c r="A621" s="3">
        <v>2746</v>
      </c>
      <c r="B621" s="3" t="s">
        <v>650</v>
      </c>
      <c r="C621" s="3" t="s">
        <v>650</v>
      </c>
      <c r="D621" s="3" t="s">
        <v>309</v>
      </c>
      <c r="E621" s="3" t="str">
        <v>Muotathal</v>
      </c>
      <c r="G621" s="21">
        <v>1986</v>
      </c>
      <c r="H621" s="21" t="s">
        <v>4546</v>
      </c>
    </row>
    <row r="622" spans="1:8" x14ac:dyDescent="0.2">
      <c r="A622" s="3">
        <v>2743</v>
      </c>
      <c r="B622" s="3" t="s">
        <v>651</v>
      </c>
      <c r="C622" s="3" t="s">
        <v>651</v>
      </c>
      <c r="D622" s="3" t="s">
        <v>309</v>
      </c>
      <c r="E622" s="3" t="str">
        <v>Oberiberg</v>
      </c>
      <c r="G622" s="21">
        <v>1987</v>
      </c>
      <c r="H622" s="21" t="s">
        <v>4544</v>
      </c>
    </row>
    <row r="623" spans="1:8" x14ac:dyDescent="0.2">
      <c r="A623" s="3">
        <v>2745</v>
      </c>
      <c r="B623" s="3" t="s">
        <v>652</v>
      </c>
      <c r="C623" s="3" t="s">
        <v>652</v>
      </c>
      <c r="D623" s="3" t="s">
        <v>309</v>
      </c>
      <c r="E623" s="3" t="str">
        <v>Riemenstalden</v>
      </c>
      <c r="G623" s="21">
        <v>1988</v>
      </c>
      <c r="H623" s="21" t="s">
        <v>4545</v>
      </c>
    </row>
    <row r="624" spans="1:8" x14ac:dyDescent="0.2">
      <c r="A624" s="3">
        <v>2732</v>
      </c>
      <c r="B624" s="3" t="s">
        <v>653</v>
      </c>
      <c r="C624" s="3" t="s">
        <v>653</v>
      </c>
      <c r="D624" s="3" t="s">
        <v>309</v>
      </c>
      <c r="E624" s="3" t="str">
        <v>Rothenthurm</v>
      </c>
      <c r="G624" s="21">
        <v>1991</v>
      </c>
      <c r="H624" s="21" t="s">
        <v>4544</v>
      </c>
    </row>
    <row r="625" spans="1:8" x14ac:dyDescent="0.2">
      <c r="A625" s="3">
        <v>2740</v>
      </c>
      <c r="B625" s="3" t="s">
        <v>654</v>
      </c>
      <c r="C625" s="3" t="s">
        <v>654</v>
      </c>
      <c r="D625" s="3" t="s">
        <v>309</v>
      </c>
      <c r="E625" s="3" t="str">
        <v>Sattel</v>
      </c>
      <c r="G625" s="21">
        <v>1992</v>
      </c>
      <c r="H625" s="21" t="s">
        <v>4544</v>
      </c>
    </row>
    <row r="626" spans="1:8" x14ac:dyDescent="0.2">
      <c r="A626" s="3">
        <v>2742</v>
      </c>
      <c r="B626" s="3" t="s">
        <v>655</v>
      </c>
      <c r="C626" s="3" t="s">
        <v>655</v>
      </c>
      <c r="D626" s="3" t="s">
        <v>309</v>
      </c>
      <c r="E626" s="3" t="str">
        <v>Schwyz</v>
      </c>
      <c r="G626" s="21">
        <v>1993</v>
      </c>
      <c r="H626" s="21" t="s">
        <v>4544</v>
      </c>
    </row>
    <row r="627" spans="1:8" x14ac:dyDescent="0.2">
      <c r="A627" s="3">
        <v>2732</v>
      </c>
      <c r="B627" s="3" t="s">
        <v>656</v>
      </c>
      <c r="C627" s="3" t="s">
        <v>656</v>
      </c>
      <c r="D627" s="3" t="s">
        <v>309</v>
      </c>
      <c r="E627" s="3" t="str">
        <v>Steinen</v>
      </c>
      <c r="G627" s="21">
        <v>1994</v>
      </c>
      <c r="H627" s="21" t="s">
        <v>4544</v>
      </c>
    </row>
    <row r="628" spans="1:8" x14ac:dyDescent="0.2">
      <c r="A628" s="3">
        <v>2762</v>
      </c>
      <c r="B628" s="3" t="s">
        <v>657</v>
      </c>
      <c r="C628" s="3" t="s">
        <v>658</v>
      </c>
      <c r="D628" s="3" t="s">
        <v>309</v>
      </c>
      <c r="E628" s="3" t="str">
        <v>Steinerberg</v>
      </c>
      <c r="G628" s="21">
        <v>1996</v>
      </c>
      <c r="H628" s="21" t="s">
        <v>4544</v>
      </c>
    </row>
    <row r="629" spans="1:8" x14ac:dyDescent="0.2">
      <c r="A629" s="3">
        <v>2712</v>
      </c>
      <c r="B629" s="3" t="s">
        <v>659</v>
      </c>
      <c r="C629" s="3" t="s">
        <v>660</v>
      </c>
      <c r="D629" s="3" t="s">
        <v>309</v>
      </c>
      <c r="E629" s="3" t="str">
        <v>Unteriberg</v>
      </c>
      <c r="G629" s="21">
        <v>1997</v>
      </c>
      <c r="H629" s="21" t="s">
        <v>4544</v>
      </c>
    </row>
    <row r="630" spans="1:8" x14ac:dyDescent="0.2">
      <c r="A630" s="3">
        <v>2713</v>
      </c>
      <c r="B630" s="3" t="s">
        <v>661</v>
      </c>
      <c r="C630" s="3" t="s">
        <v>660</v>
      </c>
      <c r="D630" s="3" t="s">
        <v>309</v>
      </c>
      <c r="E630" s="3" t="str">
        <v>Alpnach</v>
      </c>
      <c r="G630" s="21">
        <v>2000</v>
      </c>
      <c r="H630" s="21" t="s">
        <v>4540</v>
      </c>
    </row>
    <row r="631" spans="1:8" x14ac:dyDescent="0.2">
      <c r="A631" s="3">
        <v>2732</v>
      </c>
      <c r="B631" s="3" t="s">
        <v>660</v>
      </c>
      <c r="C631" s="3" t="s">
        <v>660</v>
      </c>
      <c r="D631" s="3" t="s">
        <v>309</v>
      </c>
      <c r="E631" s="3" t="str">
        <v>Engelberg</v>
      </c>
      <c r="G631" s="21">
        <v>2012</v>
      </c>
      <c r="H631" s="21" t="s">
        <v>4540</v>
      </c>
    </row>
    <row r="632" spans="1:8" x14ac:dyDescent="0.2">
      <c r="A632" s="3">
        <v>2732</v>
      </c>
      <c r="B632" s="3" t="s">
        <v>662</v>
      </c>
      <c r="C632" s="3" t="s">
        <v>663</v>
      </c>
      <c r="D632" s="3" t="s">
        <v>309</v>
      </c>
      <c r="E632" s="3" t="str">
        <v>Giswil</v>
      </c>
      <c r="G632" s="21">
        <v>2013</v>
      </c>
      <c r="H632" s="21" t="s">
        <v>4540</v>
      </c>
    </row>
    <row r="633" spans="1:8" x14ac:dyDescent="0.2">
      <c r="A633" s="3">
        <v>2827</v>
      </c>
      <c r="B633" s="3" t="s">
        <v>664</v>
      </c>
      <c r="C633" s="3" t="s">
        <v>664</v>
      </c>
      <c r="D633" s="3" t="s">
        <v>309</v>
      </c>
      <c r="E633" s="3" t="str">
        <v>Kerns</v>
      </c>
      <c r="G633" s="21">
        <v>2014</v>
      </c>
      <c r="H633" s="21" t="s">
        <v>4540</v>
      </c>
    </row>
    <row r="634" spans="1:8" x14ac:dyDescent="0.2">
      <c r="A634" s="3">
        <v>2747</v>
      </c>
      <c r="B634" s="3" t="s">
        <v>665</v>
      </c>
      <c r="C634" s="3" t="s">
        <v>665</v>
      </c>
      <c r="D634" s="3" t="s">
        <v>309</v>
      </c>
      <c r="E634" s="3" t="str">
        <v>Lungern</v>
      </c>
      <c r="G634" s="21">
        <v>2015</v>
      </c>
      <c r="H634" s="21" t="s">
        <v>4540</v>
      </c>
    </row>
    <row r="635" spans="1:8" x14ac:dyDescent="0.2">
      <c r="A635" s="3">
        <v>2736</v>
      </c>
      <c r="B635" s="3" t="s">
        <v>666</v>
      </c>
      <c r="C635" s="3" t="s">
        <v>666</v>
      </c>
      <c r="D635" s="3" t="s">
        <v>309</v>
      </c>
      <c r="E635" s="3" t="str">
        <v>Sachseln</v>
      </c>
      <c r="G635" s="21">
        <v>2016</v>
      </c>
      <c r="H635" s="21" t="s">
        <v>4540</v>
      </c>
    </row>
    <row r="636" spans="1:8" x14ac:dyDescent="0.2">
      <c r="A636" s="3">
        <v>2710</v>
      </c>
      <c r="B636" s="3" t="s">
        <v>667</v>
      </c>
      <c r="C636" s="3" t="s">
        <v>667</v>
      </c>
      <c r="D636" s="3" t="s">
        <v>309</v>
      </c>
      <c r="E636" s="3" t="str">
        <v>Sarnen</v>
      </c>
      <c r="G636" s="21">
        <v>2017</v>
      </c>
      <c r="H636" s="21" t="s">
        <v>4540</v>
      </c>
    </row>
    <row r="637" spans="1:8" x14ac:dyDescent="0.2">
      <c r="A637" s="3">
        <v>2720</v>
      </c>
      <c r="B637" s="3" t="s">
        <v>668</v>
      </c>
      <c r="C637" s="3" t="s">
        <v>667</v>
      </c>
      <c r="D637" s="3" t="s">
        <v>309</v>
      </c>
      <c r="E637" s="3" t="str">
        <v>Beckenried</v>
      </c>
      <c r="G637" s="21">
        <v>2019</v>
      </c>
      <c r="H637" s="21" t="s">
        <v>4547</v>
      </c>
    </row>
    <row r="638" spans="1:8" x14ac:dyDescent="0.2">
      <c r="A638" s="3">
        <v>2717</v>
      </c>
      <c r="B638" s="3" t="s">
        <v>669</v>
      </c>
      <c r="C638" s="3" t="s">
        <v>669</v>
      </c>
      <c r="D638" s="3" t="s">
        <v>309</v>
      </c>
      <c r="E638" s="3" t="str">
        <v>Buochs</v>
      </c>
      <c r="G638" s="21">
        <v>2022</v>
      </c>
      <c r="H638" s="21" t="s">
        <v>4540</v>
      </c>
    </row>
    <row r="639" spans="1:8" x14ac:dyDescent="0.2">
      <c r="A639" s="3">
        <v>2715</v>
      </c>
      <c r="B639" s="3" t="s">
        <v>670</v>
      </c>
      <c r="C639" s="3" t="s">
        <v>671</v>
      </c>
      <c r="D639" s="3" t="s">
        <v>309</v>
      </c>
      <c r="E639" s="3" t="str">
        <v>Dallenwil</v>
      </c>
      <c r="G639" s="21">
        <v>2023</v>
      </c>
      <c r="H639" s="21" t="s">
        <v>4540</v>
      </c>
    </row>
    <row r="640" spans="1:8" x14ac:dyDescent="0.2">
      <c r="A640" s="3">
        <v>2715</v>
      </c>
      <c r="B640" s="3" t="s">
        <v>672</v>
      </c>
      <c r="C640" s="3" t="s">
        <v>671</v>
      </c>
      <c r="D640" s="3" t="s">
        <v>309</v>
      </c>
      <c r="E640" s="3" t="str">
        <v>Emmetten</v>
      </c>
      <c r="G640" s="21">
        <v>2024</v>
      </c>
      <c r="H640" s="21" t="s">
        <v>4540</v>
      </c>
    </row>
    <row r="641" spans="1:8" x14ac:dyDescent="0.2">
      <c r="A641" s="3">
        <v>2716</v>
      </c>
      <c r="B641" s="3" t="s">
        <v>673</v>
      </c>
      <c r="C641" s="3" t="s">
        <v>671</v>
      </c>
      <c r="D641" s="3" t="s">
        <v>309</v>
      </c>
      <c r="E641" s="3" t="str">
        <v>Ennetbürgen</v>
      </c>
      <c r="G641" s="21">
        <v>2025</v>
      </c>
      <c r="H641" s="21" t="s">
        <v>4540</v>
      </c>
    </row>
    <row r="642" spans="1:8" x14ac:dyDescent="0.2">
      <c r="A642" s="3">
        <v>2717</v>
      </c>
      <c r="B642" s="3" t="s">
        <v>674</v>
      </c>
      <c r="C642" s="3" t="s">
        <v>671</v>
      </c>
      <c r="D642" s="3" t="s">
        <v>309</v>
      </c>
      <c r="E642" s="3" t="str">
        <v>Ennetmoos</v>
      </c>
      <c r="G642" s="21">
        <v>2027</v>
      </c>
      <c r="H642" s="21" t="s">
        <v>4537</v>
      </c>
    </row>
    <row r="643" spans="1:8" x14ac:dyDescent="0.2">
      <c r="A643" s="3">
        <v>2748</v>
      </c>
      <c r="B643" s="3" t="s">
        <v>675</v>
      </c>
      <c r="C643" s="3" t="s">
        <v>671</v>
      </c>
      <c r="D643" s="3" t="s">
        <v>309</v>
      </c>
      <c r="E643" s="3" t="str">
        <v>Hergiswil (NW)</v>
      </c>
      <c r="G643" s="21">
        <v>2028</v>
      </c>
      <c r="H643" s="21" t="s">
        <v>4540</v>
      </c>
    </row>
    <row r="644" spans="1:8" x14ac:dyDescent="0.2">
      <c r="A644" s="3">
        <v>2748</v>
      </c>
      <c r="B644" s="3" t="s">
        <v>676</v>
      </c>
      <c r="C644" s="3" t="s">
        <v>671</v>
      </c>
      <c r="D644" s="3" t="s">
        <v>309</v>
      </c>
      <c r="E644" s="3" t="str">
        <v>Oberdorf (NW)</v>
      </c>
      <c r="G644" s="21">
        <v>2034</v>
      </c>
      <c r="H644" s="21" t="s">
        <v>4540</v>
      </c>
    </row>
    <row r="645" spans="1:8" x14ac:dyDescent="0.2">
      <c r="A645" s="3">
        <v>2733</v>
      </c>
      <c r="B645" s="3" t="s">
        <v>677</v>
      </c>
      <c r="C645" s="3" t="s">
        <v>678</v>
      </c>
      <c r="D645" s="3" t="s">
        <v>309</v>
      </c>
      <c r="E645" s="3" t="str">
        <v>Stans</v>
      </c>
      <c r="G645" s="21">
        <v>2035</v>
      </c>
      <c r="H645" s="21" t="s">
        <v>4540</v>
      </c>
    </row>
    <row r="646" spans="1:8" x14ac:dyDescent="0.2">
      <c r="A646" s="3">
        <v>2735</v>
      </c>
      <c r="B646" s="3" t="s">
        <v>679</v>
      </c>
      <c r="C646" s="3" t="s">
        <v>678</v>
      </c>
      <c r="D646" s="3" t="s">
        <v>309</v>
      </c>
      <c r="E646" s="3" t="str">
        <v>Stansstad</v>
      </c>
      <c r="G646" s="21">
        <v>2036</v>
      </c>
      <c r="H646" s="21" t="s">
        <v>4540</v>
      </c>
    </row>
    <row r="647" spans="1:8" x14ac:dyDescent="0.2">
      <c r="A647" s="3">
        <v>2735</v>
      </c>
      <c r="B647" s="3" t="s">
        <v>680</v>
      </c>
      <c r="C647" s="3" t="s">
        <v>678</v>
      </c>
      <c r="D647" s="3" t="s">
        <v>309</v>
      </c>
      <c r="E647" s="3" t="str">
        <v>Wolfenschiessen</v>
      </c>
      <c r="G647" s="21">
        <v>2037</v>
      </c>
      <c r="H647" s="21" t="s">
        <v>4547</v>
      </c>
    </row>
    <row r="648" spans="1:8" x14ac:dyDescent="0.2">
      <c r="A648" s="3">
        <v>2520</v>
      </c>
      <c r="B648" s="3" t="s">
        <v>681</v>
      </c>
      <c r="C648" s="3" t="s">
        <v>681</v>
      </c>
      <c r="D648" s="3" t="s">
        <v>309</v>
      </c>
      <c r="E648" s="3" t="str">
        <v>Glarus Nord</v>
      </c>
      <c r="G648" s="21">
        <v>2042</v>
      </c>
      <c r="H648" s="21" t="s">
        <v>4540</v>
      </c>
    </row>
    <row r="649" spans="1:8" x14ac:dyDescent="0.2">
      <c r="A649" s="3">
        <v>2518</v>
      </c>
      <c r="B649" s="3" t="s">
        <v>682</v>
      </c>
      <c r="C649" s="3" t="s">
        <v>682</v>
      </c>
      <c r="D649" s="3" t="s">
        <v>309</v>
      </c>
      <c r="E649" s="3" t="str">
        <v>Glarus Süd</v>
      </c>
      <c r="G649" s="21">
        <v>2043</v>
      </c>
      <c r="H649" s="21" t="s">
        <v>4547</v>
      </c>
    </row>
    <row r="650" spans="1:8" x14ac:dyDescent="0.2">
      <c r="A650" s="3">
        <v>2515</v>
      </c>
      <c r="B650" s="3" t="s">
        <v>683</v>
      </c>
      <c r="C650" s="3" t="s">
        <v>684</v>
      </c>
      <c r="D650" s="3" t="s">
        <v>309</v>
      </c>
      <c r="E650" s="3" t="str">
        <v>Glarus</v>
      </c>
      <c r="G650" s="21">
        <v>2046</v>
      </c>
      <c r="H650" s="21" t="s">
        <v>4547</v>
      </c>
    </row>
    <row r="651" spans="1:8" x14ac:dyDescent="0.2">
      <c r="A651" s="3">
        <v>2516</v>
      </c>
      <c r="B651" s="3" t="s">
        <v>685</v>
      </c>
      <c r="C651" s="3" t="s">
        <v>684</v>
      </c>
      <c r="D651" s="3" t="s">
        <v>309</v>
      </c>
      <c r="E651" s="3" t="str">
        <v>Baar</v>
      </c>
      <c r="G651" s="21">
        <v>2052</v>
      </c>
      <c r="H651" s="21" t="s">
        <v>4547</v>
      </c>
    </row>
    <row r="652" spans="1:8" x14ac:dyDescent="0.2">
      <c r="A652" s="3">
        <v>2517</v>
      </c>
      <c r="B652" s="3" t="s">
        <v>686</v>
      </c>
      <c r="C652" s="3" t="s">
        <v>684</v>
      </c>
      <c r="D652" s="3" t="s">
        <v>309</v>
      </c>
      <c r="E652" s="3" t="str">
        <v>Cham</v>
      </c>
      <c r="G652" s="21">
        <v>2053</v>
      </c>
      <c r="H652" s="21" t="s">
        <v>4547</v>
      </c>
    </row>
    <row r="653" spans="1:8" x14ac:dyDescent="0.2">
      <c r="A653" s="3">
        <v>2558</v>
      </c>
      <c r="B653" s="3" t="s">
        <v>687</v>
      </c>
      <c r="C653" s="3" t="s">
        <v>687</v>
      </c>
      <c r="D653" s="3" t="s">
        <v>309</v>
      </c>
      <c r="E653" s="3" t="str">
        <v>Hünenberg</v>
      </c>
      <c r="G653" s="21">
        <v>2054</v>
      </c>
      <c r="H653" s="21" t="s">
        <v>4547</v>
      </c>
    </row>
    <row r="654" spans="1:8" x14ac:dyDescent="0.2">
      <c r="A654" s="3">
        <v>2564</v>
      </c>
      <c r="B654" s="3" t="s">
        <v>688</v>
      </c>
      <c r="C654" s="3" t="s">
        <v>688</v>
      </c>
      <c r="D654" s="3" t="s">
        <v>309</v>
      </c>
      <c r="E654" s="3" t="str">
        <v>Menzingen</v>
      </c>
      <c r="G654" s="21">
        <v>2056</v>
      </c>
      <c r="H654" s="21" t="s">
        <v>4547</v>
      </c>
    </row>
    <row r="655" spans="1:8" x14ac:dyDescent="0.2">
      <c r="A655" s="3">
        <v>2555</v>
      </c>
      <c r="B655" s="3" t="s">
        <v>689</v>
      </c>
      <c r="C655" s="3" t="s">
        <v>690</v>
      </c>
      <c r="D655" s="3" t="s">
        <v>309</v>
      </c>
      <c r="E655" s="3" t="str">
        <v>Neuheim</v>
      </c>
      <c r="G655" s="21">
        <v>2057</v>
      </c>
      <c r="H655" s="21" t="s">
        <v>4547</v>
      </c>
    </row>
    <row r="656" spans="1:8" x14ac:dyDescent="0.2">
      <c r="A656" s="3">
        <v>3274</v>
      </c>
      <c r="B656" s="3" t="s">
        <v>691</v>
      </c>
      <c r="C656" s="3" t="s">
        <v>692</v>
      </c>
      <c r="D656" s="3" t="s">
        <v>309</v>
      </c>
      <c r="E656" s="3" t="str">
        <v>Oberägeri</v>
      </c>
      <c r="G656" s="21">
        <v>2058</v>
      </c>
      <c r="H656" s="21" t="s">
        <v>4547</v>
      </c>
    </row>
    <row r="657" spans="1:8" x14ac:dyDescent="0.2">
      <c r="A657" s="3">
        <v>3272</v>
      </c>
      <c r="B657" s="3" t="s">
        <v>693</v>
      </c>
      <c r="C657" s="3" t="s">
        <v>693</v>
      </c>
      <c r="D657" s="3" t="s">
        <v>309</v>
      </c>
      <c r="E657" s="3" t="str">
        <v>Risch</v>
      </c>
      <c r="G657" s="21">
        <v>2063</v>
      </c>
      <c r="H657" s="21" t="s">
        <v>4540</v>
      </c>
    </row>
    <row r="658" spans="1:8" x14ac:dyDescent="0.2">
      <c r="A658" s="3">
        <v>2575</v>
      </c>
      <c r="B658" s="3" t="s">
        <v>694</v>
      </c>
      <c r="C658" s="3" t="s">
        <v>694</v>
      </c>
      <c r="D658" s="3" t="s">
        <v>309</v>
      </c>
      <c r="E658" s="3" t="str">
        <v>Steinhausen</v>
      </c>
      <c r="G658" s="21">
        <v>2065</v>
      </c>
      <c r="H658" s="21" t="s">
        <v>4547</v>
      </c>
    </row>
    <row r="659" spans="1:8" x14ac:dyDescent="0.2">
      <c r="A659" s="3">
        <v>3274</v>
      </c>
      <c r="B659" s="3" t="s">
        <v>695</v>
      </c>
      <c r="C659" s="3" t="s">
        <v>695</v>
      </c>
      <c r="D659" s="3" t="s">
        <v>309</v>
      </c>
      <c r="E659" s="3" t="str">
        <v>Unterägeri</v>
      </c>
      <c r="G659" s="21">
        <v>2067</v>
      </c>
      <c r="H659" s="21" t="s">
        <v>4540</v>
      </c>
    </row>
    <row r="660" spans="1:8" x14ac:dyDescent="0.2">
      <c r="A660" s="3">
        <v>2565</v>
      </c>
      <c r="B660" s="3" t="s">
        <v>696</v>
      </c>
      <c r="C660" s="3" t="s">
        <v>696</v>
      </c>
      <c r="D660" s="3" t="s">
        <v>309</v>
      </c>
      <c r="E660" s="3" t="str">
        <v>Walchwil</v>
      </c>
      <c r="G660" s="21">
        <v>2068</v>
      </c>
      <c r="H660" s="21" t="s">
        <v>4540</v>
      </c>
    </row>
    <row r="661" spans="1:8" x14ac:dyDescent="0.2">
      <c r="A661" s="3">
        <v>2563</v>
      </c>
      <c r="B661" s="3" t="s">
        <v>697</v>
      </c>
      <c r="C661" s="3" t="s">
        <v>697</v>
      </c>
      <c r="D661" s="3" t="s">
        <v>309</v>
      </c>
      <c r="E661" s="3" t="str">
        <v>Zug</v>
      </c>
      <c r="G661" s="21">
        <v>2072</v>
      </c>
      <c r="H661" s="21" t="s">
        <v>4540</v>
      </c>
    </row>
    <row r="662" spans="1:8" x14ac:dyDescent="0.2">
      <c r="A662" s="3">
        <v>2514</v>
      </c>
      <c r="B662" s="3" t="s">
        <v>698</v>
      </c>
      <c r="C662" s="3" t="s">
        <v>698</v>
      </c>
      <c r="D662" s="3" t="s">
        <v>309</v>
      </c>
      <c r="E662" s="3" t="str">
        <v>Châtillon (FR)</v>
      </c>
      <c r="G662" s="21">
        <v>2073</v>
      </c>
      <c r="H662" s="21" t="s">
        <v>4540</v>
      </c>
    </row>
    <row r="663" spans="1:8" x14ac:dyDescent="0.2">
      <c r="A663" s="3">
        <v>3274</v>
      </c>
      <c r="B663" s="3" t="s">
        <v>699</v>
      </c>
      <c r="C663" s="3" t="s">
        <v>699</v>
      </c>
      <c r="D663" s="3" t="s">
        <v>309</v>
      </c>
      <c r="E663" s="3" t="str">
        <v>Cugy (FR)</v>
      </c>
      <c r="G663" s="21">
        <v>2074</v>
      </c>
      <c r="H663" s="21" t="s">
        <v>4540</v>
      </c>
    </row>
    <row r="664" spans="1:8" x14ac:dyDescent="0.2">
      <c r="A664" s="3">
        <v>2572</v>
      </c>
      <c r="B664" s="3" t="s">
        <v>700</v>
      </c>
      <c r="C664" s="3" t="s">
        <v>700</v>
      </c>
      <c r="D664" s="3" t="s">
        <v>309</v>
      </c>
      <c r="E664" s="3" t="str">
        <v>Fétigny</v>
      </c>
      <c r="G664" s="21">
        <v>2075</v>
      </c>
      <c r="H664" s="21" t="s">
        <v>4540</v>
      </c>
    </row>
    <row r="665" spans="1:8" x14ac:dyDescent="0.2">
      <c r="A665" s="3">
        <v>2560</v>
      </c>
      <c r="B665" s="3" t="s">
        <v>701</v>
      </c>
      <c r="C665" s="3" t="s">
        <v>701</v>
      </c>
      <c r="D665" s="3" t="s">
        <v>309</v>
      </c>
      <c r="E665" s="3" t="str">
        <v>Gletterens</v>
      </c>
      <c r="G665" s="21">
        <v>2087</v>
      </c>
      <c r="H665" s="21" t="s">
        <v>4540</v>
      </c>
    </row>
    <row r="666" spans="1:8" x14ac:dyDescent="0.2">
      <c r="A666" s="3">
        <v>2552</v>
      </c>
      <c r="B666" s="3" t="s">
        <v>702</v>
      </c>
      <c r="C666" s="3" t="s">
        <v>702</v>
      </c>
      <c r="D666" s="3" t="s">
        <v>309</v>
      </c>
      <c r="E666" s="3" t="str">
        <v>Lully (FR)</v>
      </c>
      <c r="G666" s="21">
        <v>2088</v>
      </c>
      <c r="H666" s="21" t="s">
        <v>4540</v>
      </c>
    </row>
    <row r="667" spans="1:8" x14ac:dyDescent="0.2">
      <c r="A667" s="3">
        <v>2562</v>
      </c>
      <c r="B667" s="3" t="s">
        <v>703</v>
      </c>
      <c r="C667" s="3" t="s">
        <v>703</v>
      </c>
      <c r="D667" s="3" t="s">
        <v>309</v>
      </c>
      <c r="E667" s="3" t="str">
        <v>Ménières</v>
      </c>
      <c r="G667" s="21">
        <v>2103</v>
      </c>
      <c r="H667" s="21" t="s">
        <v>4547</v>
      </c>
    </row>
    <row r="668" spans="1:8" x14ac:dyDescent="0.2">
      <c r="A668" s="3">
        <v>2553</v>
      </c>
      <c r="B668" s="3" t="s">
        <v>704</v>
      </c>
      <c r="C668" s="3" t="s">
        <v>704</v>
      </c>
      <c r="D668" s="3" t="s">
        <v>309</v>
      </c>
      <c r="E668" s="3" t="str">
        <v>Montagny (FR)</v>
      </c>
      <c r="G668" s="21">
        <v>2105</v>
      </c>
      <c r="H668" s="21" t="s">
        <v>4539</v>
      </c>
    </row>
    <row r="669" spans="1:8" x14ac:dyDescent="0.2">
      <c r="A669" s="3">
        <v>2556</v>
      </c>
      <c r="B669" s="3" t="s">
        <v>705</v>
      </c>
      <c r="C669" s="3" t="s">
        <v>705</v>
      </c>
      <c r="D669" s="3" t="s">
        <v>309</v>
      </c>
      <c r="E669" s="3" t="str">
        <v>Nuvilly</v>
      </c>
      <c r="G669" s="21">
        <v>2108</v>
      </c>
      <c r="H669" s="21" t="s">
        <v>4539</v>
      </c>
    </row>
    <row r="670" spans="1:8" x14ac:dyDescent="0.2">
      <c r="A670" s="3">
        <v>2556</v>
      </c>
      <c r="B670" s="3" t="s">
        <v>706</v>
      </c>
      <c r="C670" s="3" t="s">
        <v>706</v>
      </c>
      <c r="D670" s="3" t="s">
        <v>309</v>
      </c>
      <c r="E670" s="3" t="str">
        <v>Prévondavaux</v>
      </c>
      <c r="G670" s="21">
        <v>2112</v>
      </c>
      <c r="H670" s="21" t="s">
        <v>4539</v>
      </c>
    </row>
    <row r="671" spans="1:8" x14ac:dyDescent="0.2">
      <c r="A671" s="3">
        <v>2557</v>
      </c>
      <c r="B671" s="3" t="s">
        <v>707</v>
      </c>
      <c r="C671" s="3" t="s">
        <v>708</v>
      </c>
      <c r="D671" s="3" t="s">
        <v>309</v>
      </c>
      <c r="E671" s="3" t="str">
        <v>Saint-Aubin (FR)</v>
      </c>
      <c r="G671" s="21">
        <v>2113</v>
      </c>
      <c r="H671" s="21" t="s">
        <v>4539</v>
      </c>
    </row>
    <row r="672" spans="1:8" x14ac:dyDescent="0.2">
      <c r="A672" s="3">
        <v>2572</v>
      </c>
      <c r="B672" s="3" t="s">
        <v>709</v>
      </c>
      <c r="C672" s="3" t="s">
        <v>710</v>
      </c>
      <c r="D672" s="3" t="s">
        <v>309</v>
      </c>
      <c r="E672" s="3" t="str">
        <v>Sévaz</v>
      </c>
      <c r="G672" s="21">
        <v>2114</v>
      </c>
      <c r="H672" s="21" t="s">
        <v>4539</v>
      </c>
    </row>
    <row r="673" spans="1:8" x14ac:dyDescent="0.2">
      <c r="A673" s="3">
        <v>2575</v>
      </c>
      <c r="B673" s="3" t="s">
        <v>711</v>
      </c>
      <c r="C673" s="3" t="s">
        <v>711</v>
      </c>
      <c r="D673" s="3" t="s">
        <v>309</v>
      </c>
      <c r="E673" s="3" t="str">
        <v>Surpierre</v>
      </c>
      <c r="G673" s="21">
        <v>2115</v>
      </c>
      <c r="H673" s="21" t="s">
        <v>4539</v>
      </c>
    </row>
    <row r="674" spans="1:8" x14ac:dyDescent="0.2">
      <c r="A674" s="3">
        <v>2575</v>
      </c>
      <c r="B674" s="3" t="s">
        <v>712</v>
      </c>
      <c r="C674" s="3" t="s">
        <v>711</v>
      </c>
      <c r="D674" s="3" t="s">
        <v>309</v>
      </c>
      <c r="E674" s="3" t="str">
        <v>Vallon</v>
      </c>
      <c r="G674" s="21">
        <v>2116</v>
      </c>
      <c r="H674" s="21" t="s">
        <v>4539</v>
      </c>
    </row>
    <row r="675" spans="1:8" x14ac:dyDescent="0.2">
      <c r="A675" s="3">
        <v>3272</v>
      </c>
      <c r="B675" s="3" t="s">
        <v>713</v>
      </c>
      <c r="C675" s="3" t="s">
        <v>713</v>
      </c>
      <c r="D675" s="3" t="s">
        <v>309</v>
      </c>
      <c r="E675" s="3" t="str">
        <v>Les Montets</v>
      </c>
      <c r="G675" s="21">
        <v>2117</v>
      </c>
      <c r="H675" s="21" t="s">
        <v>4539</v>
      </c>
    </row>
    <row r="676" spans="1:8" x14ac:dyDescent="0.2">
      <c r="A676" s="3">
        <v>3252</v>
      </c>
      <c r="B676" s="3" t="s">
        <v>714</v>
      </c>
      <c r="C676" s="3" t="s">
        <v>714</v>
      </c>
      <c r="D676" s="3" t="s">
        <v>309</v>
      </c>
      <c r="E676" s="3" t="str">
        <v>Delley-Portalban</v>
      </c>
      <c r="G676" s="21">
        <v>2123</v>
      </c>
      <c r="H676" s="21" t="s">
        <v>4539</v>
      </c>
    </row>
    <row r="677" spans="1:8" x14ac:dyDescent="0.2">
      <c r="A677" s="3">
        <v>2512</v>
      </c>
      <c r="B677" s="3" t="s">
        <v>715</v>
      </c>
      <c r="C677" s="3" t="s">
        <v>716</v>
      </c>
      <c r="D677" s="3" t="s">
        <v>309</v>
      </c>
      <c r="E677" s="3" t="str">
        <v>Belmont-Broye</v>
      </c>
      <c r="G677" s="21">
        <v>2124</v>
      </c>
      <c r="H677" s="21" t="s">
        <v>4539</v>
      </c>
    </row>
    <row r="678" spans="1:8" x14ac:dyDescent="0.2">
      <c r="A678" s="3">
        <v>2513</v>
      </c>
      <c r="B678" s="3" t="s">
        <v>717</v>
      </c>
      <c r="C678" s="3" t="s">
        <v>716</v>
      </c>
      <c r="D678" s="3" t="s">
        <v>309</v>
      </c>
      <c r="E678" s="3" t="str">
        <v>Estavayer</v>
      </c>
      <c r="G678" s="21">
        <v>2126</v>
      </c>
      <c r="H678" s="21" t="s">
        <v>4539</v>
      </c>
    </row>
    <row r="679" spans="1:8" x14ac:dyDescent="0.2">
      <c r="A679" s="3">
        <v>3763</v>
      </c>
      <c r="B679" s="3" t="s">
        <v>718</v>
      </c>
      <c r="C679" s="3" t="s">
        <v>718</v>
      </c>
      <c r="D679" s="3" t="s">
        <v>309</v>
      </c>
      <c r="E679" s="3" t="str">
        <v>Cheyres-Châbles</v>
      </c>
      <c r="G679" s="21">
        <v>2127</v>
      </c>
      <c r="H679" s="21" t="s">
        <v>4539</v>
      </c>
    </row>
    <row r="680" spans="1:8" x14ac:dyDescent="0.2">
      <c r="A680" s="3">
        <v>3764</v>
      </c>
      <c r="B680" s="3" t="s">
        <v>719</v>
      </c>
      <c r="C680" s="3" t="s">
        <v>718</v>
      </c>
      <c r="D680" s="3" t="s">
        <v>309</v>
      </c>
      <c r="E680" s="3" t="str">
        <v>Auboranges</v>
      </c>
      <c r="G680" s="21">
        <v>2149</v>
      </c>
      <c r="H680" s="21" t="s">
        <v>4547</v>
      </c>
    </row>
    <row r="681" spans="1:8" x14ac:dyDescent="0.2">
      <c r="A681" s="3">
        <v>3753</v>
      </c>
      <c r="B681" s="3" t="s">
        <v>720</v>
      </c>
      <c r="C681" s="3" t="s">
        <v>721</v>
      </c>
      <c r="D681" s="3" t="s">
        <v>309</v>
      </c>
      <c r="E681" s="3" t="str">
        <v>Billens-Hennens</v>
      </c>
      <c r="G681" s="21">
        <v>2206</v>
      </c>
      <c r="H681" s="21" t="s">
        <v>4547</v>
      </c>
    </row>
    <row r="682" spans="1:8" x14ac:dyDescent="0.2">
      <c r="A682" s="3">
        <v>3754</v>
      </c>
      <c r="B682" s="3" t="s">
        <v>721</v>
      </c>
      <c r="C682" s="3" t="s">
        <v>721</v>
      </c>
      <c r="D682" s="3" t="s">
        <v>309</v>
      </c>
      <c r="E682" s="3" t="str">
        <v>Chapelle (Glâne)</v>
      </c>
      <c r="G682" s="21">
        <v>2207</v>
      </c>
      <c r="H682" s="21" t="s">
        <v>4547</v>
      </c>
    </row>
    <row r="683" spans="1:8" x14ac:dyDescent="0.2">
      <c r="A683" s="3">
        <v>3755</v>
      </c>
      <c r="B683" s="3" t="s">
        <v>722</v>
      </c>
      <c r="C683" s="3" t="s">
        <v>721</v>
      </c>
      <c r="D683" s="3" t="s">
        <v>309</v>
      </c>
      <c r="E683" s="3" t="str">
        <v>Le Châtelard</v>
      </c>
      <c r="G683" s="21">
        <v>2208</v>
      </c>
      <c r="H683" s="21" t="s">
        <v>4547</v>
      </c>
    </row>
    <row r="684" spans="1:8" x14ac:dyDescent="0.2">
      <c r="A684" s="3">
        <v>3756</v>
      </c>
      <c r="B684" s="3" t="s">
        <v>723</v>
      </c>
      <c r="C684" s="3" t="s">
        <v>721</v>
      </c>
      <c r="D684" s="3" t="s">
        <v>309</v>
      </c>
      <c r="E684" s="3" t="str">
        <v>Châtonnaye</v>
      </c>
      <c r="G684" s="21">
        <v>2300</v>
      </c>
      <c r="H684" s="21" t="s">
        <v>4547</v>
      </c>
    </row>
    <row r="685" spans="1:8" x14ac:dyDescent="0.2">
      <c r="A685" s="3">
        <v>3757</v>
      </c>
      <c r="B685" s="3" t="s">
        <v>724</v>
      </c>
      <c r="C685" s="3" t="s">
        <v>721</v>
      </c>
      <c r="D685" s="3" t="s">
        <v>309</v>
      </c>
      <c r="E685" s="3" t="str">
        <v>Ecublens (FR)</v>
      </c>
      <c r="G685" s="21">
        <v>2314</v>
      </c>
      <c r="H685" s="21" t="s">
        <v>4547</v>
      </c>
    </row>
    <row r="686" spans="1:8" x14ac:dyDescent="0.2">
      <c r="A686" s="3">
        <v>3758</v>
      </c>
      <c r="B686" s="3" t="s">
        <v>725</v>
      </c>
      <c r="C686" s="3" t="s">
        <v>726</v>
      </c>
      <c r="D686" s="3" t="s">
        <v>309</v>
      </c>
      <c r="E686" s="3" t="str">
        <v>Grangettes</v>
      </c>
      <c r="G686" s="21">
        <v>2316</v>
      </c>
      <c r="H686" s="21" t="s">
        <v>4547</v>
      </c>
    </row>
    <row r="687" spans="1:8" x14ac:dyDescent="0.2">
      <c r="A687" s="3">
        <v>3762</v>
      </c>
      <c r="B687" s="3" t="s">
        <v>726</v>
      </c>
      <c r="C687" s="3" t="s">
        <v>726</v>
      </c>
      <c r="D687" s="3" t="s">
        <v>309</v>
      </c>
      <c r="E687" s="3" t="str">
        <v>Massonnens</v>
      </c>
      <c r="G687" s="21">
        <v>2318</v>
      </c>
      <c r="H687" s="21" t="s">
        <v>4547</v>
      </c>
    </row>
    <row r="688" spans="1:8" x14ac:dyDescent="0.2">
      <c r="A688" s="3">
        <v>3765</v>
      </c>
      <c r="B688" s="3" t="s">
        <v>727</v>
      </c>
      <c r="C688" s="3" t="s">
        <v>727</v>
      </c>
      <c r="D688" s="3" t="s">
        <v>309</v>
      </c>
      <c r="E688" s="3" t="str">
        <v>Mézières (FR)</v>
      </c>
      <c r="G688" s="21">
        <v>2322</v>
      </c>
      <c r="H688" s="21" t="s">
        <v>4547</v>
      </c>
    </row>
    <row r="689" spans="1:8" x14ac:dyDescent="0.2">
      <c r="A689" s="3">
        <v>3647</v>
      </c>
      <c r="B689" s="3" t="s">
        <v>728</v>
      </c>
      <c r="C689" s="3" t="s">
        <v>728</v>
      </c>
      <c r="D689" s="3" t="s">
        <v>309</v>
      </c>
      <c r="E689" s="3" t="str">
        <v>Montet (Glâne)</v>
      </c>
      <c r="G689" s="21">
        <v>2325</v>
      </c>
      <c r="H689" s="21" t="s">
        <v>4547</v>
      </c>
    </row>
    <row r="690" spans="1:8" x14ac:dyDescent="0.2">
      <c r="A690" s="3">
        <v>3646</v>
      </c>
      <c r="B690" s="3" t="s">
        <v>729</v>
      </c>
      <c r="C690" s="3" t="s">
        <v>730</v>
      </c>
      <c r="D690" s="3" t="s">
        <v>309</v>
      </c>
      <c r="E690" s="3" t="str">
        <v>Romont (FR)</v>
      </c>
      <c r="G690" s="21">
        <v>2333</v>
      </c>
      <c r="H690" s="21" t="s">
        <v>4547</v>
      </c>
    </row>
    <row r="691" spans="1:8" x14ac:dyDescent="0.2">
      <c r="A691" s="3">
        <v>3700</v>
      </c>
      <c r="B691" s="3" t="s">
        <v>730</v>
      </c>
      <c r="C691" s="3" t="s">
        <v>730</v>
      </c>
      <c r="D691" s="3" t="s">
        <v>309</v>
      </c>
      <c r="E691" s="3" t="str">
        <v>Rue</v>
      </c>
      <c r="G691" s="21">
        <v>2336</v>
      </c>
      <c r="H691" s="21" t="s">
        <v>4547</v>
      </c>
    </row>
    <row r="692" spans="1:8" x14ac:dyDescent="0.2">
      <c r="A692" s="3">
        <v>3702</v>
      </c>
      <c r="B692" s="3" t="s">
        <v>731</v>
      </c>
      <c r="C692" s="3" t="s">
        <v>730</v>
      </c>
      <c r="D692" s="3" t="s">
        <v>309</v>
      </c>
      <c r="E692" s="3" t="str">
        <v>Siviriez</v>
      </c>
      <c r="G692" s="21">
        <v>2338</v>
      </c>
      <c r="H692" s="21" t="s">
        <v>4547</v>
      </c>
    </row>
    <row r="693" spans="1:8" x14ac:dyDescent="0.2">
      <c r="A693" s="3">
        <v>3705</v>
      </c>
      <c r="B693" s="3" t="s">
        <v>732</v>
      </c>
      <c r="C693" s="3" t="s">
        <v>730</v>
      </c>
      <c r="D693" s="3" t="s">
        <v>309</v>
      </c>
      <c r="E693" s="3" t="str">
        <v>Ursy</v>
      </c>
      <c r="G693" s="21">
        <v>2340</v>
      </c>
      <c r="H693" s="21" t="s">
        <v>4547</v>
      </c>
    </row>
    <row r="694" spans="1:8" x14ac:dyDescent="0.2">
      <c r="A694" s="3">
        <v>3752</v>
      </c>
      <c r="B694" s="3" t="s">
        <v>733</v>
      </c>
      <c r="C694" s="3" t="s">
        <v>733</v>
      </c>
      <c r="D694" s="3" t="s">
        <v>309</v>
      </c>
      <c r="E694" s="3" t="str">
        <v>Vuisternens-devant-Romont</v>
      </c>
      <c r="G694" s="21">
        <v>2345</v>
      </c>
      <c r="H694" s="21" t="s">
        <v>4547</v>
      </c>
    </row>
    <row r="695" spans="1:8" x14ac:dyDescent="0.2">
      <c r="A695" s="3">
        <v>3631</v>
      </c>
      <c r="B695" s="3" t="s">
        <v>734</v>
      </c>
      <c r="C695" s="3" t="s">
        <v>735</v>
      </c>
      <c r="D695" s="3" t="s">
        <v>309</v>
      </c>
      <c r="E695" s="3" t="str">
        <v>Villorsonnens</v>
      </c>
      <c r="G695" s="21">
        <v>2350</v>
      </c>
      <c r="H695" s="21" t="s">
        <v>4547</v>
      </c>
    </row>
    <row r="696" spans="1:8" x14ac:dyDescent="0.2">
      <c r="A696" s="3">
        <v>3632</v>
      </c>
      <c r="B696" s="3" t="s">
        <v>736</v>
      </c>
      <c r="C696" s="3" t="s">
        <v>735</v>
      </c>
      <c r="D696" s="3" t="s">
        <v>309</v>
      </c>
      <c r="E696" s="3" t="str">
        <v>Torny</v>
      </c>
      <c r="G696" s="21">
        <v>2353</v>
      </c>
      <c r="H696" s="21" t="s">
        <v>4547</v>
      </c>
    </row>
    <row r="697" spans="1:8" x14ac:dyDescent="0.2">
      <c r="A697" s="3">
        <v>3632</v>
      </c>
      <c r="B697" s="3" t="s">
        <v>737</v>
      </c>
      <c r="C697" s="3" t="s">
        <v>735</v>
      </c>
      <c r="D697" s="3" t="s">
        <v>309</v>
      </c>
      <c r="E697" s="3" t="str">
        <v>Villaz</v>
      </c>
      <c r="G697" s="21">
        <v>2354</v>
      </c>
      <c r="H697" s="21" t="s">
        <v>4547</v>
      </c>
    </row>
    <row r="698" spans="1:8" x14ac:dyDescent="0.2">
      <c r="A698" s="3">
        <v>3864</v>
      </c>
      <c r="B698" s="3" t="s">
        <v>738</v>
      </c>
      <c r="C698" s="3" t="s">
        <v>738</v>
      </c>
      <c r="D698" s="3" t="s">
        <v>309</v>
      </c>
      <c r="E698" s="3" t="str">
        <v>Haut-Intyamon</v>
      </c>
      <c r="G698" s="21">
        <v>2360</v>
      </c>
      <c r="H698" s="21" t="s">
        <v>4547</v>
      </c>
    </row>
    <row r="699" spans="1:8" x14ac:dyDescent="0.2">
      <c r="A699" s="3">
        <v>6083</v>
      </c>
      <c r="B699" s="3" t="s">
        <v>739</v>
      </c>
      <c r="C699" s="3" t="s">
        <v>740</v>
      </c>
      <c r="D699" s="3" t="s">
        <v>309</v>
      </c>
      <c r="E699" s="3" t="str">
        <v>Pont-en-Ogoz</v>
      </c>
      <c r="G699" s="21">
        <v>2362</v>
      </c>
      <c r="H699" s="21" t="s">
        <v>4547</v>
      </c>
    </row>
    <row r="700" spans="1:8" x14ac:dyDescent="0.2">
      <c r="A700" s="3">
        <v>6084</v>
      </c>
      <c r="B700" s="3" t="s">
        <v>741</v>
      </c>
      <c r="C700" s="3" t="s">
        <v>740</v>
      </c>
      <c r="D700" s="3" t="s">
        <v>309</v>
      </c>
      <c r="E700" s="3" t="str">
        <v>Botterens</v>
      </c>
      <c r="G700" s="21">
        <v>2363</v>
      </c>
      <c r="H700" s="21" t="s">
        <v>4547</v>
      </c>
    </row>
    <row r="701" spans="1:8" x14ac:dyDescent="0.2">
      <c r="A701" s="3">
        <v>6085</v>
      </c>
      <c r="B701" s="3" t="s">
        <v>742</v>
      </c>
      <c r="C701" s="3" t="s">
        <v>740</v>
      </c>
      <c r="D701" s="3" t="s">
        <v>309</v>
      </c>
      <c r="E701" s="3" t="str">
        <v>Broc</v>
      </c>
      <c r="G701" s="21">
        <v>2364</v>
      </c>
      <c r="H701" s="21" t="s">
        <v>4547</v>
      </c>
    </row>
    <row r="702" spans="1:8" x14ac:dyDescent="0.2">
      <c r="A702" s="3">
        <v>6086</v>
      </c>
      <c r="B702" s="3" t="s">
        <v>743</v>
      </c>
      <c r="C702" s="3" t="s">
        <v>740</v>
      </c>
      <c r="D702" s="3" t="s">
        <v>309</v>
      </c>
      <c r="E702" s="3" t="str">
        <v>Bulle</v>
      </c>
      <c r="G702" s="21">
        <v>2400</v>
      </c>
      <c r="H702" s="21" t="s">
        <v>4547</v>
      </c>
    </row>
    <row r="703" spans="1:8" x14ac:dyDescent="0.2">
      <c r="A703" s="3">
        <v>3862</v>
      </c>
      <c r="B703" s="3" t="s">
        <v>744</v>
      </c>
      <c r="C703" s="3" t="s">
        <v>744</v>
      </c>
      <c r="D703" s="3" t="s">
        <v>309</v>
      </c>
      <c r="E703" s="3" t="str">
        <v>Châtel-sur-Montsalvens</v>
      </c>
      <c r="G703" s="21">
        <v>2405</v>
      </c>
      <c r="H703" s="21" t="s">
        <v>4547</v>
      </c>
    </row>
    <row r="704" spans="1:8" x14ac:dyDescent="0.2">
      <c r="A704" s="3">
        <v>3863</v>
      </c>
      <c r="B704" s="3" t="s">
        <v>745</v>
      </c>
      <c r="C704" s="3" t="s">
        <v>744</v>
      </c>
      <c r="D704" s="3" t="s">
        <v>309</v>
      </c>
      <c r="E704" s="3" t="str">
        <v>Corbières</v>
      </c>
      <c r="G704" s="21">
        <v>2406</v>
      </c>
      <c r="H704" s="21" t="s">
        <v>4539</v>
      </c>
    </row>
    <row r="705" spans="1:8" x14ac:dyDescent="0.2">
      <c r="A705" s="3">
        <v>3857</v>
      </c>
      <c r="B705" s="3" t="s">
        <v>746</v>
      </c>
      <c r="C705" s="3" t="s">
        <v>747</v>
      </c>
      <c r="D705" s="3" t="s">
        <v>309</v>
      </c>
      <c r="E705" s="3" t="str">
        <v>Crésuz</v>
      </c>
      <c r="G705" s="21">
        <v>2414</v>
      </c>
      <c r="H705" s="21" t="s">
        <v>4547</v>
      </c>
    </row>
    <row r="706" spans="1:8" x14ac:dyDescent="0.2">
      <c r="A706" s="3">
        <v>3860</v>
      </c>
      <c r="B706" s="3" t="s">
        <v>747</v>
      </c>
      <c r="C706" s="3" t="s">
        <v>747</v>
      </c>
      <c r="D706" s="3" t="s">
        <v>309</v>
      </c>
      <c r="E706" s="3" t="str">
        <v>Echarlens</v>
      </c>
      <c r="G706" s="21">
        <v>2416</v>
      </c>
      <c r="H706" s="21" t="s">
        <v>4547</v>
      </c>
    </row>
    <row r="707" spans="1:8" x14ac:dyDescent="0.2">
      <c r="A707" s="3">
        <v>3860</v>
      </c>
      <c r="B707" s="3" t="s">
        <v>748</v>
      </c>
      <c r="C707" s="3" t="s">
        <v>747</v>
      </c>
      <c r="D707" s="3" t="s">
        <v>309</v>
      </c>
      <c r="E707" s="3" t="str">
        <v>Grandvillard</v>
      </c>
      <c r="G707" s="21">
        <v>2502</v>
      </c>
      <c r="H707" s="21" t="s">
        <v>4543</v>
      </c>
    </row>
    <row r="708" spans="1:8" x14ac:dyDescent="0.2">
      <c r="A708" s="3">
        <v>3860</v>
      </c>
      <c r="B708" s="3" t="s">
        <v>749</v>
      </c>
      <c r="C708" s="3" t="s">
        <v>750</v>
      </c>
      <c r="D708" s="3" t="s">
        <v>309</v>
      </c>
      <c r="E708" s="3" t="str">
        <v>Gruyères</v>
      </c>
      <c r="G708" s="21">
        <v>2503</v>
      </c>
      <c r="H708" s="21" t="s">
        <v>4543</v>
      </c>
    </row>
    <row r="709" spans="1:8" x14ac:dyDescent="0.2">
      <c r="A709" s="3">
        <v>3860</v>
      </c>
      <c r="B709" s="3" t="s">
        <v>750</v>
      </c>
      <c r="C709" s="3" t="s">
        <v>750</v>
      </c>
      <c r="D709" s="3" t="s">
        <v>309</v>
      </c>
      <c r="E709" s="3" t="str">
        <v>Hauteville</v>
      </c>
      <c r="G709" s="21">
        <v>2504</v>
      </c>
      <c r="H709" s="21" t="s">
        <v>4543</v>
      </c>
    </row>
    <row r="710" spans="1:8" x14ac:dyDescent="0.2">
      <c r="A710" s="3">
        <v>3766</v>
      </c>
      <c r="B710" s="3" t="s">
        <v>751</v>
      </c>
      <c r="C710" s="3" t="s">
        <v>751</v>
      </c>
      <c r="D710" s="3" t="s">
        <v>309</v>
      </c>
      <c r="E710" s="3" t="str">
        <v>Jaun</v>
      </c>
      <c r="G710" s="21">
        <v>2505</v>
      </c>
      <c r="H710" s="21" t="s">
        <v>4543</v>
      </c>
    </row>
    <row r="711" spans="1:8" x14ac:dyDescent="0.2">
      <c r="A711" s="3">
        <v>3775</v>
      </c>
      <c r="B711" s="3" t="s">
        <v>752</v>
      </c>
      <c r="C711" s="3" t="s">
        <v>753</v>
      </c>
      <c r="D711" s="3" t="s">
        <v>309</v>
      </c>
      <c r="E711" s="3" t="str">
        <v>Marsens</v>
      </c>
      <c r="G711" s="21">
        <v>2512</v>
      </c>
      <c r="H711" s="21" t="s">
        <v>4543</v>
      </c>
    </row>
    <row r="712" spans="1:8" x14ac:dyDescent="0.2">
      <c r="A712" s="3">
        <v>3772</v>
      </c>
      <c r="B712" s="3" t="s">
        <v>754</v>
      </c>
      <c r="C712" s="3" t="s">
        <v>754</v>
      </c>
      <c r="D712" s="3" t="s">
        <v>309</v>
      </c>
      <c r="E712" s="3" t="str">
        <v>Morlon</v>
      </c>
      <c r="G712" s="21">
        <v>2513</v>
      </c>
      <c r="H712" s="21" t="s">
        <v>4543</v>
      </c>
    </row>
    <row r="713" spans="1:8" x14ac:dyDescent="0.2">
      <c r="A713" s="3">
        <v>3773</v>
      </c>
      <c r="B713" s="3" t="s">
        <v>755</v>
      </c>
      <c r="C713" s="3" t="s">
        <v>754</v>
      </c>
      <c r="D713" s="3" t="s">
        <v>309</v>
      </c>
      <c r="E713" s="3" t="str">
        <v>Le Pâquier (FR)</v>
      </c>
      <c r="G713" s="21">
        <v>2514</v>
      </c>
      <c r="H713" s="21" t="s">
        <v>4543</v>
      </c>
    </row>
    <row r="714" spans="1:8" x14ac:dyDescent="0.2">
      <c r="A714" s="3">
        <v>3770</v>
      </c>
      <c r="B714" s="3" t="s">
        <v>756</v>
      </c>
      <c r="C714" s="3" t="s">
        <v>756</v>
      </c>
      <c r="D714" s="3" t="s">
        <v>309</v>
      </c>
      <c r="E714" s="3" t="str">
        <v>Pont-la-Ville</v>
      </c>
      <c r="G714" s="21">
        <v>2515</v>
      </c>
      <c r="H714" s="21" t="s">
        <v>4543</v>
      </c>
    </row>
    <row r="715" spans="1:8" x14ac:dyDescent="0.2">
      <c r="A715" s="3">
        <v>3771</v>
      </c>
      <c r="B715" s="3" t="s">
        <v>757</v>
      </c>
      <c r="C715" s="3" t="s">
        <v>756</v>
      </c>
      <c r="D715" s="3" t="s">
        <v>309</v>
      </c>
      <c r="E715" s="3" t="str">
        <v>Riaz</v>
      </c>
      <c r="G715" s="21">
        <v>2516</v>
      </c>
      <c r="H715" s="21" t="s">
        <v>4547</v>
      </c>
    </row>
    <row r="716" spans="1:8" x14ac:dyDescent="0.2">
      <c r="A716" s="3">
        <v>3776</v>
      </c>
      <c r="B716" s="3" t="s">
        <v>758</v>
      </c>
      <c r="C716" s="3" t="s">
        <v>756</v>
      </c>
      <c r="D716" s="3" t="s">
        <v>309</v>
      </c>
      <c r="E716" s="3" t="str">
        <v>La Roche</v>
      </c>
      <c r="G716" s="21">
        <v>2517</v>
      </c>
      <c r="H716" s="21" t="s">
        <v>4547</v>
      </c>
    </row>
    <row r="717" spans="1:8" x14ac:dyDescent="0.2">
      <c r="A717" s="3">
        <v>3784</v>
      </c>
      <c r="B717" s="3" t="s">
        <v>759</v>
      </c>
      <c r="C717" s="3" t="s">
        <v>760</v>
      </c>
      <c r="D717" s="3" t="s">
        <v>309</v>
      </c>
      <c r="E717" s="3" t="str">
        <v>Sâles</v>
      </c>
      <c r="G717" s="21">
        <v>2518</v>
      </c>
      <c r="H717" s="21" t="s">
        <v>4547</v>
      </c>
    </row>
    <row r="718" spans="1:8" x14ac:dyDescent="0.2">
      <c r="A718" s="3">
        <v>3785</v>
      </c>
      <c r="B718" s="3" t="s">
        <v>761</v>
      </c>
      <c r="C718" s="3" t="s">
        <v>760</v>
      </c>
      <c r="D718" s="3" t="s">
        <v>309</v>
      </c>
      <c r="E718" s="3" t="str">
        <v>Sorens</v>
      </c>
      <c r="G718" s="21">
        <v>2520</v>
      </c>
      <c r="H718" s="21" t="s">
        <v>4543</v>
      </c>
    </row>
    <row r="719" spans="1:8" x14ac:dyDescent="0.2">
      <c r="A719" s="3">
        <v>3782</v>
      </c>
      <c r="B719" s="3" t="s">
        <v>762</v>
      </c>
      <c r="C719" s="3" t="s">
        <v>763</v>
      </c>
      <c r="D719" s="3" t="s">
        <v>309</v>
      </c>
      <c r="E719" s="3" t="str">
        <v>Vaulruz</v>
      </c>
      <c r="G719" s="21">
        <v>2523</v>
      </c>
      <c r="H719" s="21" t="s">
        <v>4543</v>
      </c>
    </row>
    <row r="720" spans="1:8" x14ac:dyDescent="0.2">
      <c r="A720" s="3">
        <v>1657</v>
      </c>
      <c r="B720" s="3" t="s">
        <v>764</v>
      </c>
      <c r="C720" s="3" t="s">
        <v>765</v>
      </c>
      <c r="D720" s="3" t="s">
        <v>309</v>
      </c>
      <c r="E720" s="3" t="str">
        <v>Vuadens</v>
      </c>
      <c r="G720" s="21">
        <v>2525</v>
      </c>
      <c r="H720" s="21" t="s">
        <v>4543</v>
      </c>
    </row>
    <row r="721" spans="1:8" x14ac:dyDescent="0.2">
      <c r="A721" s="3">
        <v>3777</v>
      </c>
      <c r="B721" s="3" t="s">
        <v>766</v>
      </c>
      <c r="C721" s="3" t="s">
        <v>765</v>
      </c>
      <c r="D721" s="3" t="s">
        <v>309</v>
      </c>
      <c r="E721" s="3" t="str">
        <v>Bas-Intyamon</v>
      </c>
      <c r="G721" s="21">
        <v>2532</v>
      </c>
      <c r="H721" s="21" t="s">
        <v>4543</v>
      </c>
    </row>
    <row r="722" spans="1:8" x14ac:dyDescent="0.2">
      <c r="A722" s="3">
        <v>3778</v>
      </c>
      <c r="B722" s="3" t="s">
        <v>767</v>
      </c>
      <c r="C722" s="3" t="s">
        <v>765</v>
      </c>
      <c r="D722" s="3" t="s">
        <v>309</v>
      </c>
      <c r="E722" s="3" t="str">
        <v>Val-de-Charmey</v>
      </c>
      <c r="G722" s="21">
        <v>2533</v>
      </c>
      <c r="H722" s="21" t="s">
        <v>4543</v>
      </c>
    </row>
    <row r="723" spans="1:8" x14ac:dyDescent="0.2">
      <c r="A723" s="3">
        <v>3780</v>
      </c>
      <c r="B723" s="3" t="s">
        <v>768</v>
      </c>
      <c r="C723" s="3" t="s">
        <v>765</v>
      </c>
      <c r="D723" s="3" t="s">
        <v>309</v>
      </c>
      <c r="E723" s="3" t="str">
        <v>Autigny</v>
      </c>
      <c r="G723" s="21">
        <v>2534</v>
      </c>
      <c r="H723" s="21" t="s">
        <v>4547</v>
      </c>
    </row>
    <row r="724" spans="1:8" x14ac:dyDescent="0.2">
      <c r="A724" s="3">
        <v>3781</v>
      </c>
      <c r="B724" s="3" t="s">
        <v>769</v>
      </c>
      <c r="C724" s="3" t="s">
        <v>765</v>
      </c>
      <c r="D724" s="3" t="s">
        <v>309</v>
      </c>
      <c r="E724" s="3" t="str">
        <v>Avry</v>
      </c>
      <c r="G724" s="21">
        <v>2535</v>
      </c>
      <c r="H724" s="21" t="s">
        <v>4547</v>
      </c>
    </row>
    <row r="725" spans="1:8" x14ac:dyDescent="0.2">
      <c r="A725" s="3">
        <v>3783</v>
      </c>
      <c r="B725" s="3" t="s">
        <v>770</v>
      </c>
      <c r="C725" s="3" t="s">
        <v>765</v>
      </c>
      <c r="D725" s="3" t="s">
        <v>309</v>
      </c>
      <c r="E725" s="3" t="str">
        <v>Belfaux</v>
      </c>
      <c r="G725" s="21">
        <v>2536</v>
      </c>
      <c r="H725" s="21" t="s">
        <v>4547</v>
      </c>
    </row>
    <row r="726" spans="1:8" x14ac:dyDescent="0.2">
      <c r="A726" s="3">
        <v>3792</v>
      </c>
      <c r="B726" s="3" t="s">
        <v>765</v>
      </c>
      <c r="C726" s="3" t="s">
        <v>765</v>
      </c>
      <c r="D726" s="3" t="s">
        <v>309</v>
      </c>
      <c r="E726" s="3" t="str">
        <v>Chénens</v>
      </c>
      <c r="G726" s="21">
        <v>2537</v>
      </c>
      <c r="H726" s="21" t="s">
        <v>4548</v>
      </c>
    </row>
    <row r="727" spans="1:8" x14ac:dyDescent="0.2">
      <c r="A727" s="3">
        <v>1738</v>
      </c>
      <c r="B727" s="3" t="s">
        <v>771</v>
      </c>
      <c r="C727" s="3" t="s">
        <v>772</v>
      </c>
      <c r="D727" s="3" t="s">
        <v>309</v>
      </c>
      <c r="E727" s="3" t="str">
        <v>Corminboeuf</v>
      </c>
      <c r="G727" s="21">
        <v>2538</v>
      </c>
      <c r="H727" s="21" t="s">
        <v>4543</v>
      </c>
    </row>
    <row r="728" spans="1:8" x14ac:dyDescent="0.2">
      <c r="A728" s="3">
        <v>3156</v>
      </c>
      <c r="B728" s="3" t="s">
        <v>773</v>
      </c>
      <c r="C728" s="3" t="s">
        <v>772</v>
      </c>
      <c r="D728" s="3" t="s">
        <v>309</v>
      </c>
      <c r="E728" s="3" t="str">
        <v>Cottens (FR)</v>
      </c>
      <c r="G728" s="21">
        <v>2540</v>
      </c>
      <c r="H728" s="21" t="s">
        <v>4543</v>
      </c>
    </row>
    <row r="729" spans="1:8" x14ac:dyDescent="0.2">
      <c r="A729" s="3">
        <v>3158</v>
      </c>
      <c r="B729" s="3" t="s">
        <v>772</v>
      </c>
      <c r="C729" s="3" t="s">
        <v>772</v>
      </c>
      <c r="D729" s="3" t="s">
        <v>309</v>
      </c>
      <c r="E729" s="3" t="str">
        <v>Ferpicloz</v>
      </c>
      <c r="G729" s="21">
        <v>2542</v>
      </c>
      <c r="H729" s="21" t="s">
        <v>4543</v>
      </c>
    </row>
    <row r="730" spans="1:8" x14ac:dyDescent="0.2">
      <c r="A730" s="3">
        <v>3159</v>
      </c>
      <c r="B730" s="3" t="s">
        <v>774</v>
      </c>
      <c r="C730" s="3" t="s">
        <v>772</v>
      </c>
      <c r="D730" s="3" t="s">
        <v>309</v>
      </c>
      <c r="E730" s="3" t="str">
        <v>Fribourg</v>
      </c>
      <c r="G730" s="21">
        <v>2543</v>
      </c>
      <c r="H730" s="21" t="s">
        <v>4543</v>
      </c>
    </row>
    <row r="731" spans="1:8" x14ac:dyDescent="0.2">
      <c r="A731" s="3">
        <v>3153</v>
      </c>
      <c r="B731" s="3" t="s">
        <v>775</v>
      </c>
      <c r="C731" s="3" t="s">
        <v>776</v>
      </c>
      <c r="D731" s="3" t="s">
        <v>309</v>
      </c>
      <c r="E731" s="3" t="str">
        <v>Givisiez</v>
      </c>
      <c r="G731" s="21">
        <v>2544</v>
      </c>
      <c r="H731" s="21" t="s">
        <v>4543</v>
      </c>
    </row>
    <row r="732" spans="1:8" x14ac:dyDescent="0.2">
      <c r="A732" s="3">
        <v>3154</v>
      </c>
      <c r="B732" s="3" t="s">
        <v>777</v>
      </c>
      <c r="C732" s="3" t="s">
        <v>776</v>
      </c>
      <c r="D732" s="3" t="s">
        <v>309</v>
      </c>
      <c r="E732" s="3" t="str">
        <v>Granges-Paccot</v>
      </c>
      <c r="G732" s="21">
        <v>2545</v>
      </c>
      <c r="H732" s="21" t="s">
        <v>4543</v>
      </c>
    </row>
    <row r="733" spans="1:8" x14ac:dyDescent="0.2">
      <c r="A733" s="3">
        <v>3148</v>
      </c>
      <c r="B733" s="3" t="s">
        <v>778</v>
      </c>
      <c r="C733" s="3" t="s">
        <v>779</v>
      </c>
      <c r="D733" s="3" t="s">
        <v>309</v>
      </c>
      <c r="E733" s="3" t="str">
        <v>Grolley</v>
      </c>
      <c r="G733" s="21">
        <v>2552</v>
      </c>
      <c r="H733" s="21" t="s">
        <v>4543</v>
      </c>
    </row>
    <row r="734" spans="1:8" x14ac:dyDescent="0.2">
      <c r="A734" s="3">
        <v>3150</v>
      </c>
      <c r="B734" s="3" t="s">
        <v>779</v>
      </c>
      <c r="C734" s="3" t="s">
        <v>779</v>
      </c>
      <c r="D734" s="3" t="s">
        <v>309</v>
      </c>
      <c r="E734" s="3" t="str">
        <v>Marly</v>
      </c>
      <c r="G734" s="21">
        <v>2553</v>
      </c>
      <c r="H734" s="21" t="s">
        <v>4543</v>
      </c>
    </row>
    <row r="735" spans="1:8" x14ac:dyDescent="0.2">
      <c r="A735" s="3">
        <v>3152</v>
      </c>
      <c r="B735" s="3" t="s">
        <v>780</v>
      </c>
      <c r="C735" s="3" t="s">
        <v>779</v>
      </c>
      <c r="D735" s="3" t="s">
        <v>309</v>
      </c>
      <c r="E735" s="3" t="str">
        <v>Matran</v>
      </c>
      <c r="G735" s="21">
        <v>2554</v>
      </c>
      <c r="H735" s="21" t="s">
        <v>4543</v>
      </c>
    </row>
    <row r="736" spans="1:8" x14ac:dyDescent="0.2">
      <c r="A736" s="3">
        <v>3157</v>
      </c>
      <c r="B736" s="3" t="s">
        <v>781</v>
      </c>
      <c r="C736" s="3" t="s">
        <v>779</v>
      </c>
      <c r="D736" s="3" t="s">
        <v>309</v>
      </c>
      <c r="E736" s="3" t="str">
        <v>Neyruz (FR)</v>
      </c>
      <c r="G736" s="21">
        <v>2555</v>
      </c>
      <c r="H736" s="21" t="s">
        <v>4543</v>
      </c>
    </row>
    <row r="737" spans="1:8" x14ac:dyDescent="0.2">
      <c r="A737" s="3">
        <v>3183</v>
      </c>
      <c r="B737" s="3" t="s">
        <v>782</v>
      </c>
      <c r="C737" s="3" t="s">
        <v>779</v>
      </c>
      <c r="D737" s="3" t="s">
        <v>309</v>
      </c>
      <c r="E737" s="3" t="str">
        <v>Pierrafortscha</v>
      </c>
      <c r="G737" s="21">
        <v>2556</v>
      </c>
      <c r="H737" s="21" t="s">
        <v>4543</v>
      </c>
    </row>
    <row r="738" spans="1:8" x14ac:dyDescent="0.2">
      <c r="A738" s="3">
        <v>3123</v>
      </c>
      <c r="B738" s="3" t="s">
        <v>783</v>
      </c>
      <c r="C738" s="3" t="s">
        <v>783</v>
      </c>
      <c r="D738" s="3" t="s">
        <v>309</v>
      </c>
      <c r="E738" s="3" t="str">
        <v>Ponthaux</v>
      </c>
      <c r="G738" s="21">
        <v>2557</v>
      </c>
      <c r="H738" s="21" t="s">
        <v>4543</v>
      </c>
    </row>
    <row r="739" spans="1:8" x14ac:dyDescent="0.2">
      <c r="A739" s="3">
        <v>3124</v>
      </c>
      <c r="B739" s="3" t="s">
        <v>784</v>
      </c>
      <c r="C739" s="3" t="s">
        <v>783</v>
      </c>
      <c r="D739" s="3" t="s">
        <v>309</v>
      </c>
      <c r="E739" s="3" t="str">
        <v>Le Mouret</v>
      </c>
      <c r="G739" s="21">
        <v>2558</v>
      </c>
      <c r="H739" s="21" t="s">
        <v>4543</v>
      </c>
    </row>
    <row r="740" spans="1:8" x14ac:dyDescent="0.2">
      <c r="A740" s="3">
        <v>3664</v>
      </c>
      <c r="B740" s="3" t="s">
        <v>785</v>
      </c>
      <c r="C740" s="3" t="s">
        <v>785</v>
      </c>
      <c r="D740" s="3" t="s">
        <v>309</v>
      </c>
      <c r="E740" s="3" t="str">
        <v>Treyvaux</v>
      </c>
      <c r="G740" s="21">
        <v>2560</v>
      </c>
      <c r="H740" s="21" t="s">
        <v>4543</v>
      </c>
    </row>
    <row r="741" spans="1:8" x14ac:dyDescent="0.2">
      <c r="A741" s="3">
        <v>3115</v>
      </c>
      <c r="B741" s="3" t="s">
        <v>786</v>
      </c>
      <c r="C741" s="3" t="s">
        <v>786</v>
      </c>
      <c r="D741" s="3" t="s">
        <v>309</v>
      </c>
      <c r="E741" s="3" t="str">
        <v>Villars-sur-Glâne</v>
      </c>
      <c r="G741" s="21">
        <v>2562</v>
      </c>
      <c r="H741" s="21" t="s">
        <v>4543</v>
      </c>
    </row>
    <row r="742" spans="1:8" x14ac:dyDescent="0.2">
      <c r="A742" s="3">
        <v>3663</v>
      </c>
      <c r="B742" s="3" t="s">
        <v>787</v>
      </c>
      <c r="C742" s="3" t="s">
        <v>787</v>
      </c>
      <c r="D742" s="3" t="s">
        <v>309</v>
      </c>
      <c r="E742" s="3" t="str">
        <v>Villarsel-sur-Marly</v>
      </c>
      <c r="G742" s="21">
        <v>2563</v>
      </c>
      <c r="H742" s="21" t="s">
        <v>4543</v>
      </c>
    </row>
    <row r="743" spans="1:8" x14ac:dyDescent="0.2">
      <c r="A743" s="3">
        <v>3629</v>
      </c>
      <c r="B743" s="3" t="s">
        <v>788</v>
      </c>
      <c r="C743" s="3" t="s">
        <v>788</v>
      </c>
      <c r="D743" s="3" t="s">
        <v>309</v>
      </c>
      <c r="E743" s="3" t="str">
        <v>Hauterive (FR)</v>
      </c>
      <c r="G743" s="21">
        <v>2564</v>
      </c>
      <c r="H743" s="21" t="s">
        <v>4543</v>
      </c>
    </row>
    <row r="744" spans="1:8" x14ac:dyDescent="0.2">
      <c r="A744" s="3">
        <v>3126</v>
      </c>
      <c r="B744" s="3" t="s">
        <v>789</v>
      </c>
      <c r="C744" s="3" t="s">
        <v>789</v>
      </c>
      <c r="D744" s="3" t="s">
        <v>309</v>
      </c>
      <c r="E744" s="3" t="str">
        <v>La Brillaz</v>
      </c>
      <c r="G744" s="21">
        <v>2565</v>
      </c>
      <c r="H744" s="21" t="s">
        <v>4543</v>
      </c>
    </row>
    <row r="745" spans="1:8" x14ac:dyDescent="0.2">
      <c r="A745" s="3">
        <v>3122</v>
      </c>
      <c r="B745" s="3" t="s">
        <v>790</v>
      </c>
      <c r="C745" s="3" t="s">
        <v>790</v>
      </c>
      <c r="D745" s="3" t="s">
        <v>309</v>
      </c>
      <c r="E745" s="3" t="str">
        <v>La Sonnaz</v>
      </c>
      <c r="G745" s="21">
        <v>2572</v>
      </c>
      <c r="H745" s="21" t="s">
        <v>4543</v>
      </c>
    </row>
    <row r="746" spans="1:8" x14ac:dyDescent="0.2">
      <c r="A746" s="3">
        <v>3116</v>
      </c>
      <c r="B746" s="3" t="s">
        <v>791</v>
      </c>
      <c r="C746" s="3" t="s">
        <v>792</v>
      </c>
      <c r="D746" s="3" t="s">
        <v>309</v>
      </c>
      <c r="E746" s="3" t="str">
        <v>Gibloux</v>
      </c>
      <c r="G746" s="21">
        <v>2575</v>
      </c>
      <c r="H746" s="21" t="s">
        <v>4543</v>
      </c>
    </row>
    <row r="747" spans="1:8" x14ac:dyDescent="0.2">
      <c r="A747" s="3">
        <v>3116</v>
      </c>
      <c r="B747" s="3" t="s">
        <v>793</v>
      </c>
      <c r="C747" s="3" t="s">
        <v>792</v>
      </c>
      <c r="D747" s="3" t="s">
        <v>309</v>
      </c>
      <c r="E747" s="3" t="str">
        <v>Prez</v>
      </c>
      <c r="G747" s="21">
        <v>2576</v>
      </c>
      <c r="H747" s="21" t="s">
        <v>4543</v>
      </c>
    </row>
    <row r="748" spans="1:8" x14ac:dyDescent="0.2">
      <c r="A748" s="3">
        <v>3116</v>
      </c>
      <c r="B748" s="3" t="s">
        <v>794</v>
      </c>
      <c r="C748" s="3" t="s">
        <v>792</v>
      </c>
      <c r="D748" s="3" t="s">
        <v>309</v>
      </c>
      <c r="E748" s="3" t="str">
        <v>Bois-d'Amont</v>
      </c>
      <c r="G748" s="21">
        <v>2577</v>
      </c>
      <c r="H748" s="21" t="s">
        <v>4543</v>
      </c>
    </row>
    <row r="749" spans="1:8" x14ac:dyDescent="0.2">
      <c r="A749" s="3">
        <v>3126</v>
      </c>
      <c r="B749" s="3" t="s">
        <v>795</v>
      </c>
      <c r="C749" s="3" t="s">
        <v>792</v>
      </c>
      <c r="D749" s="3" t="s">
        <v>309</v>
      </c>
      <c r="E749" s="3" t="str">
        <v>Courgevaux</v>
      </c>
      <c r="G749" s="21">
        <v>2603</v>
      </c>
      <c r="H749" s="21" t="s">
        <v>4547</v>
      </c>
    </row>
    <row r="750" spans="1:8" x14ac:dyDescent="0.2">
      <c r="A750" s="3">
        <v>3087</v>
      </c>
      <c r="B750" s="3" t="s">
        <v>796</v>
      </c>
      <c r="C750" s="3" t="s">
        <v>796</v>
      </c>
      <c r="D750" s="3" t="s">
        <v>309</v>
      </c>
      <c r="E750" s="3" t="str">
        <v>Courtepin</v>
      </c>
      <c r="G750" s="21">
        <v>2604</v>
      </c>
      <c r="H750" s="21" t="s">
        <v>4547</v>
      </c>
    </row>
    <row r="751" spans="1:8" x14ac:dyDescent="0.2">
      <c r="A751" s="3">
        <v>3099</v>
      </c>
      <c r="B751" s="3" t="s">
        <v>797</v>
      </c>
      <c r="C751" s="3" t="s">
        <v>798</v>
      </c>
      <c r="D751" s="3" t="s">
        <v>309</v>
      </c>
      <c r="E751" s="3" t="str">
        <v>Cressier (FR)</v>
      </c>
      <c r="G751" s="21">
        <v>2605</v>
      </c>
      <c r="H751" s="21" t="s">
        <v>4547</v>
      </c>
    </row>
    <row r="752" spans="1:8" x14ac:dyDescent="0.2">
      <c r="A752" s="3">
        <v>3128</v>
      </c>
      <c r="B752" s="3" t="s">
        <v>799</v>
      </c>
      <c r="C752" s="3" t="s">
        <v>798</v>
      </c>
      <c r="D752" s="3" t="s">
        <v>309</v>
      </c>
      <c r="E752" s="3" t="str">
        <v>Fräschels</v>
      </c>
      <c r="G752" s="21">
        <v>2606</v>
      </c>
      <c r="H752" s="21" t="s">
        <v>4547</v>
      </c>
    </row>
    <row r="753" spans="1:8" x14ac:dyDescent="0.2">
      <c r="A753" s="3">
        <v>3132</v>
      </c>
      <c r="B753" s="3" t="s">
        <v>798</v>
      </c>
      <c r="C753" s="3" t="s">
        <v>798</v>
      </c>
      <c r="D753" s="3" t="s">
        <v>309</v>
      </c>
      <c r="E753" s="3" t="str">
        <v>Greng</v>
      </c>
      <c r="G753" s="21">
        <v>2607</v>
      </c>
      <c r="H753" s="21" t="s">
        <v>4547</v>
      </c>
    </row>
    <row r="754" spans="1:8" x14ac:dyDescent="0.2">
      <c r="A754" s="3">
        <v>3088</v>
      </c>
      <c r="B754" s="3" t="s">
        <v>800</v>
      </c>
      <c r="C754" s="3" t="s">
        <v>800</v>
      </c>
      <c r="D754" s="3" t="s">
        <v>309</v>
      </c>
      <c r="E754" s="3" t="str">
        <v>Gurmels</v>
      </c>
      <c r="G754" s="21">
        <v>2608</v>
      </c>
      <c r="H754" s="21" t="s">
        <v>4547</v>
      </c>
    </row>
    <row r="755" spans="1:8" x14ac:dyDescent="0.2">
      <c r="A755" s="3">
        <v>3088</v>
      </c>
      <c r="B755" s="3" t="s">
        <v>801</v>
      </c>
      <c r="C755" s="3" t="s">
        <v>800</v>
      </c>
      <c r="D755" s="3" t="s">
        <v>309</v>
      </c>
      <c r="E755" s="3" t="str">
        <v>Kerzers</v>
      </c>
      <c r="G755" s="21">
        <v>2610</v>
      </c>
      <c r="H755" s="21" t="s">
        <v>4547</v>
      </c>
    </row>
    <row r="756" spans="1:8" x14ac:dyDescent="0.2">
      <c r="A756" s="3">
        <v>3089</v>
      </c>
      <c r="B756" s="3" t="s">
        <v>802</v>
      </c>
      <c r="C756" s="3" t="s">
        <v>800</v>
      </c>
      <c r="D756" s="3" t="s">
        <v>309</v>
      </c>
      <c r="E756" s="3" t="str">
        <v>Kleinbösingen</v>
      </c>
      <c r="G756" s="21">
        <v>2612</v>
      </c>
      <c r="H756" s="21" t="s">
        <v>4547</v>
      </c>
    </row>
    <row r="757" spans="1:8" x14ac:dyDescent="0.2">
      <c r="A757" s="3">
        <v>3155</v>
      </c>
      <c r="B757" s="3" t="s">
        <v>803</v>
      </c>
      <c r="C757" s="3" t="s">
        <v>800</v>
      </c>
      <c r="D757" s="3" t="s">
        <v>309</v>
      </c>
      <c r="E757" s="3" t="str">
        <v>Meyriez</v>
      </c>
      <c r="G757" s="21">
        <v>2613</v>
      </c>
      <c r="H757" s="21" t="s">
        <v>4547</v>
      </c>
    </row>
    <row r="758" spans="1:8" x14ac:dyDescent="0.2">
      <c r="A758" s="3">
        <v>3662</v>
      </c>
      <c r="B758" s="3" t="s">
        <v>804</v>
      </c>
      <c r="C758" s="3" t="s">
        <v>804</v>
      </c>
      <c r="D758" s="3" t="s">
        <v>309</v>
      </c>
      <c r="E758" s="3" t="str">
        <v>Misery-Courtion</v>
      </c>
      <c r="G758" s="21">
        <v>2615</v>
      </c>
      <c r="H758" s="21" t="s">
        <v>4547</v>
      </c>
    </row>
    <row r="759" spans="1:8" x14ac:dyDescent="0.2">
      <c r="A759" s="3">
        <v>3125</v>
      </c>
      <c r="B759" s="3" t="s">
        <v>805</v>
      </c>
      <c r="C759" s="3" t="s">
        <v>805</v>
      </c>
      <c r="D759" s="3" t="s">
        <v>309</v>
      </c>
      <c r="E759" s="3" t="str">
        <v>Muntelier</v>
      </c>
      <c r="G759" s="21">
        <v>2616</v>
      </c>
      <c r="H759" s="21" t="s">
        <v>4547</v>
      </c>
    </row>
    <row r="760" spans="1:8" x14ac:dyDescent="0.2">
      <c r="A760" s="3">
        <v>3628</v>
      </c>
      <c r="B760" s="3" t="s">
        <v>806</v>
      </c>
      <c r="C760" s="3" t="s">
        <v>806</v>
      </c>
      <c r="D760" s="3" t="s">
        <v>309</v>
      </c>
      <c r="E760" s="3" t="str">
        <v>Murten</v>
      </c>
      <c r="G760" s="21">
        <v>2710</v>
      </c>
      <c r="H760" s="21" t="s">
        <v>4547</v>
      </c>
    </row>
    <row r="761" spans="1:8" x14ac:dyDescent="0.2">
      <c r="A761" s="3">
        <v>3665</v>
      </c>
      <c r="B761" s="3" t="s">
        <v>807</v>
      </c>
      <c r="C761" s="3" t="s">
        <v>807</v>
      </c>
      <c r="D761" s="3" t="s">
        <v>309</v>
      </c>
      <c r="E761" s="3" t="str">
        <v>Ried bei Kerzers</v>
      </c>
      <c r="G761" s="21">
        <v>2712</v>
      </c>
      <c r="H761" s="21" t="s">
        <v>4547</v>
      </c>
    </row>
    <row r="762" spans="1:8" x14ac:dyDescent="0.2">
      <c r="A762" s="3">
        <v>3086</v>
      </c>
      <c r="B762" s="3" t="s">
        <v>808</v>
      </c>
      <c r="C762" s="3" t="s">
        <v>809</v>
      </c>
      <c r="D762" s="3" t="s">
        <v>309</v>
      </c>
      <c r="E762" s="3" t="str">
        <v>Ulmiz</v>
      </c>
      <c r="G762" s="21">
        <v>2713</v>
      </c>
      <c r="H762" s="21" t="s">
        <v>4547</v>
      </c>
    </row>
    <row r="763" spans="1:8" x14ac:dyDescent="0.2">
      <c r="A763" s="3">
        <v>3086</v>
      </c>
      <c r="B763" s="3" t="s">
        <v>810</v>
      </c>
      <c r="C763" s="3" t="s">
        <v>809</v>
      </c>
      <c r="D763" s="3" t="s">
        <v>309</v>
      </c>
      <c r="E763" s="3" t="str">
        <v>Mont-Vully</v>
      </c>
      <c r="G763" s="21">
        <v>2714</v>
      </c>
      <c r="H763" s="21" t="s">
        <v>4547</v>
      </c>
    </row>
    <row r="764" spans="1:8" x14ac:dyDescent="0.2">
      <c r="A764" s="3">
        <v>3127</v>
      </c>
      <c r="B764" s="3" t="s">
        <v>811</v>
      </c>
      <c r="C764" s="3" t="s">
        <v>812</v>
      </c>
      <c r="D764" s="3" t="s">
        <v>309</v>
      </c>
      <c r="E764" s="3" t="str">
        <v>Brünisried</v>
      </c>
      <c r="G764" s="21">
        <v>2715</v>
      </c>
      <c r="H764" s="21" t="s">
        <v>4547</v>
      </c>
    </row>
    <row r="765" spans="1:8" x14ac:dyDescent="0.2">
      <c r="A765" s="3">
        <v>3127</v>
      </c>
      <c r="B765" s="3" t="s">
        <v>813</v>
      </c>
      <c r="C765" s="3" t="s">
        <v>812</v>
      </c>
      <c r="D765" s="3" t="s">
        <v>309</v>
      </c>
      <c r="E765" s="3" t="str">
        <v>Düdingen</v>
      </c>
      <c r="G765" s="21">
        <v>2716</v>
      </c>
      <c r="H765" s="21" t="s">
        <v>4547</v>
      </c>
    </row>
    <row r="766" spans="1:8" x14ac:dyDescent="0.2">
      <c r="A766" s="3">
        <v>3128</v>
      </c>
      <c r="B766" s="3" t="s">
        <v>814</v>
      </c>
      <c r="C766" s="3" t="s">
        <v>812</v>
      </c>
      <c r="D766" s="3" t="s">
        <v>309</v>
      </c>
      <c r="E766" s="3" t="str">
        <v>Giffers</v>
      </c>
      <c r="G766" s="21">
        <v>2717</v>
      </c>
      <c r="H766" s="21" t="s">
        <v>4547</v>
      </c>
    </row>
    <row r="767" spans="1:8" x14ac:dyDescent="0.2">
      <c r="A767" s="3">
        <v>3536</v>
      </c>
      <c r="B767" s="3" t="s">
        <v>815</v>
      </c>
      <c r="C767" s="3" t="s">
        <v>816</v>
      </c>
      <c r="D767" s="3" t="s">
        <v>309</v>
      </c>
      <c r="E767" s="3" t="str">
        <v>Bösingen</v>
      </c>
      <c r="G767" s="21">
        <v>2718</v>
      </c>
      <c r="H767" s="21" t="s">
        <v>4547</v>
      </c>
    </row>
    <row r="768" spans="1:8" x14ac:dyDescent="0.2">
      <c r="A768" s="3">
        <v>3537</v>
      </c>
      <c r="B768" s="3" t="s">
        <v>816</v>
      </c>
      <c r="C768" s="3" t="s">
        <v>816</v>
      </c>
      <c r="D768" s="3" t="s">
        <v>309</v>
      </c>
      <c r="E768" s="3" t="str">
        <v>Heitenried</v>
      </c>
      <c r="G768" s="21">
        <v>2720</v>
      </c>
      <c r="H768" s="21" t="s">
        <v>4547</v>
      </c>
    </row>
    <row r="769" spans="1:8" x14ac:dyDescent="0.2">
      <c r="A769" s="3">
        <v>3550</v>
      </c>
      <c r="B769" s="3" t="s">
        <v>817</v>
      </c>
      <c r="C769" s="3" t="s">
        <v>817</v>
      </c>
      <c r="D769" s="3" t="s">
        <v>309</v>
      </c>
      <c r="E769" s="3" t="str">
        <v>Plaffeien</v>
      </c>
      <c r="G769" s="21">
        <v>2722</v>
      </c>
      <c r="H769" s="21" t="s">
        <v>4547</v>
      </c>
    </row>
    <row r="770" spans="1:8" x14ac:dyDescent="0.2">
      <c r="A770" s="3">
        <v>3551</v>
      </c>
      <c r="B770" s="3" t="s">
        <v>818</v>
      </c>
      <c r="C770" s="3" t="s">
        <v>817</v>
      </c>
      <c r="D770" s="3" t="s">
        <v>309</v>
      </c>
      <c r="E770" s="3" t="str">
        <v>Plasselb</v>
      </c>
      <c r="G770" s="21">
        <v>2723</v>
      </c>
      <c r="H770" s="21" t="s">
        <v>4547</v>
      </c>
    </row>
    <row r="771" spans="1:8" x14ac:dyDescent="0.2">
      <c r="A771" s="3">
        <v>3552</v>
      </c>
      <c r="B771" s="3" t="s">
        <v>819</v>
      </c>
      <c r="C771" s="3" t="s">
        <v>817</v>
      </c>
      <c r="D771" s="3" t="s">
        <v>309</v>
      </c>
      <c r="E771" s="3" t="str">
        <v>Rechthalten</v>
      </c>
      <c r="G771" s="21">
        <v>2732</v>
      </c>
      <c r="H771" s="21" t="s">
        <v>4547</v>
      </c>
    </row>
    <row r="772" spans="1:8" x14ac:dyDescent="0.2">
      <c r="A772" s="3">
        <v>3553</v>
      </c>
      <c r="B772" s="3" t="s">
        <v>820</v>
      </c>
      <c r="C772" s="3" t="s">
        <v>817</v>
      </c>
      <c r="D772" s="3" t="s">
        <v>309</v>
      </c>
      <c r="E772" s="3" t="str">
        <v>St. Silvester</v>
      </c>
      <c r="G772" s="21">
        <v>2733</v>
      </c>
      <c r="H772" s="21" t="s">
        <v>4548</v>
      </c>
    </row>
    <row r="773" spans="1:8" x14ac:dyDescent="0.2">
      <c r="A773" s="3">
        <v>3438</v>
      </c>
      <c r="B773" s="3" t="s">
        <v>821</v>
      </c>
      <c r="C773" s="3" t="s">
        <v>821</v>
      </c>
      <c r="D773" s="3" t="s">
        <v>309</v>
      </c>
      <c r="E773" s="3" t="str">
        <v>St. Ursen</v>
      </c>
      <c r="G773" s="21">
        <v>2735</v>
      </c>
      <c r="H773" s="21" t="s">
        <v>4548</v>
      </c>
    </row>
    <row r="774" spans="1:8" x14ac:dyDescent="0.2">
      <c r="A774" s="3">
        <v>3543</v>
      </c>
      <c r="B774" s="3" t="s">
        <v>822</v>
      </c>
      <c r="C774" s="3" t="s">
        <v>821</v>
      </c>
      <c r="D774" s="3" t="s">
        <v>309</v>
      </c>
      <c r="E774" s="3" t="str">
        <v>Schmitten (FR)</v>
      </c>
      <c r="G774" s="21">
        <v>2736</v>
      </c>
      <c r="H774" s="21" t="s">
        <v>4548</v>
      </c>
    </row>
    <row r="775" spans="1:8" x14ac:dyDescent="0.2">
      <c r="A775" s="3">
        <v>3538</v>
      </c>
      <c r="B775" s="3" t="s">
        <v>823</v>
      </c>
      <c r="C775" s="3" t="s">
        <v>823</v>
      </c>
      <c r="D775" s="3" t="s">
        <v>309</v>
      </c>
      <c r="E775" s="3" t="str">
        <v>Tafers</v>
      </c>
      <c r="G775" s="21">
        <v>2738</v>
      </c>
      <c r="H775" s="21" t="s">
        <v>4548</v>
      </c>
    </row>
    <row r="776" spans="1:8" x14ac:dyDescent="0.2">
      <c r="A776" s="3">
        <v>3433</v>
      </c>
      <c r="B776" s="3" t="s">
        <v>824</v>
      </c>
      <c r="C776" s="3" t="s">
        <v>825</v>
      </c>
      <c r="D776" s="3" t="s">
        <v>309</v>
      </c>
      <c r="E776" s="3" t="str">
        <v>Tentlingen</v>
      </c>
      <c r="G776" s="21">
        <v>2740</v>
      </c>
      <c r="H776" s="21" t="s">
        <v>4548</v>
      </c>
    </row>
    <row r="777" spans="1:8" x14ac:dyDescent="0.2">
      <c r="A777" s="3">
        <v>3436</v>
      </c>
      <c r="B777" s="3" t="s">
        <v>826</v>
      </c>
      <c r="C777" s="3" t="s">
        <v>825</v>
      </c>
      <c r="D777" s="3" t="s">
        <v>309</v>
      </c>
      <c r="E777" s="3" t="str">
        <v>Ueberstorf</v>
      </c>
      <c r="G777" s="21">
        <v>2742</v>
      </c>
      <c r="H777" s="21" t="s">
        <v>4548</v>
      </c>
    </row>
    <row r="778" spans="1:8" x14ac:dyDescent="0.2">
      <c r="A778" s="3">
        <v>3437</v>
      </c>
      <c r="B778" s="3" t="s">
        <v>825</v>
      </c>
      <c r="C778" s="3" t="s">
        <v>825</v>
      </c>
      <c r="D778" s="3" t="s">
        <v>309</v>
      </c>
      <c r="E778" s="3" t="str">
        <v>Wünnewil-Flamatt</v>
      </c>
      <c r="G778" s="21">
        <v>2743</v>
      </c>
      <c r="H778" s="21" t="s">
        <v>4548</v>
      </c>
    </row>
    <row r="779" spans="1:8" x14ac:dyDescent="0.2">
      <c r="A779" s="3">
        <v>6197</v>
      </c>
      <c r="B779" s="3" t="s">
        <v>827</v>
      </c>
      <c r="C779" s="3" t="s">
        <v>827</v>
      </c>
      <c r="D779" s="3" t="s">
        <v>309</v>
      </c>
      <c r="E779" s="3" t="str">
        <v>Attalens</v>
      </c>
      <c r="G779" s="21">
        <v>2744</v>
      </c>
      <c r="H779" s="21" t="s">
        <v>4548</v>
      </c>
    </row>
    <row r="780" spans="1:8" x14ac:dyDescent="0.2">
      <c r="A780" s="3">
        <v>3534</v>
      </c>
      <c r="B780" s="3" t="s">
        <v>828</v>
      </c>
      <c r="C780" s="3" t="s">
        <v>828</v>
      </c>
      <c r="D780" s="3" t="s">
        <v>309</v>
      </c>
      <c r="E780" s="3" t="str">
        <v>Bossonnens</v>
      </c>
      <c r="G780" s="21">
        <v>2745</v>
      </c>
      <c r="H780" s="21" t="s">
        <v>4548</v>
      </c>
    </row>
    <row r="781" spans="1:8" x14ac:dyDescent="0.2">
      <c r="A781" s="3">
        <v>3535</v>
      </c>
      <c r="B781" s="3" t="s">
        <v>829</v>
      </c>
      <c r="C781" s="3" t="s">
        <v>828</v>
      </c>
      <c r="D781" s="3" t="s">
        <v>309</v>
      </c>
      <c r="E781" s="3" t="str">
        <v>Châtel-Saint-Denis</v>
      </c>
      <c r="G781" s="21">
        <v>2746</v>
      </c>
      <c r="H781" s="21" t="s">
        <v>4548</v>
      </c>
    </row>
    <row r="782" spans="1:8" x14ac:dyDescent="0.2">
      <c r="A782" s="3">
        <v>3556</v>
      </c>
      <c r="B782" s="3" t="s">
        <v>830</v>
      </c>
      <c r="C782" s="3" t="s">
        <v>830</v>
      </c>
      <c r="D782" s="3" t="s">
        <v>309</v>
      </c>
      <c r="E782" s="3" t="str">
        <v>Granges (Veveyse)</v>
      </c>
      <c r="G782" s="21">
        <v>2747</v>
      </c>
      <c r="H782" s="21" t="s">
        <v>4548</v>
      </c>
    </row>
    <row r="783" spans="1:8" x14ac:dyDescent="0.2">
      <c r="A783" s="3">
        <v>3557</v>
      </c>
      <c r="B783" s="3" t="s">
        <v>831</v>
      </c>
      <c r="C783" s="3" t="s">
        <v>830</v>
      </c>
      <c r="D783" s="3" t="s">
        <v>309</v>
      </c>
      <c r="E783" s="3" t="str">
        <v>Remaufens</v>
      </c>
      <c r="G783" s="21">
        <v>2748</v>
      </c>
      <c r="H783" s="21" t="s">
        <v>4547</v>
      </c>
    </row>
    <row r="784" spans="1:8" x14ac:dyDescent="0.2">
      <c r="A784" s="3">
        <v>3555</v>
      </c>
      <c r="B784" s="3" t="s">
        <v>832</v>
      </c>
      <c r="C784" s="3" t="s">
        <v>832</v>
      </c>
      <c r="D784" s="3" t="s">
        <v>309</v>
      </c>
      <c r="E784" s="3" t="str">
        <v>Saint-Martin (FR)</v>
      </c>
      <c r="G784" s="21">
        <v>2762</v>
      </c>
      <c r="H784" s="21" t="s">
        <v>4548</v>
      </c>
    </row>
    <row r="785" spans="1:8" x14ac:dyDescent="0.2">
      <c r="A785" s="3">
        <v>3633</v>
      </c>
      <c r="B785" s="3" t="s">
        <v>833</v>
      </c>
      <c r="C785" s="3" t="s">
        <v>833</v>
      </c>
      <c r="D785" s="3" t="s">
        <v>309</v>
      </c>
      <c r="E785" s="3" t="str">
        <v>Semsales</v>
      </c>
      <c r="G785" s="21">
        <v>2800</v>
      </c>
      <c r="H785" s="21" t="s">
        <v>4548</v>
      </c>
    </row>
    <row r="786" spans="1:8" x14ac:dyDescent="0.2">
      <c r="A786" s="3">
        <v>3638</v>
      </c>
      <c r="B786" s="3" t="s">
        <v>834</v>
      </c>
      <c r="C786" s="3" t="s">
        <v>834</v>
      </c>
      <c r="D786" s="3" t="s">
        <v>309</v>
      </c>
      <c r="E786" s="3" t="str">
        <v>Le Flon</v>
      </c>
      <c r="G786" s="21">
        <v>2802</v>
      </c>
      <c r="H786" s="21" t="s">
        <v>4548</v>
      </c>
    </row>
    <row r="787" spans="1:8" x14ac:dyDescent="0.2">
      <c r="A787" s="3">
        <v>3615</v>
      </c>
      <c r="B787" s="3" t="s">
        <v>835</v>
      </c>
      <c r="C787" s="3" t="s">
        <v>836</v>
      </c>
      <c r="D787" s="3" t="s">
        <v>309</v>
      </c>
      <c r="E787" s="3" t="str">
        <v>La Verrerie</v>
      </c>
      <c r="G787" s="21">
        <v>2803</v>
      </c>
      <c r="H787" s="21" t="s">
        <v>4548</v>
      </c>
    </row>
    <row r="788" spans="1:8" x14ac:dyDescent="0.2">
      <c r="A788" s="3">
        <v>3619</v>
      </c>
      <c r="B788" s="3" t="s">
        <v>837</v>
      </c>
      <c r="C788" s="3" t="s">
        <v>837</v>
      </c>
      <c r="D788" s="3" t="s">
        <v>309</v>
      </c>
      <c r="E788" s="3" t="str">
        <v>Egerkingen</v>
      </c>
      <c r="G788" s="21">
        <v>2805</v>
      </c>
      <c r="H788" s="21" t="s">
        <v>4548</v>
      </c>
    </row>
    <row r="789" spans="1:8" x14ac:dyDescent="0.2">
      <c r="A789" s="3">
        <v>3617</v>
      </c>
      <c r="B789" s="3" t="s">
        <v>838</v>
      </c>
      <c r="C789" s="3" t="s">
        <v>839</v>
      </c>
      <c r="D789" s="3" t="s">
        <v>309</v>
      </c>
      <c r="E789" s="3" t="str">
        <v>Härkingen</v>
      </c>
      <c r="G789" s="21">
        <v>2806</v>
      </c>
      <c r="H789" s="21" t="s">
        <v>4548</v>
      </c>
    </row>
    <row r="790" spans="1:8" x14ac:dyDescent="0.2">
      <c r="A790" s="3">
        <v>3625</v>
      </c>
      <c r="B790" s="3" t="s">
        <v>840</v>
      </c>
      <c r="C790" s="3" t="s">
        <v>840</v>
      </c>
      <c r="D790" s="3" t="s">
        <v>309</v>
      </c>
      <c r="E790" s="3" t="str">
        <v>Kestenholz</v>
      </c>
      <c r="G790" s="21">
        <v>2807</v>
      </c>
      <c r="H790" s="21" t="s">
        <v>4549</v>
      </c>
    </row>
    <row r="791" spans="1:8" x14ac:dyDescent="0.2">
      <c r="A791" s="3">
        <v>3627</v>
      </c>
      <c r="B791" s="3" t="s">
        <v>841</v>
      </c>
      <c r="C791" s="3" t="s">
        <v>841</v>
      </c>
      <c r="D791" s="3" t="s">
        <v>309</v>
      </c>
      <c r="E791" s="3" t="str">
        <v>Neuendorf</v>
      </c>
      <c r="G791" s="21">
        <v>2812</v>
      </c>
      <c r="H791" s="21" t="s">
        <v>4549</v>
      </c>
    </row>
    <row r="792" spans="1:8" x14ac:dyDescent="0.2">
      <c r="A792" s="3">
        <v>3626</v>
      </c>
      <c r="B792" s="3" t="s">
        <v>842</v>
      </c>
      <c r="C792" s="3" t="s">
        <v>843</v>
      </c>
      <c r="D792" s="3" t="s">
        <v>309</v>
      </c>
      <c r="E792" s="3" t="str">
        <v>Niederbuchsiten</v>
      </c>
      <c r="G792" s="21">
        <v>2813</v>
      </c>
      <c r="H792" s="21" t="s">
        <v>4549</v>
      </c>
    </row>
    <row r="793" spans="1:8" x14ac:dyDescent="0.2">
      <c r="A793" s="3">
        <v>3652</v>
      </c>
      <c r="B793" s="3" t="s">
        <v>843</v>
      </c>
      <c r="C793" s="3" t="s">
        <v>843</v>
      </c>
      <c r="D793" s="3" t="s">
        <v>309</v>
      </c>
      <c r="E793" s="3" t="str">
        <v>Oberbuchsiten</v>
      </c>
      <c r="G793" s="21">
        <v>2814</v>
      </c>
      <c r="H793" s="21" t="s">
        <v>4549</v>
      </c>
    </row>
    <row r="794" spans="1:8" x14ac:dyDescent="0.2">
      <c r="A794" s="3">
        <v>3622</v>
      </c>
      <c r="B794" s="3" t="s">
        <v>844</v>
      </c>
      <c r="C794" s="3" t="s">
        <v>845</v>
      </c>
      <c r="D794" s="3" t="s">
        <v>309</v>
      </c>
      <c r="E794" s="3" t="str">
        <v>Oensingen</v>
      </c>
      <c r="G794" s="21">
        <v>2822</v>
      </c>
      <c r="H794" s="21" t="s">
        <v>4548</v>
      </c>
    </row>
    <row r="795" spans="1:8" x14ac:dyDescent="0.2">
      <c r="A795" s="3">
        <v>3623</v>
      </c>
      <c r="B795" s="3" t="s">
        <v>846</v>
      </c>
      <c r="C795" s="3" t="s">
        <v>847</v>
      </c>
      <c r="D795" s="3" t="s">
        <v>309</v>
      </c>
      <c r="E795" s="3" t="str">
        <v>Wolfwil</v>
      </c>
      <c r="G795" s="21">
        <v>2823</v>
      </c>
      <c r="H795" s="21" t="s">
        <v>4548</v>
      </c>
    </row>
    <row r="796" spans="1:8" x14ac:dyDescent="0.2">
      <c r="A796" s="3">
        <v>3623</v>
      </c>
      <c r="B796" s="3" t="s">
        <v>848</v>
      </c>
      <c r="C796" s="3" t="s">
        <v>847</v>
      </c>
      <c r="D796" s="3" t="s">
        <v>309</v>
      </c>
      <c r="E796" s="3" t="str">
        <v>Aedermannsdorf</v>
      </c>
      <c r="G796" s="21">
        <v>2824</v>
      </c>
      <c r="H796" s="21" t="s">
        <v>4548</v>
      </c>
    </row>
    <row r="797" spans="1:8" x14ac:dyDescent="0.2">
      <c r="A797" s="3">
        <v>3653</v>
      </c>
      <c r="B797" s="3" t="s">
        <v>849</v>
      </c>
      <c r="C797" s="3" t="s">
        <v>849</v>
      </c>
      <c r="D797" s="3" t="s">
        <v>309</v>
      </c>
      <c r="E797" s="3" t="str">
        <v>Balsthal</v>
      </c>
      <c r="G797" s="21">
        <v>2825</v>
      </c>
      <c r="H797" s="21" t="s">
        <v>4548</v>
      </c>
    </row>
    <row r="798" spans="1:8" x14ac:dyDescent="0.2">
      <c r="A798" s="3">
        <v>3638</v>
      </c>
      <c r="B798" s="3" t="s">
        <v>850</v>
      </c>
      <c r="C798" s="3" t="s">
        <v>850</v>
      </c>
      <c r="D798" s="3" t="s">
        <v>309</v>
      </c>
      <c r="E798" s="3" t="str">
        <v>Herbetswil</v>
      </c>
      <c r="G798" s="21">
        <v>2826</v>
      </c>
      <c r="H798" s="21" t="s">
        <v>4548</v>
      </c>
    </row>
    <row r="799" spans="1:8" x14ac:dyDescent="0.2">
      <c r="A799" s="3">
        <v>3654</v>
      </c>
      <c r="B799" s="3" t="s">
        <v>851</v>
      </c>
      <c r="C799" s="3" t="s">
        <v>852</v>
      </c>
      <c r="D799" s="3" t="s">
        <v>309</v>
      </c>
      <c r="E799" s="3" t="str">
        <v>Holderbank (SO)</v>
      </c>
      <c r="G799" s="21">
        <v>2827</v>
      </c>
      <c r="H799" s="21" t="s">
        <v>4548</v>
      </c>
    </row>
    <row r="800" spans="1:8" x14ac:dyDescent="0.2">
      <c r="A800" s="3">
        <v>3655</v>
      </c>
      <c r="B800" s="3" t="s">
        <v>852</v>
      </c>
      <c r="C800" s="3" t="s">
        <v>852</v>
      </c>
      <c r="D800" s="3" t="s">
        <v>309</v>
      </c>
      <c r="E800" s="3" t="str">
        <v>Laupersdorf</v>
      </c>
      <c r="G800" s="21">
        <v>2828</v>
      </c>
      <c r="H800" s="21" t="s">
        <v>4548</v>
      </c>
    </row>
    <row r="801" spans="1:8" x14ac:dyDescent="0.2">
      <c r="A801" s="3">
        <v>3656</v>
      </c>
      <c r="B801" s="3" t="s">
        <v>853</v>
      </c>
      <c r="C801" s="3" t="s">
        <v>852</v>
      </c>
      <c r="D801" s="3" t="s">
        <v>309</v>
      </c>
      <c r="E801" s="3" t="str">
        <v>Matzendorf</v>
      </c>
      <c r="G801" s="21">
        <v>2829</v>
      </c>
      <c r="H801" s="21" t="s">
        <v>4548</v>
      </c>
    </row>
    <row r="802" spans="1:8" x14ac:dyDescent="0.2">
      <c r="A802" s="3">
        <v>3656</v>
      </c>
      <c r="B802" s="3" t="s">
        <v>854</v>
      </c>
      <c r="C802" s="3" t="s">
        <v>852</v>
      </c>
      <c r="D802" s="3" t="s">
        <v>309</v>
      </c>
      <c r="E802" s="3" t="str">
        <v>Mümliswil-Ramiswil</v>
      </c>
      <c r="G802" s="21">
        <v>2830</v>
      </c>
      <c r="H802" s="21" t="s">
        <v>4548</v>
      </c>
    </row>
    <row r="803" spans="1:8" x14ac:dyDescent="0.2">
      <c r="A803" s="3">
        <v>3656</v>
      </c>
      <c r="B803" s="3" t="s">
        <v>855</v>
      </c>
      <c r="C803" s="3" t="s">
        <v>852</v>
      </c>
      <c r="D803" s="3" t="s">
        <v>309</v>
      </c>
      <c r="E803" s="3" t="str">
        <v>Welschenrohr-Gänsbrunnen</v>
      </c>
      <c r="G803" s="21">
        <v>2832</v>
      </c>
      <c r="H803" s="21" t="s">
        <v>4548</v>
      </c>
    </row>
    <row r="804" spans="1:8" x14ac:dyDescent="0.2">
      <c r="A804" s="3">
        <v>3657</v>
      </c>
      <c r="B804" s="3" t="s">
        <v>856</v>
      </c>
      <c r="C804" s="3" t="s">
        <v>852</v>
      </c>
      <c r="D804" s="3" t="s">
        <v>309</v>
      </c>
      <c r="E804" s="3" t="str">
        <v>Biezwil</v>
      </c>
      <c r="G804" s="21">
        <v>2842</v>
      </c>
      <c r="H804" s="21" t="s">
        <v>4548</v>
      </c>
    </row>
    <row r="805" spans="1:8" x14ac:dyDescent="0.2">
      <c r="A805" s="3">
        <v>3658</v>
      </c>
      <c r="B805" s="3" t="s">
        <v>857</v>
      </c>
      <c r="C805" s="3" t="s">
        <v>852</v>
      </c>
      <c r="D805" s="3" t="s">
        <v>309</v>
      </c>
      <c r="E805" s="3" t="str">
        <v>Lüterkofen-Ichertswil</v>
      </c>
      <c r="G805" s="21">
        <v>2843</v>
      </c>
      <c r="H805" s="21" t="s">
        <v>4548</v>
      </c>
    </row>
    <row r="806" spans="1:8" x14ac:dyDescent="0.2">
      <c r="A806" s="3">
        <v>3612</v>
      </c>
      <c r="B806" s="3" t="s">
        <v>858</v>
      </c>
      <c r="C806" s="3" t="s">
        <v>858</v>
      </c>
      <c r="D806" s="3" t="s">
        <v>309</v>
      </c>
      <c r="E806" s="3" t="str">
        <v>Lüterswil-Gächliwil</v>
      </c>
      <c r="G806" s="21">
        <v>2852</v>
      </c>
      <c r="H806" s="21" t="s">
        <v>4548</v>
      </c>
    </row>
    <row r="807" spans="1:8" x14ac:dyDescent="0.2">
      <c r="A807" s="3">
        <v>3613</v>
      </c>
      <c r="B807" s="3" t="s">
        <v>858</v>
      </c>
      <c r="C807" s="3" t="s">
        <v>858</v>
      </c>
      <c r="D807" s="3" t="s">
        <v>309</v>
      </c>
      <c r="E807" s="3" t="str">
        <v>Messen</v>
      </c>
      <c r="G807" s="21">
        <v>2853</v>
      </c>
      <c r="H807" s="21" t="s">
        <v>4548</v>
      </c>
    </row>
    <row r="808" spans="1:8" x14ac:dyDescent="0.2">
      <c r="A808" s="3">
        <v>3624</v>
      </c>
      <c r="B808" s="3" t="s">
        <v>859</v>
      </c>
      <c r="C808" s="3" t="s">
        <v>858</v>
      </c>
      <c r="D808" s="3" t="s">
        <v>309</v>
      </c>
      <c r="E808" s="3" t="str">
        <v>Schnottwil</v>
      </c>
      <c r="G808" s="21">
        <v>2854</v>
      </c>
      <c r="H808" s="21" t="s">
        <v>4548</v>
      </c>
    </row>
    <row r="809" spans="1:8" x14ac:dyDescent="0.2">
      <c r="A809" s="3">
        <v>3623</v>
      </c>
      <c r="B809" s="3" t="s">
        <v>860</v>
      </c>
      <c r="C809" s="3" t="s">
        <v>861</v>
      </c>
      <c r="D809" s="3" t="s">
        <v>309</v>
      </c>
      <c r="E809" s="3" t="str">
        <v>Unterramsern</v>
      </c>
      <c r="G809" s="21">
        <v>2855</v>
      </c>
      <c r="H809" s="21" t="s">
        <v>4548</v>
      </c>
    </row>
    <row r="810" spans="1:8" x14ac:dyDescent="0.2">
      <c r="A810" s="3">
        <v>3634</v>
      </c>
      <c r="B810" s="3" t="s">
        <v>862</v>
      </c>
      <c r="C810" s="3" t="s">
        <v>862</v>
      </c>
      <c r="D810" s="3" t="s">
        <v>309</v>
      </c>
      <c r="E810" s="3" t="str">
        <v>Lüsslingen-Nennigkofen</v>
      </c>
      <c r="G810" s="21">
        <v>2856</v>
      </c>
      <c r="H810" s="21" t="s">
        <v>4548</v>
      </c>
    </row>
    <row r="811" spans="1:8" x14ac:dyDescent="0.2">
      <c r="A811" s="3">
        <v>3600</v>
      </c>
      <c r="B811" s="3" t="s">
        <v>863</v>
      </c>
      <c r="C811" s="3" t="s">
        <v>863</v>
      </c>
      <c r="D811" s="3" t="s">
        <v>309</v>
      </c>
      <c r="E811" s="3" t="str">
        <v>Buchegg</v>
      </c>
      <c r="G811" s="21">
        <v>2857</v>
      </c>
      <c r="H811" s="21" t="s">
        <v>4548</v>
      </c>
    </row>
    <row r="812" spans="1:8" x14ac:dyDescent="0.2">
      <c r="A812" s="3">
        <v>3603</v>
      </c>
      <c r="B812" s="3" t="s">
        <v>863</v>
      </c>
      <c r="C812" s="3" t="s">
        <v>863</v>
      </c>
      <c r="D812" s="3" t="s">
        <v>309</v>
      </c>
      <c r="E812" s="3" t="str">
        <v>Bättwil</v>
      </c>
      <c r="G812" s="21">
        <v>2863</v>
      </c>
      <c r="H812" s="21" t="s">
        <v>4548</v>
      </c>
    </row>
    <row r="813" spans="1:8" x14ac:dyDescent="0.2">
      <c r="A813" s="3">
        <v>3604</v>
      </c>
      <c r="B813" s="3" t="s">
        <v>863</v>
      </c>
      <c r="C813" s="3" t="s">
        <v>863</v>
      </c>
      <c r="D813" s="3" t="s">
        <v>309</v>
      </c>
      <c r="E813" s="3" t="str">
        <v>Büren (SO)</v>
      </c>
      <c r="G813" s="21">
        <v>2864</v>
      </c>
      <c r="H813" s="21" t="s">
        <v>4548</v>
      </c>
    </row>
    <row r="814" spans="1:8" x14ac:dyDescent="0.2">
      <c r="A814" s="3">
        <v>3608</v>
      </c>
      <c r="B814" s="3" t="s">
        <v>863</v>
      </c>
      <c r="C814" s="3" t="s">
        <v>863</v>
      </c>
      <c r="D814" s="3" t="s">
        <v>309</v>
      </c>
      <c r="E814" s="3" t="str">
        <v>Dornach</v>
      </c>
      <c r="G814" s="21">
        <v>2873</v>
      </c>
      <c r="H814" s="21" t="s">
        <v>4547</v>
      </c>
    </row>
    <row r="815" spans="1:8" x14ac:dyDescent="0.2">
      <c r="A815" s="3">
        <v>3624</v>
      </c>
      <c r="B815" s="3" t="s">
        <v>864</v>
      </c>
      <c r="C815" s="3" t="s">
        <v>863</v>
      </c>
      <c r="D815" s="3" t="s">
        <v>309</v>
      </c>
      <c r="E815" s="3" t="str">
        <v>Gempen</v>
      </c>
      <c r="G815" s="21">
        <v>2882</v>
      </c>
      <c r="H815" s="21" t="s">
        <v>4548</v>
      </c>
    </row>
    <row r="816" spans="1:8" x14ac:dyDescent="0.2">
      <c r="A816" s="3">
        <v>3645</v>
      </c>
      <c r="B816" s="3" t="s">
        <v>865</v>
      </c>
      <c r="C816" s="3" t="s">
        <v>863</v>
      </c>
      <c r="D816" s="3" t="s">
        <v>309</v>
      </c>
      <c r="E816" s="3" t="str">
        <v>Hochwald</v>
      </c>
      <c r="G816" s="21">
        <v>2883</v>
      </c>
      <c r="H816" s="21" t="s">
        <v>4547</v>
      </c>
    </row>
    <row r="817" spans="1:8" x14ac:dyDescent="0.2">
      <c r="A817" s="3">
        <v>3635</v>
      </c>
      <c r="B817" s="3" t="s">
        <v>866</v>
      </c>
      <c r="C817" s="3" t="s">
        <v>866</v>
      </c>
      <c r="D817" s="3" t="s">
        <v>309</v>
      </c>
      <c r="E817" s="3" t="str">
        <v>Hofstetten-Flüh</v>
      </c>
      <c r="G817" s="21">
        <v>2884</v>
      </c>
      <c r="H817" s="21" t="s">
        <v>4547</v>
      </c>
    </row>
    <row r="818" spans="1:8" x14ac:dyDescent="0.2">
      <c r="A818" s="3">
        <v>3661</v>
      </c>
      <c r="B818" s="3" t="s">
        <v>867</v>
      </c>
      <c r="C818" s="3" t="s">
        <v>867</v>
      </c>
      <c r="D818" s="3" t="s">
        <v>309</v>
      </c>
      <c r="E818" s="3" t="str">
        <v>Metzerlen-Mariastein</v>
      </c>
      <c r="G818" s="21">
        <v>2885</v>
      </c>
      <c r="H818" s="21" t="s">
        <v>4547</v>
      </c>
    </row>
    <row r="819" spans="1:8" x14ac:dyDescent="0.2">
      <c r="A819" s="3">
        <v>3614</v>
      </c>
      <c r="B819" s="3" t="s">
        <v>868</v>
      </c>
      <c r="C819" s="3" t="s">
        <v>868</v>
      </c>
      <c r="D819" s="3" t="s">
        <v>309</v>
      </c>
      <c r="E819" s="3" t="str">
        <v>Nuglar-St. Pantaleon</v>
      </c>
      <c r="G819" s="21">
        <v>2886</v>
      </c>
      <c r="H819" s="21" t="s">
        <v>4547</v>
      </c>
    </row>
    <row r="820" spans="1:8" x14ac:dyDescent="0.2">
      <c r="A820" s="3">
        <v>3616</v>
      </c>
      <c r="B820" s="3" t="s">
        <v>869</v>
      </c>
      <c r="C820" s="3" t="s">
        <v>868</v>
      </c>
      <c r="D820" s="3" t="s">
        <v>309</v>
      </c>
      <c r="E820" s="3" t="str">
        <v>Rodersdorf</v>
      </c>
      <c r="G820" s="21">
        <v>2887</v>
      </c>
      <c r="H820" s="21" t="s">
        <v>4547</v>
      </c>
    </row>
    <row r="821" spans="1:8" x14ac:dyDescent="0.2">
      <c r="A821" s="3">
        <v>3618</v>
      </c>
      <c r="B821" s="3" t="s">
        <v>870</v>
      </c>
      <c r="C821" s="3" t="s">
        <v>871</v>
      </c>
      <c r="D821" s="3" t="s">
        <v>309</v>
      </c>
      <c r="E821" s="3" t="str">
        <v>Seewen</v>
      </c>
      <c r="G821" s="21">
        <v>2888</v>
      </c>
      <c r="H821" s="21" t="s">
        <v>4547</v>
      </c>
    </row>
    <row r="822" spans="1:8" x14ac:dyDescent="0.2">
      <c r="A822" s="3">
        <v>3645</v>
      </c>
      <c r="B822" s="3" t="s">
        <v>872</v>
      </c>
      <c r="C822" s="3" t="s">
        <v>872</v>
      </c>
      <c r="D822" s="3" t="s">
        <v>309</v>
      </c>
      <c r="E822" s="3" t="str">
        <v>Witterswil</v>
      </c>
      <c r="G822" s="21">
        <v>2889</v>
      </c>
      <c r="H822" s="21" t="s">
        <v>4547</v>
      </c>
    </row>
    <row r="823" spans="1:8" x14ac:dyDescent="0.2">
      <c r="A823" s="3">
        <v>3636</v>
      </c>
      <c r="B823" s="3" t="s">
        <v>873</v>
      </c>
      <c r="C823" s="3" t="s">
        <v>874</v>
      </c>
      <c r="D823" s="3" t="s">
        <v>309</v>
      </c>
      <c r="E823" s="3" t="str">
        <v>Hauenstein-Ifenthal</v>
      </c>
      <c r="G823" s="21">
        <v>2900</v>
      </c>
      <c r="H823" s="21" t="s">
        <v>4549</v>
      </c>
    </row>
    <row r="824" spans="1:8" x14ac:dyDescent="0.2">
      <c r="A824" s="3">
        <v>3636</v>
      </c>
      <c r="B824" s="3" t="s">
        <v>875</v>
      </c>
      <c r="C824" s="3" t="s">
        <v>874</v>
      </c>
      <c r="D824" s="3" t="s">
        <v>309</v>
      </c>
      <c r="E824" s="3" t="str">
        <v>Kienberg</v>
      </c>
      <c r="G824" s="21">
        <v>2902</v>
      </c>
      <c r="H824" s="21" t="s">
        <v>4549</v>
      </c>
    </row>
    <row r="825" spans="1:8" x14ac:dyDescent="0.2">
      <c r="A825" s="3">
        <v>3416</v>
      </c>
      <c r="B825" s="3" t="s">
        <v>876</v>
      </c>
      <c r="C825" s="3" t="s">
        <v>876</v>
      </c>
      <c r="D825" s="3" t="s">
        <v>309</v>
      </c>
      <c r="E825" s="3" t="str">
        <v>Lostorf</v>
      </c>
      <c r="G825" s="21">
        <v>2903</v>
      </c>
      <c r="H825" s="21" t="s">
        <v>4549</v>
      </c>
    </row>
    <row r="826" spans="1:8" x14ac:dyDescent="0.2">
      <c r="A826" s="3">
        <v>3462</v>
      </c>
      <c r="B826" s="3" t="s">
        <v>877</v>
      </c>
      <c r="C826" s="3" t="s">
        <v>876</v>
      </c>
      <c r="D826" s="3" t="s">
        <v>309</v>
      </c>
      <c r="E826" s="3" t="str">
        <v>Niedergösgen</v>
      </c>
      <c r="G826" s="21">
        <v>2904</v>
      </c>
      <c r="H826" s="21" t="s">
        <v>4549</v>
      </c>
    </row>
    <row r="827" spans="1:8" x14ac:dyDescent="0.2">
      <c r="A827" s="3">
        <v>3463</v>
      </c>
      <c r="B827" s="3" t="s">
        <v>878</v>
      </c>
      <c r="C827" s="3" t="s">
        <v>876</v>
      </c>
      <c r="D827" s="3" t="s">
        <v>309</v>
      </c>
      <c r="E827" s="3" t="str">
        <v>Obergösgen</v>
      </c>
      <c r="G827" s="21">
        <v>2905</v>
      </c>
      <c r="H827" s="21" t="s">
        <v>4549</v>
      </c>
    </row>
    <row r="828" spans="1:8" x14ac:dyDescent="0.2">
      <c r="A828" s="3">
        <v>3465</v>
      </c>
      <c r="B828" s="3" t="s">
        <v>879</v>
      </c>
      <c r="C828" s="3" t="s">
        <v>879</v>
      </c>
      <c r="D828" s="3" t="s">
        <v>309</v>
      </c>
      <c r="E828" s="3" t="str">
        <v>Stüsslingen</v>
      </c>
      <c r="G828" s="21">
        <v>2906</v>
      </c>
      <c r="H828" s="21" t="s">
        <v>4549</v>
      </c>
    </row>
    <row r="829" spans="1:8" x14ac:dyDescent="0.2">
      <c r="A829" s="3">
        <v>4952</v>
      </c>
      <c r="B829" s="3" t="s">
        <v>880</v>
      </c>
      <c r="C829" s="3" t="s">
        <v>880</v>
      </c>
      <c r="D829" s="3" t="s">
        <v>309</v>
      </c>
      <c r="E829" s="3" t="str">
        <v>Trimbach</v>
      </c>
      <c r="G829" s="21">
        <v>2907</v>
      </c>
      <c r="H829" s="21" t="s">
        <v>4549</v>
      </c>
    </row>
    <row r="830" spans="1:8" x14ac:dyDescent="0.2">
      <c r="A830" s="3">
        <v>4950</v>
      </c>
      <c r="B830" s="3" t="s">
        <v>881</v>
      </c>
      <c r="C830" s="3" t="s">
        <v>881</v>
      </c>
      <c r="D830" s="3" t="s">
        <v>309</v>
      </c>
      <c r="E830" s="3" t="str">
        <v>Winznau</v>
      </c>
      <c r="G830" s="21">
        <v>2908</v>
      </c>
      <c r="H830" s="21" t="s">
        <v>4549</v>
      </c>
    </row>
    <row r="831" spans="1:8" x14ac:dyDescent="0.2">
      <c r="A831" s="3">
        <v>4953</v>
      </c>
      <c r="B831" s="3" t="s">
        <v>882</v>
      </c>
      <c r="C831" s="3" t="s">
        <v>881</v>
      </c>
      <c r="D831" s="3" t="s">
        <v>309</v>
      </c>
      <c r="E831" s="3" t="str">
        <v>Wisen (SO)</v>
      </c>
      <c r="G831" s="21">
        <v>2912</v>
      </c>
      <c r="H831" s="21" t="s">
        <v>4549</v>
      </c>
    </row>
    <row r="832" spans="1:8" x14ac:dyDescent="0.2">
      <c r="A832" s="3">
        <v>3432</v>
      </c>
      <c r="B832" s="3" t="s">
        <v>883</v>
      </c>
      <c r="C832" s="3" t="s">
        <v>884</v>
      </c>
      <c r="D832" s="3" t="s">
        <v>309</v>
      </c>
      <c r="E832" s="3" t="str">
        <v>Erlinsbach (SO)</v>
      </c>
      <c r="G832" s="21">
        <v>2914</v>
      </c>
      <c r="H832" s="21" t="s">
        <v>4549</v>
      </c>
    </row>
    <row r="833" spans="1:8" x14ac:dyDescent="0.2">
      <c r="A833" s="3">
        <v>3435</v>
      </c>
      <c r="B833" s="3" t="s">
        <v>885</v>
      </c>
      <c r="C833" s="3" t="s">
        <v>884</v>
      </c>
      <c r="D833" s="3" t="s">
        <v>309</v>
      </c>
      <c r="E833" s="3" t="str">
        <v>Aeschi (SO)</v>
      </c>
      <c r="G833" s="21">
        <v>2915</v>
      </c>
      <c r="H833" s="21" t="s">
        <v>4549</v>
      </c>
    </row>
    <row r="834" spans="1:8" x14ac:dyDescent="0.2">
      <c r="A834" s="3">
        <v>3439</v>
      </c>
      <c r="B834" s="3" t="s">
        <v>886</v>
      </c>
      <c r="C834" s="3" t="s">
        <v>884</v>
      </c>
      <c r="D834" s="3" t="s">
        <v>309</v>
      </c>
      <c r="E834" s="3" t="str">
        <v>Biberist</v>
      </c>
      <c r="G834" s="21">
        <v>2916</v>
      </c>
      <c r="H834" s="21" t="s">
        <v>4549</v>
      </c>
    </row>
    <row r="835" spans="1:8" x14ac:dyDescent="0.2">
      <c r="A835" s="3">
        <v>3452</v>
      </c>
      <c r="B835" s="3" t="s">
        <v>887</v>
      </c>
      <c r="C835" s="3" t="s">
        <v>884</v>
      </c>
      <c r="D835" s="3" t="s">
        <v>309</v>
      </c>
      <c r="E835" s="3" t="str">
        <v>Bolken</v>
      </c>
      <c r="G835" s="21">
        <v>2922</v>
      </c>
      <c r="H835" s="21" t="s">
        <v>4549</v>
      </c>
    </row>
    <row r="836" spans="1:8" x14ac:dyDescent="0.2">
      <c r="A836" s="3">
        <v>3415</v>
      </c>
      <c r="B836" s="3" t="s">
        <v>888</v>
      </c>
      <c r="C836" s="3" t="s">
        <v>889</v>
      </c>
      <c r="D836" s="3" t="s">
        <v>309</v>
      </c>
      <c r="E836" s="3" t="str">
        <v>Deitingen</v>
      </c>
      <c r="G836" s="21">
        <v>2923</v>
      </c>
      <c r="H836" s="21" t="s">
        <v>4549</v>
      </c>
    </row>
    <row r="837" spans="1:8" x14ac:dyDescent="0.2">
      <c r="A837" s="3">
        <v>3417</v>
      </c>
      <c r="B837" s="3" t="s">
        <v>889</v>
      </c>
      <c r="C837" s="3" t="s">
        <v>889</v>
      </c>
      <c r="D837" s="3" t="s">
        <v>309</v>
      </c>
      <c r="E837" s="3" t="str">
        <v>Derendingen</v>
      </c>
      <c r="G837" s="21">
        <v>2924</v>
      </c>
      <c r="H837" s="21" t="s">
        <v>4549</v>
      </c>
    </row>
    <row r="838" spans="1:8" x14ac:dyDescent="0.2">
      <c r="A838" s="3">
        <v>3418</v>
      </c>
      <c r="B838" s="3" t="s">
        <v>890</v>
      </c>
      <c r="C838" s="3" t="s">
        <v>889</v>
      </c>
      <c r="D838" s="3" t="s">
        <v>309</v>
      </c>
      <c r="E838" s="3" t="str">
        <v>Etziken</v>
      </c>
      <c r="G838" s="21">
        <v>2925</v>
      </c>
      <c r="H838" s="21" t="s">
        <v>4549</v>
      </c>
    </row>
    <row r="839" spans="1:8" x14ac:dyDescent="0.2">
      <c r="A839" s="3">
        <v>3454</v>
      </c>
      <c r="B839" s="3" t="s">
        <v>891</v>
      </c>
      <c r="C839" s="3" t="s">
        <v>891</v>
      </c>
      <c r="D839" s="3" t="s">
        <v>309</v>
      </c>
      <c r="E839" s="3" t="str">
        <v>Gerlafingen</v>
      </c>
      <c r="G839" s="21">
        <v>2926</v>
      </c>
      <c r="H839" s="21" t="s">
        <v>4549</v>
      </c>
    </row>
    <row r="840" spans="1:8" x14ac:dyDescent="0.2">
      <c r="A840" s="3">
        <v>3455</v>
      </c>
      <c r="B840" s="3" t="s">
        <v>892</v>
      </c>
      <c r="C840" s="3" t="s">
        <v>891</v>
      </c>
      <c r="D840" s="3" t="s">
        <v>309</v>
      </c>
      <c r="E840" s="3" t="str">
        <v>Halten</v>
      </c>
      <c r="G840" s="21">
        <v>2932</v>
      </c>
      <c r="H840" s="21" t="s">
        <v>4549</v>
      </c>
    </row>
    <row r="841" spans="1:8" x14ac:dyDescent="0.2">
      <c r="A841" s="3">
        <v>3457</v>
      </c>
      <c r="B841" s="3" t="s">
        <v>893</v>
      </c>
      <c r="C841" s="3" t="s">
        <v>891</v>
      </c>
      <c r="D841" s="3" t="s">
        <v>309</v>
      </c>
      <c r="E841" s="3" t="str">
        <v>Horriwil</v>
      </c>
      <c r="G841" s="21">
        <v>2933</v>
      </c>
      <c r="H841" s="21" t="s">
        <v>4549</v>
      </c>
    </row>
    <row r="842" spans="1:8" x14ac:dyDescent="0.2">
      <c r="A842" s="3">
        <v>3453</v>
      </c>
      <c r="B842" s="3" t="s">
        <v>894</v>
      </c>
      <c r="C842" s="3" t="s">
        <v>895</v>
      </c>
      <c r="D842" s="3" t="s">
        <v>309</v>
      </c>
      <c r="E842" s="3" t="str">
        <v>Hüniken</v>
      </c>
      <c r="G842" s="21">
        <v>2935</v>
      </c>
      <c r="H842" s="21" t="s">
        <v>4549</v>
      </c>
    </row>
    <row r="843" spans="1:8" x14ac:dyDescent="0.2">
      <c r="A843" s="3">
        <v>3456</v>
      </c>
      <c r="B843" s="3" t="s">
        <v>895</v>
      </c>
      <c r="C843" s="3" t="s">
        <v>895</v>
      </c>
      <c r="D843" s="3" t="s">
        <v>309</v>
      </c>
      <c r="E843" s="3" t="str">
        <v>Kriegstetten</v>
      </c>
      <c r="G843" s="21">
        <v>2942</v>
      </c>
      <c r="H843" s="21" t="s">
        <v>4549</v>
      </c>
    </row>
    <row r="844" spans="1:8" x14ac:dyDescent="0.2">
      <c r="A844" s="3">
        <v>3464</v>
      </c>
      <c r="B844" s="3" t="s">
        <v>896</v>
      </c>
      <c r="C844" s="3" t="s">
        <v>897</v>
      </c>
      <c r="D844" s="3" t="s">
        <v>309</v>
      </c>
      <c r="E844" s="3" t="str">
        <v>Lohn-Ammannsegg</v>
      </c>
      <c r="G844" s="21">
        <v>2943</v>
      </c>
      <c r="H844" s="21" t="s">
        <v>4549</v>
      </c>
    </row>
    <row r="845" spans="1:8" x14ac:dyDescent="0.2">
      <c r="A845" s="3">
        <v>4942</v>
      </c>
      <c r="B845" s="3" t="s">
        <v>898</v>
      </c>
      <c r="C845" s="3" t="s">
        <v>897</v>
      </c>
      <c r="D845" s="3" t="s">
        <v>309</v>
      </c>
      <c r="E845" s="3" t="str">
        <v>Luterbach</v>
      </c>
      <c r="G845" s="21">
        <v>2944</v>
      </c>
      <c r="H845" s="21" t="s">
        <v>4549</v>
      </c>
    </row>
    <row r="846" spans="1:8" x14ac:dyDescent="0.2">
      <c r="A846" s="3">
        <v>4954</v>
      </c>
      <c r="B846" s="3" t="s">
        <v>899</v>
      </c>
      <c r="C846" s="3" t="s">
        <v>899</v>
      </c>
      <c r="D846" s="3" t="s">
        <v>309</v>
      </c>
      <c r="E846" s="3" t="str">
        <v>Obergerlafingen</v>
      </c>
      <c r="G846" s="21">
        <v>2946</v>
      </c>
      <c r="H846" s="21" t="s">
        <v>4549</v>
      </c>
    </row>
    <row r="847" spans="1:8" x14ac:dyDescent="0.2">
      <c r="A847" s="3">
        <v>4536</v>
      </c>
      <c r="B847" s="3" t="s">
        <v>900</v>
      </c>
      <c r="C847" s="3" t="s">
        <v>900</v>
      </c>
      <c r="D847" s="3" t="s">
        <v>309</v>
      </c>
      <c r="E847" s="3" t="str">
        <v>Oekingen</v>
      </c>
      <c r="G847" s="21">
        <v>2947</v>
      </c>
      <c r="H847" s="21" t="s">
        <v>4549</v>
      </c>
    </row>
    <row r="848" spans="1:8" x14ac:dyDescent="0.2">
      <c r="A848" s="3">
        <v>3376</v>
      </c>
      <c r="B848" s="3" t="s">
        <v>901</v>
      </c>
      <c r="C848" s="3" t="s">
        <v>901</v>
      </c>
      <c r="D848" s="3" t="s">
        <v>309</v>
      </c>
      <c r="E848" s="3" t="str">
        <v>Recherswil</v>
      </c>
      <c r="G848" s="21">
        <v>2950</v>
      </c>
      <c r="H848" s="21" t="s">
        <v>4549</v>
      </c>
    </row>
    <row r="849" spans="1:8" x14ac:dyDescent="0.2">
      <c r="A849" s="3">
        <v>3366</v>
      </c>
      <c r="B849" s="3" t="s">
        <v>902</v>
      </c>
      <c r="C849" s="3" t="s">
        <v>902</v>
      </c>
      <c r="D849" s="3" t="s">
        <v>309</v>
      </c>
      <c r="E849" s="3" t="str">
        <v>Subingen</v>
      </c>
      <c r="G849" s="21">
        <v>2952</v>
      </c>
      <c r="H849" s="21" t="s">
        <v>4549</v>
      </c>
    </row>
    <row r="850" spans="1:8" x14ac:dyDescent="0.2">
      <c r="A850" s="3">
        <v>3366</v>
      </c>
      <c r="B850" s="3" t="s">
        <v>903</v>
      </c>
      <c r="C850" s="3" t="s">
        <v>902</v>
      </c>
      <c r="D850" s="3" t="s">
        <v>309</v>
      </c>
      <c r="E850" s="3" t="str">
        <v>Zuchwil</v>
      </c>
      <c r="G850" s="21">
        <v>2953</v>
      </c>
      <c r="H850" s="21" t="s">
        <v>4549</v>
      </c>
    </row>
    <row r="851" spans="1:8" x14ac:dyDescent="0.2">
      <c r="A851" s="3">
        <v>4539</v>
      </c>
      <c r="B851" s="3" t="s">
        <v>904</v>
      </c>
      <c r="C851" s="3" t="s">
        <v>904</v>
      </c>
      <c r="D851" s="3" t="s">
        <v>309</v>
      </c>
      <c r="E851" s="3" t="str">
        <v>Drei Höfe</v>
      </c>
      <c r="G851" s="21">
        <v>2954</v>
      </c>
      <c r="H851" s="21" t="s">
        <v>4549</v>
      </c>
    </row>
    <row r="852" spans="1:8" x14ac:dyDescent="0.2">
      <c r="A852" s="3">
        <v>3376</v>
      </c>
      <c r="B852" s="3" t="s">
        <v>905</v>
      </c>
      <c r="C852" s="3" t="s">
        <v>905</v>
      </c>
      <c r="D852" s="3" t="s">
        <v>309</v>
      </c>
      <c r="E852" s="3" t="str">
        <v>Balm bei Günsberg</v>
      </c>
      <c r="G852" s="21">
        <v>3004</v>
      </c>
      <c r="H852" s="21" t="s">
        <v>4543</v>
      </c>
    </row>
    <row r="853" spans="1:8" x14ac:dyDescent="0.2">
      <c r="A853" s="3">
        <v>3372</v>
      </c>
      <c r="B853" s="3" t="s">
        <v>906</v>
      </c>
      <c r="C853" s="3" t="s">
        <v>907</v>
      </c>
      <c r="D853" s="3" t="s">
        <v>309</v>
      </c>
      <c r="E853" s="3" t="str">
        <v>Bellach</v>
      </c>
      <c r="G853" s="21">
        <v>3005</v>
      </c>
      <c r="H853" s="21" t="s">
        <v>4543</v>
      </c>
    </row>
    <row r="854" spans="1:8" x14ac:dyDescent="0.2">
      <c r="A854" s="3">
        <v>3373</v>
      </c>
      <c r="B854" s="3" t="s">
        <v>908</v>
      </c>
      <c r="C854" s="3" t="s">
        <v>907</v>
      </c>
      <c r="D854" s="3" t="s">
        <v>309</v>
      </c>
      <c r="E854" s="3" t="str">
        <v>Bettlach</v>
      </c>
      <c r="G854" s="21">
        <v>3006</v>
      </c>
      <c r="H854" s="21" t="s">
        <v>4543</v>
      </c>
    </row>
    <row r="855" spans="1:8" x14ac:dyDescent="0.2">
      <c r="A855" s="3">
        <v>3373</v>
      </c>
      <c r="B855" s="3" t="s">
        <v>907</v>
      </c>
      <c r="C855" s="3" t="s">
        <v>907</v>
      </c>
      <c r="D855" s="3" t="s">
        <v>309</v>
      </c>
      <c r="E855" s="3" t="str">
        <v>Feldbrunnen-St. Niklaus</v>
      </c>
      <c r="G855" s="21">
        <v>3007</v>
      </c>
      <c r="H855" s="21" t="s">
        <v>4543</v>
      </c>
    </row>
    <row r="856" spans="1:8" x14ac:dyDescent="0.2">
      <c r="A856" s="3">
        <v>3360</v>
      </c>
      <c r="B856" s="3" t="s">
        <v>909</v>
      </c>
      <c r="C856" s="3" t="s">
        <v>909</v>
      </c>
      <c r="D856" s="3" t="s">
        <v>309</v>
      </c>
      <c r="E856" s="3" t="str">
        <v>Flumenthal</v>
      </c>
      <c r="G856" s="21">
        <v>3008</v>
      </c>
      <c r="H856" s="21" t="s">
        <v>4543</v>
      </c>
    </row>
    <row r="857" spans="1:8" x14ac:dyDescent="0.2">
      <c r="A857" s="3">
        <v>3363</v>
      </c>
      <c r="B857" s="3" t="s">
        <v>910</v>
      </c>
      <c r="C857" s="3" t="s">
        <v>909</v>
      </c>
      <c r="D857" s="3" t="s">
        <v>309</v>
      </c>
      <c r="E857" s="3" t="str">
        <v>Grenchen</v>
      </c>
      <c r="G857" s="21">
        <v>3010</v>
      </c>
      <c r="H857" s="21" t="s">
        <v>4543</v>
      </c>
    </row>
    <row r="858" spans="1:8" x14ac:dyDescent="0.2">
      <c r="A858" s="3">
        <v>3375</v>
      </c>
      <c r="B858" s="3" t="s">
        <v>911</v>
      </c>
      <c r="C858" s="3" t="s">
        <v>911</v>
      </c>
      <c r="D858" s="3" t="s">
        <v>309</v>
      </c>
      <c r="E858" s="3" t="str">
        <v>Günsberg</v>
      </c>
      <c r="G858" s="21">
        <v>3011</v>
      </c>
      <c r="H858" s="21" t="s">
        <v>4543</v>
      </c>
    </row>
    <row r="859" spans="1:8" x14ac:dyDescent="0.2">
      <c r="A859" s="3">
        <v>4704</v>
      </c>
      <c r="B859" s="3" t="s">
        <v>912</v>
      </c>
      <c r="C859" s="3" t="s">
        <v>912</v>
      </c>
      <c r="D859" s="3" t="s">
        <v>309</v>
      </c>
      <c r="E859" s="3" t="str">
        <v>Hubersdorf</v>
      </c>
      <c r="G859" s="21">
        <v>3012</v>
      </c>
      <c r="H859" s="21" t="s">
        <v>4543</v>
      </c>
    </row>
    <row r="860" spans="1:8" x14ac:dyDescent="0.2">
      <c r="A860" s="3">
        <v>4704</v>
      </c>
      <c r="B860" s="3" t="s">
        <v>913</v>
      </c>
      <c r="C860" s="3" t="s">
        <v>912</v>
      </c>
      <c r="D860" s="3" t="s">
        <v>309</v>
      </c>
      <c r="E860" s="3" t="str">
        <v>Kammersrohr</v>
      </c>
      <c r="G860" s="21">
        <v>3013</v>
      </c>
      <c r="H860" s="21" t="s">
        <v>4543</v>
      </c>
    </row>
    <row r="861" spans="1:8" x14ac:dyDescent="0.2">
      <c r="A861" s="3">
        <v>3362</v>
      </c>
      <c r="B861" s="3" t="s">
        <v>914</v>
      </c>
      <c r="C861" s="3" t="s">
        <v>914</v>
      </c>
      <c r="D861" s="3" t="s">
        <v>309</v>
      </c>
      <c r="E861" s="3" t="str">
        <v>Langendorf</v>
      </c>
      <c r="G861" s="21">
        <v>3014</v>
      </c>
      <c r="H861" s="21" t="s">
        <v>4543</v>
      </c>
    </row>
    <row r="862" spans="1:8" x14ac:dyDescent="0.2">
      <c r="A862" s="3">
        <v>4538</v>
      </c>
      <c r="B862" s="3" t="s">
        <v>915</v>
      </c>
      <c r="C862" s="3" t="s">
        <v>915</v>
      </c>
      <c r="D862" s="3" t="s">
        <v>309</v>
      </c>
      <c r="E862" s="3" t="str">
        <v>Lommiswil</v>
      </c>
      <c r="G862" s="21">
        <v>3015</v>
      </c>
      <c r="H862" s="21" t="s">
        <v>4543</v>
      </c>
    </row>
    <row r="863" spans="1:8" x14ac:dyDescent="0.2">
      <c r="A863" s="3">
        <v>3367</v>
      </c>
      <c r="B863" s="3" t="s">
        <v>916</v>
      </c>
      <c r="C863" s="3" t="s">
        <v>916</v>
      </c>
      <c r="D863" s="3" t="s">
        <v>309</v>
      </c>
      <c r="E863" s="3" t="str">
        <v>Oberdorf (SO)</v>
      </c>
      <c r="G863" s="21">
        <v>3018</v>
      </c>
      <c r="H863" s="21" t="s">
        <v>4543</v>
      </c>
    </row>
    <row r="864" spans="1:8" x14ac:dyDescent="0.2">
      <c r="A864" s="3">
        <v>3476</v>
      </c>
      <c r="B864" s="3" t="s">
        <v>917</v>
      </c>
      <c r="C864" s="3" t="s">
        <v>916</v>
      </c>
      <c r="D864" s="3" t="s">
        <v>309</v>
      </c>
      <c r="E864" s="3" t="str">
        <v>Riedholz</v>
      </c>
      <c r="G864" s="21">
        <v>3019</v>
      </c>
      <c r="H864" s="21" t="s">
        <v>4543</v>
      </c>
    </row>
    <row r="865" spans="1:8" x14ac:dyDescent="0.2">
      <c r="A865" s="3">
        <v>4539</v>
      </c>
      <c r="B865" s="3" t="s">
        <v>918</v>
      </c>
      <c r="C865" s="3" t="s">
        <v>918</v>
      </c>
      <c r="D865" s="3" t="s">
        <v>309</v>
      </c>
      <c r="E865" s="3" t="str">
        <v>Rüttenen</v>
      </c>
      <c r="G865" s="21">
        <v>3020</v>
      </c>
      <c r="H865" s="21" t="s">
        <v>4543</v>
      </c>
    </row>
    <row r="866" spans="1:8" x14ac:dyDescent="0.2">
      <c r="A866" s="3">
        <v>3365</v>
      </c>
      <c r="B866" s="3" t="s">
        <v>919</v>
      </c>
      <c r="C866" s="3" t="s">
        <v>920</v>
      </c>
      <c r="D866" s="3" t="s">
        <v>309</v>
      </c>
      <c r="E866" s="3" t="str">
        <v>Selzach</v>
      </c>
      <c r="G866" s="21">
        <v>3027</v>
      </c>
      <c r="H866" s="21" t="s">
        <v>4543</v>
      </c>
    </row>
    <row r="867" spans="1:8" x14ac:dyDescent="0.2">
      <c r="A867" s="3">
        <v>3365</v>
      </c>
      <c r="B867" s="3" t="s">
        <v>920</v>
      </c>
      <c r="C867" s="3" t="s">
        <v>920</v>
      </c>
      <c r="D867" s="3" t="s">
        <v>309</v>
      </c>
      <c r="E867" s="3" t="str">
        <v>Boningen</v>
      </c>
      <c r="G867" s="21">
        <v>3032</v>
      </c>
      <c r="H867" s="21" t="s">
        <v>4543</v>
      </c>
    </row>
    <row r="868" spans="1:8" x14ac:dyDescent="0.2">
      <c r="A868" s="3">
        <v>3475</v>
      </c>
      <c r="B868" s="3" t="s">
        <v>921</v>
      </c>
      <c r="C868" s="3" t="s">
        <v>920</v>
      </c>
      <c r="D868" s="3" t="s">
        <v>309</v>
      </c>
      <c r="E868" s="3" t="str">
        <v>Däniken</v>
      </c>
      <c r="G868" s="21">
        <v>3033</v>
      </c>
      <c r="H868" s="21" t="s">
        <v>4543</v>
      </c>
    </row>
    <row r="869" spans="1:8" x14ac:dyDescent="0.2">
      <c r="A869" s="3">
        <v>3475</v>
      </c>
      <c r="B869" s="3" t="s">
        <v>922</v>
      </c>
      <c r="C869" s="3" t="s">
        <v>920</v>
      </c>
      <c r="D869" s="3" t="s">
        <v>309</v>
      </c>
      <c r="E869" s="3" t="str">
        <v>Dulliken</v>
      </c>
      <c r="G869" s="21">
        <v>3034</v>
      </c>
      <c r="H869" s="21" t="s">
        <v>4543</v>
      </c>
    </row>
    <row r="870" spans="1:8" x14ac:dyDescent="0.2">
      <c r="A870" s="3">
        <v>3367</v>
      </c>
      <c r="B870" s="3" t="s">
        <v>923</v>
      </c>
      <c r="C870" s="3" t="s">
        <v>923</v>
      </c>
      <c r="D870" s="3" t="s">
        <v>309</v>
      </c>
      <c r="E870" s="3" t="str">
        <v>Eppenberg-Wöschnau</v>
      </c>
      <c r="G870" s="21">
        <v>3035</v>
      </c>
      <c r="H870" s="21" t="s">
        <v>4543</v>
      </c>
    </row>
    <row r="871" spans="1:8" x14ac:dyDescent="0.2">
      <c r="A871" s="3">
        <v>3380</v>
      </c>
      <c r="B871" s="3" t="s">
        <v>924</v>
      </c>
      <c r="C871" s="3" t="s">
        <v>925</v>
      </c>
      <c r="D871" s="3" t="s">
        <v>309</v>
      </c>
      <c r="E871" s="3" t="str">
        <v>Fulenbach</v>
      </c>
      <c r="G871" s="21">
        <v>3036</v>
      </c>
      <c r="H871" s="21" t="s">
        <v>4543</v>
      </c>
    </row>
    <row r="872" spans="1:8" x14ac:dyDescent="0.2">
      <c r="A872" s="3">
        <v>3377</v>
      </c>
      <c r="B872" s="3" t="s">
        <v>926</v>
      </c>
      <c r="C872" s="3" t="s">
        <v>927</v>
      </c>
      <c r="D872" s="3" t="s">
        <v>309</v>
      </c>
      <c r="E872" s="3" t="str">
        <v>Gretzenbach</v>
      </c>
      <c r="G872" s="21">
        <v>3037</v>
      </c>
      <c r="H872" s="21" t="s">
        <v>4543</v>
      </c>
    </row>
    <row r="873" spans="1:8" x14ac:dyDescent="0.2">
      <c r="A873" s="3">
        <v>3380</v>
      </c>
      <c r="B873" s="3" t="s">
        <v>928</v>
      </c>
      <c r="C873" s="3" t="s">
        <v>928</v>
      </c>
      <c r="D873" s="3" t="s">
        <v>309</v>
      </c>
      <c r="E873" s="3" t="str">
        <v>Gunzgen</v>
      </c>
      <c r="G873" s="21">
        <v>3038</v>
      </c>
      <c r="H873" s="21" t="s">
        <v>4543</v>
      </c>
    </row>
    <row r="874" spans="1:8" x14ac:dyDescent="0.2">
      <c r="A874" s="3">
        <v>3374</v>
      </c>
      <c r="B874" s="3" t="s">
        <v>929</v>
      </c>
      <c r="C874" s="3" t="s">
        <v>929</v>
      </c>
      <c r="D874" s="3" t="s">
        <v>309</v>
      </c>
      <c r="E874" s="3" t="str">
        <v>Hägendorf</v>
      </c>
      <c r="G874" s="21">
        <v>3042</v>
      </c>
      <c r="H874" s="21" t="s">
        <v>4543</v>
      </c>
    </row>
    <row r="875" spans="1:8" x14ac:dyDescent="0.2">
      <c r="A875" s="3">
        <v>4537</v>
      </c>
      <c r="B875" s="3" t="s">
        <v>930</v>
      </c>
      <c r="C875" s="3" t="s">
        <v>930</v>
      </c>
      <c r="D875" s="3" t="s">
        <v>309</v>
      </c>
      <c r="E875" s="3" t="str">
        <v>Kappel (SO)</v>
      </c>
      <c r="G875" s="21">
        <v>3043</v>
      </c>
      <c r="H875" s="21" t="s">
        <v>4543</v>
      </c>
    </row>
    <row r="876" spans="1:8" x14ac:dyDescent="0.2">
      <c r="A876" s="3">
        <v>6112</v>
      </c>
      <c r="B876" s="3" t="s">
        <v>931</v>
      </c>
      <c r="C876" s="3" t="s">
        <v>931</v>
      </c>
      <c r="D876" s="3" t="s">
        <v>932</v>
      </c>
      <c r="E876" s="3" t="str">
        <v>Olten</v>
      </c>
      <c r="G876" s="21">
        <v>3044</v>
      </c>
      <c r="H876" s="21" t="s">
        <v>4543</v>
      </c>
    </row>
    <row r="877" spans="1:8" x14ac:dyDescent="0.2">
      <c r="A877" s="3">
        <v>6162</v>
      </c>
      <c r="B877" s="3" t="s">
        <v>933</v>
      </c>
      <c r="C877" s="3" t="s">
        <v>933</v>
      </c>
      <c r="D877" s="3" t="s">
        <v>932</v>
      </c>
      <c r="E877" s="3" t="str">
        <v>Rickenbach (SO)</v>
      </c>
      <c r="G877" s="21">
        <v>3045</v>
      </c>
      <c r="H877" s="21" t="s">
        <v>4543</v>
      </c>
    </row>
    <row r="878" spans="1:8" x14ac:dyDescent="0.2">
      <c r="A878" s="3">
        <v>6162</v>
      </c>
      <c r="B878" s="3" t="s">
        <v>934</v>
      </c>
      <c r="C878" s="3" t="s">
        <v>933</v>
      </c>
      <c r="D878" s="3" t="s">
        <v>932</v>
      </c>
      <c r="E878" s="3" t="str">
        <v>Schönenwerd</v>
      </c>
      <c r="G878" s="21">
        <v>3046</v>
      </c>
      <c r="H878" s="21" t="s">
        <v>4543</v>
      </c>
    </row>
    <row r="879" spans="1:8" x14ac:dyDescent="0.2">
      <c r="A879" s="3">
        <v>6162</v>
      </c>
      <c r="B879" s="3" t="s">
        <v>935</v>
      </c>
      <c r="C879" s="3" t="s">
        <v>933</v>
      </c>
      <c r="D879" s="3" t="s">
        <v>932</v>
      </c>
      <c r="E879" s="3" t="str">
        <v>Starrkirch-Wil</v>
      </c>
      <c r="G879" s="21">
        <v>3047</v>
      </c>
      <c r="H879" s="21" t="s">
        <v>4543</v>
      </c>
    </row>
    <row r="880" spans="1:8" x14ac:dyDescent="0.2">
      <c r="A880" s="3">
        <v>6163</v>
      </c>
      <c r="B880" s="3" t="s">
        <v>936</v>
      </c>
      <c r="C880" s="3" t="s">
        <v>933</v>
      </c>
      <c r="D880" s="3" t="s">
        <v>932</v>
      </c>
      <c r="E880" s="3" t="str">
        <v>Walterswil (SO)</v>
      </c>
      <c r="G880" s="21">
        <v>3048</v>
      </c>
      <c r="H880" s="21" t="s">
        <v>4543</v>
      </c>
    </row>
    <row r="881" spans="1:8" x14ac:dyDescent="0.2">
      <c r="A881" s="3">
        <v>6173</v>
      </c>
      <c r="B881" s="3" t="s">
        <v>937</v>
      </c>
      <c r="C881" s="3" t="s">
        <v>938</v>
      </c>
      <c r="D881" s="3" t="s">
        <v>932</v>
      </c>
      <c r="E881" s="3" t="str">
        <v>Wangen bei Olten</v>
      </c>
      <c r="G881" s="21">
        <v>3049</v>
      </c>
      <c r="H881" s="21" t="s">
        <v>4543</v>
      </c>
    </row>
    <row r="882" spans="1:8" x14ac:dyDescent="0.2">
      <c r="A882" s="3">
        <v>6174</v>
      </c>
      <c r="B882" s="3" t="s">
        <v>939</v>
      </c>
      <c r="C882" s="3" t="s">
        <v>938</v>
      </c>
      <c r="D882" s="3" t="s">
        <v>932</v>
      </c>
      <c r="E882" s="3" t="str">
        <v>Solothurn</v>
      </c>
      <c r="G882" s="21">
        <v>3052</v>
      </c>
      <c r="H882" s="21" t="s">
        <v>4543</v>
      </c>
    </row>
    <row r="883" spans="1:8" x14ac:dyDescent="0.2">
      <c r="A883" s="3">
        <v>6166</v>
      </c>
      <c r="B883" s="3" t="s">
        <v>940</v>
      </c>
      <c r="C883" s="3" t="s">
        <v>941</v>
      </c>
      <c r="D883" s="3" t="s">
        <v>932</v>
      </c>
      <c r="E883" s="3" t="str">
        <v>Bärschwil</v>
      </c>
      <c r="G883" s="21">
        <v>3053</v>
      </c>
      <c r="H883" s="21" t="s">
        <v>4543</v>
      </c>
    </row>
    <row r="884" spans="1:8" x14ac:dyDescent="0.2">
      <c r="A884" s="3">
        <v>6110</v>
      </c>
      <c r="B884" s="3" t="s">
        <v>942</v>
      </c>
      <c r="C884" s="3" t="s">
        <v>943</v>
      </c>
      <c r="D884" s="3" t="s">
        <v>932</v>
      </c>
      <c r="E884" s="3" t="str">
        <v>Beinwil (SO)</v>
      </c>
      <c r="G884" s="21">
        <v>3054</v>
      </c>
      <c r="H884" s="21" t="s">
        <v>4543</v>
      </c>
    </row>
    <row r="885" spans="1:8" x14ac:dyDescent="0.2">
      <c r="A885" s="3">
        <v>6113</v>
      </c>
      <c r="B885" s="3" t="s">
        <v>943</v>
      </c>
      <c r="C885" s="3" t="s">
        <v>943</v>
      </c>
      <c r="D885" s="3" t="s">
        <v>932</v>
      </c>
      <c r="E885" s="3" t="str">
        <v>Breitenbach</v>
      </c>
      <c r="G885" s="21">
        <v>3063</v>
      </c>
      <c r="H885" s="21" t="s">
        <v>4543</v>
      </c>
    </row>
    <row r="886" spans="1:8" x14ac:dyDescent="0.2">
      <c r="A886" s="3">
        <v>6167</v>
      </c>
      <c r="B886" s="3" t="s">
        <v>944</v>
      </c>
      <c r="C886" s="3" t="s">
        <v>943</v>
      </c>
      <c r="D886" s="3" t="s">
        <v>932</v>
      </c>
      <c r="E886" s="3" t="str">
        <v>Büsserach</v>
      </c>
      <c r="G886" s="21">
        <v>3065</v>
      </c>
      <c r="H886" s="21" t="s">
        <v>4543</v>
      </c>
    </row>
    <row r="887" spans="1:8" x14ac:dyDescent="0.2">
      <c r="A887" s="3">
        <v>6170</v>
      </c>
      <c r="B887" s="3" t="s">
        <v>945</v>
      </c>
      <c r="C887" s="3" t="s">
        <v>945</v>
      </c>
      <c r="D887" s="3" t="s">
        <v>932</v>
      </c>
      <c r="E887" s="3" t="str">
        <v>Erschwil</v>
      </c>
      <c r="G887" s="21">
        <v>3066</v>
      </c>
      <c r="H887" s="21" t="s">
        <v>4543</v>
      </c>
    </row>
    <row r="888" spans="1:8" x14ac:dyDescent="0.2">
      <c r="A888" s="3">
        <v>6105</v>
      </c>
      <c r="B888" s="3" t="s">
        <v>946</v>
      </c>
      <c r="C888" s="3" t="s">
        <v>947</v>
      </c>
      <c r="D888" s="3" t="s">
        <v>932</v>
      </c>
      <c r="E888" s="3" t="str">
        <v>Fehren</v>
      </c>
      <c r="G888" s="21">
        <v>3067</v>
      </c>
      <c r="H888" s="21" t="s">
        <v>4543</v>
      </c>
    </row>
    <row r="889" spans="1:8" x14ac:dyDescent="0.2">
      <c r="A889" s="3">
        <v>6106</v>
      </c>
      <c r="B889" s="3" t="s">
        <v>947</v>
      </c>
      <c r="C889" s="3" t="s">
        <v>947</v>
      </c>
      <c r="D889" s="3" t="s">
        <v>932</v>
      </c>
      <c r="E889" s="3" t="str">
        <v>Grindel</v>
      </c>
      <c r="G889" s="21">
        <v>3068</v>
      </c>
      <c r="H889" s="21" t="s">
        <v>4543</v>
      </c>
    </row>
    <row r="890" spans="1:8" x14ac:dyDescent="0.2">
      <c r="A890" s="3">
        <v>6182</v>
      </c>
      <c r="B890" s="3" t="s">
        <v>948</v>
      </c>
      <c r="C890" s="3" t="s">
        <v>949</v>
      </c>
      <c r="D890" s="3" t="s">
        <v>932</v>
      </c>
      <c r="E890" s="3" t="str">
        <v>Himmelried</v>
      </c>
      <c r="G890" s="21">
        <v>3072</v>
      </c>
      <c r="H890" s="21" t="s">
        <v>4543</v>
      </c>
    </row>
    <row r="891" spans="1:8" x14ac:dyDescent="0.2">
      <c r="A891" s="3">
        <v>6192</v>
      </c>
      <c r="B891" s="3" t="s">
        <v>950</v>
      </c>
      <c r="C891" s="3" t="s">
        <v>949</v>
      </c>
      <c r="D891" s="3" t="s">
        <v>932</v>
      </c>
      <c r="E891" s="3" t="str">
        <v>Kleinlützel</v>
      </c>
      <c r="G891" s="21">
        <v>3073</v>
      </c>
      <c r="H891" s="21" t="s">
        <v>4543</v>
      </c>
    </row>
    <row r="892" spans="1:8" x14ac:dyDescent="0.2">
      <c r="A892" s="3">
        <v>6196</v>
      </c>
      <c r="B892" s="3" t="s">
        <v>951</v>
      </c>
      <c r="C892" s="3" t="s">
        <v>949</v>
      </c>
      <c r="D892" s="3" t="s">
        <v>932</v>
      </c>
      <c r="E892" s="3" t="str">
        <v>Meltingen</v>
      </c>
      <c r="G892" s="21">
        <v>3074</v>
      </c>
      <c r="H892" s="21" t="s">
        <v>4543</v>
      </c>
    </row>
    <row r="893" spans="1:8" x14ac:dyDescent="0.2">
      <c r="A893" s="3">
        <v>6287</v>
      </c>
      <c r="B893" s="3" t="s">
        <v>952</v>
      </c>
      <c r="C893" s="3" t="s">
        <v>953</v>
      </c>
      <c r="D893" s="3" t="s">
        <v>932</v>
      </c>
      <c r="E893" s="3" t="str">
        <v>Nunningen</v>
      </c>
      <c r="G893" s="21">
        <v>3075</v>
      </c>
      <c r="H893" s="21" t="s">
        <v>4543</v>
      </c>
    </row>
    <row r="894" spans="1:8" x14ac:dyDescent="0.2">
      <c r="A894" s="3">
        <v>6275</v>
      </c>
      <c r="B894" s="3" t="s">
        <v>954</v>
      </c>
      <c r="C894" s="3" t="s">
        <v>954</v>
      </c>
      <c r="D894" s="3" t="s">
        <v>932</v>
      </c>
      <c r="E894" s="3" t="str">
        <v>Zullwil</v>
      </c>
      <c r="G894" s="21">
        <v>3076</v>
      </c>
      <c r="H894" s="21" t="s">
        <v>4543</v>
      </c>
    </row>
    <row r="895" spans="1:8" x14ac:dyDescent="0.2">
      <c r="A895" s="3">
        <v>6020</v>
      </c>
      <c r="B895" s="3" t="s">
        <v>955</v>
      </c>
      <c r="C895" s="3" t="s">
        <v>956</v>
      </c>
      <c r="D895" s="3" t="s">
        <v>932</v>
      </c>
      <c r="E895" s="3" t="str">
        <v>Basel</v>
      </c>
      <c r="G895" s="21">
        <v>3077</v>
      </c>
      <c r="H895" s="21" t="s">
        <v>4543</v>
      </c>
    </row>
    <row r="896" spans="1:8" x14ac:dyDescent="0.2">
      <c r="A896" s="3">
        <v>6032</v>
      </c>
      <c r="B896" s="3" t="s">
        <v>956</v>
      </c>
      <c r="C896" s="3" t="s">
        <v>956</v>
      </c>
      <c r="D896" s="3" t="s">
        <v>932</v>
      </c>
      <c r="E896" s="3" t="str">
        <v>Bettingen</v>
      </c>
      <c r="G896" s="21">
        <v>3078</v>
      </c>
      <c r="H896" s="21" t="s">
        <v>4543</v>
      </c>
    </row>
    <row r="897" spans="1:8" x14ac:dyDescent="0.2">
      <c r="A897" s="3">
        <v>6294</v>
      </c>
      <c r="B897" s="3" t="s">
        <v>957</v>
      </c>
      <c r="C897" s="3" t="s">
        <v>957</v>
      </c>
      <c r="D897" s="3" t="s">
        <v>932</v>
      </c>
      <c r="E897" s="3" t="str">
        <v>Riehen</v>
      </c>
      <c r="G897" s="21">
        <v>3082</v>
      </c>
      <c r="H897" s="21" t="s">
        <v>4543</v>
      </c>
    </row>
    <row r="898" spans="1:8" x14ac:dyDescent="0.2">
      <c r="A898" s="3">
        <v>6274</v>
      </c>
      <c r="B898" s="3" t="s">
        <v>958</v>
      </c>
      <c r="C898" s="3" t="s">
        <v>959</v>
      </c>
      <c r="D898" s="3" t="s">
        <v>932</v>
      </c>
      <c r="E898" s="3" t="str">
        <v>Aesch (BL)</v>
      </c>
      <c r="G898" s="21">
        <v>3083</v>
      </c>
      <c r="H898" s="21" t="s">
        <v>4543</v>
      </c>
    </row>
    <row r="899" spans="1:8" x14ac:dyDescent="0.2">
      <c r="A899" s="3">
        <v>6284</v>
      </c>
      <c r="B899" s="3" t="s">
        <v>960</v>
      </c>
      <c r="C899" s="3" t="s">
        <v>961</v>
      </c>
      <c r="D899" s="3" t="s">
        <v>932</v>
      </c>
      <c r="E899" s="3" t="str">
        <v>Allschwil</v>
      </c>
      <c r="G899" s="21">
        <v>3084</v>
      </c>
      <c r="H899" s="21" t="s">
        <v>4543</v>
      </c>
    </row>
    <row r="900" spans="1:8" x14ac:dyDescent="0.2">
      <c r="A900" s="3">
        <v>6284</v>
      </c>
      <c r="B900" s="3" t="s">
        <v>962</v>
      </c>
      <c r="C900" s="3" t="s">
        <v>961</v>
      </c>
      <c r="D900" s="3" t="s">
        <v>932</v>
      </c>
      <c r="E900" s="3" t="str">
        <v>Arlesheim</v>
      </c>
      <c r="G900" s="21">
        <v>3086</v>
      </c>
      <c r="H900" s="21" t="s">
        <v>4543</v>
      </c>
    </row>
    <row r="901" spans="1:8" x14ac:dyDescent="0.2">
      <c r="A901" s="3">
        <v>6285</v>
      </c>
      <c r="B901" s="3" t="s">
        <v>961</v>
      </c>
      <c r="C901" s="3" t="s">
        <v>961</v>
      </c>
      <c r="D901" s="3" t="s">
        <v>932</v>
      </c>
      <c r="E901" s="3" t="str">
        <v>Biel-Benken</v>
      </c>
      <c r="G901" s="21">
        <v>3087</v>
      </c>
      <c r="H901" s="21" t="s">
        <v>4543</v>
      </c>
    </row>
    <row r="902" spans="1:8" x14ac:dyDescent="0.2">
      <c r="A902" s="3">
        <v>6285</v>
      </c>
      <c r="B902" s="3" t="s">
        <v>963</v>
      </c>
      <c r="C902" s="3" t="s">
        <v>961</v>
      </c>
      <c r="D902" s="3" t="s">
        <v>932</v>
      </c>
      <c r="E902" s="3" t="str">
        <v>Binningen</v>
      </c>
      <c r="G902" s="21">
        <v>3088</v>
      </c>
      <c r="H902" s="21" t="s">
        <v>4550</v>
      </c>
    </row>
    <row r="903" spans="1:8" x14ac:dyDescent="0.2">
      <c r="A903" s="3">
        <v>6286</v>
      </c>
      <c r="B903" s="3" t="s">
        <v>964</v>
      </c>
      <c r="C903" s="3" t="s">
        <v>961</v>
      </c>
      <c r="D903" s="3" t="s">
        <v>932</v>
      </c>
      <c r="E903" s="3" t="str">
        <v>Birsfelden</v>
      </c>
      <c r="G903" s="21">
        <v>3089</v>
      </c>
      <c r="H903" s="21" t="s">
        <v>4537</v>
      </c>
    </row>
    <row r="904" spans="1:8" x14ac:dyDescent="0.2">
      <c r="A904" s="3">
        <v>6289</v>
      </c>
      <c r="B904" s="3" t="s">
        <v>965</v>
      </c>
      <c r="C904" s="3" t="s">
        <v>961</v>
      </c>
      <c r="D904" s="3" t="s">
        <v>932</v>
      </c>
      <c r="E904" s="3" t="str">
        <v>Bottmingen</v>
      </c>
      <c r="G904" s="21">
        <v>3095</v>
      </c>
      <c r="H904" s="21" t="s">
        <v>4543</v>
      </c>
    </row>
    <row r="905" spans="1:8" x14ac:dyDescent="0.2">
      <c r="A905" s="3">
        <v>6289</v>
      </c>
      <c r="B905" s="3" t="s">
        <v>966</v>
      </c>
      <c r="C905" s="3" t="s">
        <v>961</v>
      </c>
      <c r="D905" s="3" t="s">
        <v>932</v>
      </c>
      <c r="E905" s="3" t="str">
        <v>Ettingen</v>
      </c>
      <c r="G905" s="21">
        <v>3096</v>
      </c>
      <c r="H905" s="21" t="s">
        <v>4543</v>
      </c>
    </row>
    <row r="906" spans="1:8" x14ac:dyDescent="0.2">
      <c r="A906" s="3">
        <v>6289</v>
      </c>
      <c r="B906" s="3" t="s">
        <v>966</v>
      </c>
      <c r="C906" s="3" t="s">
        <v>961</v>
      </c>
      <c r="D906" s="3" t="s">
        <v>932</v>
      </c>
      <c r="E906" s="3" t="str">
        <v>Münchenstein</v>
      </c>
      <c r="G906" s="21">
        <v>3097</v>
      </c>
      <c r="H906" s="21" t="s">
        <v>4543</v>
      </c>
    </row>
    <row r="907" spans="1:8" x14ac:dyDescent="0.2">
      <c r="A907" s="3">
        <v>6295</v>
      </c>
      <c r="B907" s="3" t="s">
        <v>967</v>
      </c>
      <c r="C907" s="3" t="s">
        <v>961</v>
      </c>
      <c r="D907" s="3" t="s">
        <v>932</v>
      </c>
      <c r="E907" s="3" t="str">
        <v>Muttenz</v>
      </c>
      <c r="G907" s="21">
        <v>3098</v>
      </c>
      <c r="H907" s="21" t="s">
        <v>4543</v>
      </c>
    </row>
    <row r="908" spans="1:8" x14ac:dyDescent="0.2">
      <c r="A908" s="3">
        <v>6280</v>
      </c>
      <c r="B908" s="3" t="s">
        <v>968</v>
      </c>
      <c r="C908" s="3" t="s">
        <v>968</v>
      </c>
      <c r="D908" s="3" t="s">
        <v>932</v>
      </c>
      <c r="E908" s="3" t="str">
        <v>Oberwil (BL)</v>
      </c>
      <c r="G908" s="21">
        <v>3099</v>
      </c>
      <c r="H908" s="21" t="s">
        <v>4550</v>
      </c>
    </row>
    <row r="909" spans="1:8" x14ac:dyDescent="0.2">
      <c r="A909" s="3">
        <v>6280</v>
      </c>
      <c r="B909" s="3" t="s">
        <v>969</v>
      </c>
      <c r="C909" s="3" t="s">
        <v>968</v>
      </c>
      <c r="D909" s="3" t="s">
        <v>932</v>
      </c>
      <c r="E909" s="3" t="str">
        <v>Pfeffingen</v>
      </c>
      <c r="G909" s="21">
        <v>3110</v>
      </c>
      <c r="H909" s="21" t="s">
        <v>4543</v>
      </c>
    </row>
    <row r="910" spans="1:8" x14ac:dyDescent="0.2">
      <c r="A910" s="3">
        <v>6283</v>
      </c>
      <c r="B910" s="3" t="s">
        <v>970</v>
      </c>
      <c r="C910" s="3" t="s">
        <v>968</v>
      </c>
      <c r="D910" s="3" t="s">
        <v>932</v>
      </c>
      <c r="E910" s="3" t="str">
        <v>Reinach (BL)</v>
      </c>
      <c r="G910" s="21">
        <v>3111</v>
      </c>
      <c r="H910" s="21" t="s">
        <v>4550</v>
      </c>
    </row>
    <row r="911" spans="1:8" x14ac:dyDescent="0.2">
      <c r="A911" s="3">
        <v>6276</v>
      </c>
      <c r="B911" s="3" t="s">
        <v>971</v>
      </c>
      <c r="C911" s="3" t="s">
        <v>971</v>
      </c>
      <c r="D911" s="3" t="s">
        <v>932</v>
      </c>
      <c r="E911" s="3" t="str">
        <v>Schönenbuch</v>
      </c>
      <c r="G911" s="21">
        <v>3112</v>
      </c>
      <c r="H911" s="21" t="s">
        <v>4543</v>
      </c>
    </row>
    <row r="912" spans="1:8" x14ac:dyDescent="0.2">
      <c r="A912" s="3">
        <v>6277</v>
      </c>
      <c r="B912" s="3" t="s">
        <v>972</v>
      </c>
      <c r="C912" s="3" t="s">
        <v>971</v>
      </c>
      <c r="D912" s="3" t="s">
        <v>932</v>
      </c>
      <c r="E912" s="3" t="str">
        <v>Therwil</v>
      </c>
      <c r="G912" s="21">
        <v>3113</v>
      </c>
      <c r="H912" s="21" t="s">
        <v>4543</v>
      </c>
    </row>
    <row r="913" spans="1:8" x14ac:dyDescent="0.2">
      <c r="A913" s="3">
        <v>6277</v>
      </c>
      <c r="B913" s="3" t="s">
        <v>973</v>
      </c>
      <c r="C913" s="3" t="s">
        <v>971</v>
      </c>
      <c r="D913" s="3" t="s">
        <v>932</v>
      </c>
      <c r="E913" s="3" t="str">
        <v>Blauen</v>
      </c>
      <c r="G913" s="21">
        <v>3114</v>
      </c>
      <c r="H913" s="21" t="s">
        <v>4550</v>
      </c>
    </row>
    <row r="914" spans="1:8" x14ac:dyDescent="0.2">
      <c r="A914" s="3">
        <v>6034</v>
      </c>
      <c r="B914" s="3" t="s">
        <v>974</v>
      </c>
      <c r="C914" s="3" t="s">
        <v>974</v>
      </c>
      <c r="D914" s="3" t="s">
        <v>932</v>
      </c>
      <c r="E914" s="3" t="str">
        <v>Brislach</v>
      </c>
      <c r="G914" s="21">
        <v>3115</v>
      </c>
      <c r="H914" s="21" t="s">
        <v>4550</v>
      </c>
    </row>
    <row r="915" spans="1:8" x14ac:dyDescent="0.2">
      <c r="A915" s="3">
        <v>6026</v>
      </c>
      <c r="B915" s="3" t="s">
        <v>975</v>
      </c>
      <c r="C915" s="3" t="s">
        <v>975</v>
      </c>
      <c r="D915" s="3" t="s">
        <v>932</v>
      </c>
      <c r="E915" s="3" t="str">
        <v>Burg im Leimental</v>
      </c>
      <c r="G915" s="21">
        <v>3116</v>
      </c>
      <c r="H915" s="21" t="s">
        <v>4550</v>
      </c>
    </row>
    <row r="916" spans="1:8" x14ac:dyDescent="0.2">
      <c r="A916" s="3">
        <v>6027</v>
      </c>
      <c r="B916" s="3" t="s">
        <v>976</v>
      </c>
      <c r="C916" s="3" t="s">
        <v>977</v>
      </c>
      <c r="D916" s="3" t="s">
        <v>932</v>
      </c>
      <c r="E916" s="3" t="str">
        <v>Dittingen</v>
      </c>
      <c r="G916" s="21">
        <v>3122</v>
      </c>
      <c r="H916" s="21" t="s">
        <v>4543</v>
      </c>
    </row>
    <row r="917" spans="1:8" x14ac:dyDescent="0.2">
      <c r="A917" s="3">
        <v>6028</v>
      </c>
      <c r="B917" s="3" t="s">
        <v>978</v>
      </c>
      <c r="C917" s="3" t="s">
        <v>977</v>
      </c>
      <c r="D917" s="3" t="s">
        <v>932</v>
      </c>
      <c r="E917" s="3" t="str">
        <v>Duggingen</v>
      </c>
      <c r="G917" s="21">
        <v>3123</v>
      </c>
      <c r="H917" s="21" t="s">
        <v>4543</v>
      </c>
    </row>
    <row r="918" spans="1:8" x14ac:dyDescent="0.2">
      <c r="A918" s="3">
        <v>6023</v>
      </c>
      <c r="B918" s="3" t="s">
        <v>979</v>
      </c>
      <c r="C918" s="3" t="s">
        <v>979</v>
      </c>
      <c r="D918" s="3" t="s">
        <v>932</v>
      </c>
      <c r="E918" s="3" t="str">
        <v>Grellingen</v>
      </c>
      <c r="G918" s="21">
        <v>3124</v>
      </c>
      <c r="H918" s="21" t="s">
        <v>4543</v>
      </c>
    </row>
    <row r="919" spans="1:8" x14ac:dyDescent="0.2">
      <c r="A919" s="3">
        <v>6288</v>
      </c>
      <c r="B919" s="3" t="s">
        <v>980</v>
      </c>
      <c r="C919" s="3" t="s">
        <v>980</v>
      </c>
      <c r="D919" s="3" t="s">
        <v>932</v>
      </c>
      <c r="E919" s="3" t="str">
        <v>Laufen</v>
      </c>
      <c r="G919" s="21">
        <v>3125</v>
      </c>
      <c r="H919" s="21" t="s">
        <v>4543</v>
      </c>
    </row>
    <row r="920" spans="1:8" x14ac:dyDescent="0.2">
      <c r="A920" s="3">
        <v>6043</v>
      </c>
      <c r="B920" s="3" t="s">
        <v>981</v>
      </c>
      <c r="C920" s="3" t="s">
        <v>981</v>
      </c>
      <c r="D920" s="3" t="s">
        <v>932</v>
      </c>
      <c r="E920" s="3" t="str">
        <v>Liesberg</v>
      </c>
      <c r="G920" s="21">
        <v>3126</v>
      </c>
      <c r="H920" s="21" t="s">
        <v>4550</v>
      </c>
    </row>
    <row r="921" spans="1:8" x14ac:dyDescent="0.2">
      <c r="A921" s="3">
        <v>6033</v>
      </c>
      <c r="B921" s="3" t="s">
        <v>982</v>
      </c>
      <c r="C921" s="3" t="s">
        <v>982</v>
      </c>
      <c r="D921" s="3" t="s">
        <v>932</v>
      </c>
      <c r="E921" s="3" t="str">
        <v>Nenzlingen</v>
      </c>
      <c r="G921" s="21">
        <v>3127</v>
      </c>
      <c r="H921" s="21" t="s">
        <v>4550</v>
      </c>
    </row>
    <row r="922" spans="1:8" x14ac:dyDescent="0.2">
      <c r="A922" s="3">
        <v>6035</v>
      </c>
      <c r="B922" s="3" t="s">
        <v>983</v>
      </c>
      <c r="C922" s="3" t="s">
        <v>982</v>
      </c>
      <c r="D922" s="3" t="s">
        <v>932</v>
      </c>
      <c r="E922" s="3" t="str">
        <v>Roggenburg</v>
      </c>
      <c r="G922" s="21">
        <v>3128</v>
      </c>
      <c r="H922" s="21" t="s">
        <v>4550</v>
      </c>
    </row>
    <row r="923" spans="1:8" x14ac:dyDescent="0.2">
      <c r="A923" s="3">
        <v>6036</v>
      </c>
      <c r="B923" s="3" t="s">
        <v>984</v>
      </c>
      <c r="C923" s="3" t="s">
        <v>984</v>
      </c>
      <c r="D923" s="3" t="s">
        <v>932</v>
      </c>
      <c r="E923" s="3" t="str">
        <v>Röschenz</v>
      </c>
      <c r="G923" s="21">
        <v>3132</v>
      </c>
      <c r="H923" s="21" t="s">
        <v>4550</v>
      </c>
    </row>
    <row r="924" spans="1:8" x14ac:dyDescent="0.2">
      <c r="A924" s="3">
        <v>6030</v>
      </c>
      <c r="B924" s="3" t="s">
        <v>985</v>
      </c>
      <c r="C924" s="3" t="s">
        <v>985</v>
      </c>
      <c r="D924" s="3" t="s">
        <v>932</v>
      </c>
      <c r="E924" s="3" t="str">
        <v>Wahlen</v>
      </c>
      <c r="G924" s="21">
        <v>3144</v>
      </c>
      <c r="H924" s="21" t="s">
        <v>4543</v>
      </c>
    </row>
    <row r="925" spans="1:8" x14ac:dyDescent="0.2">
      <c r="A925" s="3">
        <v>6038</v>
      </c>
      <c r="B925" s="3" t="s">
        <v>986</v>
      </c>
      <c r="C925" s="3" t="s">
        <v>986</v>
      </c>
      <c r="D925" s="3" t="s">
        <v>932</v>
      </c>
      <c r="E925" s="3" t="str">
        <v>Zwingen</v>
      </c>
      <c r="G925" s="21">
        <v>3145</v>
      </c>
      <c r="H925" s="21" t="s">
        <v>4543</v>
      </c>
    </row>
    <row r="926" spans="1:8" x14ac:dyDescent="0.2">
      <c r="A926" s="3">
        <v>6404</v>
      </c>
      <c r="B926" s="3" t="s">
        <v>987</v>
      </c>
      <c r="C926" s="3" t="s">
        <v>987</v>
      </c>
      <c r="D926" s="3" t="s">
        <v>932</v>
      </c>
      <c r="E926" s="3" t="str">
        <v>Arisdorf</v>
      </c>
      <c r="G926" s="21">
        <v>3147</v>
      </c>
      <c r="H926" s="21" t="s">
        <v>4543</v>
      </c>
    </row>
    <row r="927" spans="1:8" x14ac:dyDescent="0.2">
      <c r="A927" s="3">
        <v>6038</v>
      </c>
      <c r="B927" s="3" t="s">
        <v>988</v>
      </c>
      <c r="C927" s="3" t="s">
        <v>988</v>
      </c>
      <c r="D927" s="3" t="s">
        <v>932</v>
      </c>
      <c r="E927" s="3" t="str">
        <v>Augst</v>
      </c>
      <c r="G927" s="21">
        <v>3148</v>
      </c>
      <c r="H927" s="21" t="s">
        <v>4543</v>
      </c>
    </row>
    <row r="928" spans="1:8" x14ac:dyDescent="0.2">
      <c r="A928" s="3">
        <v>6005</v>
      </c>
      <c r="B928" s="3" t="s">
        <v>989</v>
      </c>
      <c r="C928" s="3" t="s">
        <v>990</v>
      </c>
      <c r="D928" s="3" t="s">
        <v>932</v>
      </c>
      <c r="E928" s="3" t="str">
        <v>Bubendorf</v>
      </c>
      <c r="G928" s="21">
        <v>3150</v>
      </c>
      <c r="H928" s="21" t="s">
        <v>4537</v>
      </c>
    </row>
    <row r="929" spans="1:8" x14ac:dyDescent="0.2">
      <c r="A929" s="3">
        <v>6047</v>
      </c>
      <c r="B929" s="3" t="s">
        <v>991</v>
      </c>
      <c r="C929" s="3" t="s">
        <v>990</v>
      </c>
      <c r="D929" s="3" t="s">
        <v>932</v>
      </c>
      <c r="E929" s="3" t="str">
        <v>Frenkendorf</v>
      </c>
      <c r="G929" s="21">
        <v>3152</v>
      </c>
      <c r="H929" s="21" t="s">
        <v>4537</v>
      </c>
    </row>
    <row r="930" spans="1:8" x14ac:dyDescent="0.2">
      <c r="A930" s="3">
        <v>6048</v>
      </c>
      <c r="B930" s="3" t="s">
        <v>990</v>
      </c>
      <c r="C930" s="3" t="s">
        <v>990</v>
      </c>
      <c r="D930" s="3" t="s">
        <v>932</v>
      </c>
      <c r="E930" s="3" t="str">
        <v>Füllinsdorf</v>
      </c>
      <c r="G930" s="21">
        <v>3153</v>
      </c>
      <c r="H930" s="21" t="s">
        <v>4537</v>
      </c>
    </row>
    <row r="931" spans="1:8" x14ac:dyDescent="0.2">
      <c r="A931" s="3">
        <v>6010</v>
      </c>
      <c r="B931" s="3" t="s">
        <v>992</v>
      </c>
      <c r="C931" s="3" t="s">
        <v>992</v>
      </c>
      <c r="D931" s="3" t="s">
        <v>932</v>
      </c>
      <c r="E931" s="3" t="str">
        <v>Giebenach</v>
      </c>
      <c r="G931" s="21">
        <v>3154</v>
      </c>
      <c r="H931" s="21" t="s">
        <v>4537</v>
      </c>
    </row>
    <row r="932" spans="1:8" x14ac:dyDescent="0.2">
      <c r="A932" s="3">
        <v>6012</v>
      </c>
      <c r="B932" s="3" t="s">
        <v>993</v>
      </c>
      <c r="C932" s="3" t="s">
        <v>992</v>
      </c>
      <c r="D932" s="3" t="s">
        <v>932</v>
      </c>
      <c r="E932" s="3" t="str">
        <v>Hersberg</v>
      </c>
      <c r="G932" s="21">
        <v>3155</v>
      </c>
      <c r="H932" s="21" t="s">
        <v>4537</v>
      </c>
    </row>
    <row r="933" spans="1:8" x14ac:dyDescent="0.2">
      <c r="A933" s="3">
        <v>6003</v>
      </c>
      <c r="B933" s="3" t="s">
        <v>994</v>
      </c>
      <c r="C933" s="3" t="s">
        <v>994</v>
      </c>
      <c r="D933" s="3" t="s">
        <v>932</v>
      </c>
      <c r="E933" s="3" t="str">
        <v>Lausen</v>
      </c>
      <c r="G933" s="21">
        <v>3156</v>
      </c>
      <c r="H933" s="21" t="s">
        <v>4537</v>
      </c>
    </row>
    <row r="934" spans="1:8" x14ac:dyDescent="0.2">
      <c r="A934" s="3">
        <v>6004</v>
      </c>
      <c r="B934" s="3" t="s">
        <v>994</v>
      </c>
      <c r="C934" s="3" t="s">
        <v>994</v>
      </c>
      <c r="D934" s="3" t="s">
        <v>932</v>
      </c>
      <c r="E934" s="3" t="str">
        <v>Liestal</v>
      </c>
      <c r="G934" s="21">
        <v>3157</v>
      </c>
      <c r="H934" s="21" t="s">
        <v>4537</v>
      </c>
    </row>
    <row r="935" spans="1:8" x14ac:dyDescent="0.2">
      <c r="A935" s="3">
        <v>6005</v>
      </c>
      <c r="B935" s="3" t="s">
        <v>994</v>
      </c>
      <c r="C935" s="3" t="s">
        <v>994</v>
      </c>
      <c r="D935" s="3" t="s">
        <v>932</v>
      </c>
      <c r="E935" s="3" t="str">
        <v>Lupsingen</v>
      </c>
      <c r="G935" s="21">
        <v>3158</v>
      </c>
      <c r="H935" s="21" t="s">
        <v>4537</v>
      </c>
    </row>
    <row r="936" spans="1:8" x14ac:dyDescent="0.2">
      <c r="A936" s="3">
        <v>6006</v>
      </c>
      <c r="B936" s="3" t="s">
        <v>994</v>
      </c>
      <c r="C936" s="3" t="s">
        <v>994</v>
      </c>
      <c r="D936" s="3" t="s">
        <v>932</v>
      </c>
      <c r="E936" s="3" t="str">
        <v>Pratteln</v>
      </c>
      <c r="G936" s="21">
        <v>3159</v>
      </c>
      <c r="H936" s="21" t="s">
        <v>4537</v>
      </c>
    </row>
    <row r="937" spans="1:8" x14ac:dyDescent="0.2">
      <c r="A937" s="3">
        <v>6014</v>
      </c>
      <c r="B937" s="3" t="s">
        <v>994</v>
      </c>
      <c r="C937" s="3" t="s">
        <v>994</v>
      </c>
      <c r="D937" s="3" t="s">
        <v>932</v>
      </c>
      <c r="E937" s="3" t="str">
        <v>Ramlinsburg</v>
      </c>
      <c r="G937" s="21">
        <v>3172</v>
      </c>
      <c r="H937" s="21" t="s">
        <v>4543</v>
      </c>
    </row>
    <row r="938" spans="1:8" x14ac:dyDescent="0.2">
      <c r="A938" s="3">
        <v>6015</v>
      </c>
      <c r="B938" s="3" t="s">
        <v>994</v>
      </c>
      <c r="C938" s="3" t="s">
        <v>994</v>
      </c>
      <c r="D938" s="3" t="s">
        <v>932</v>
      </c>
      <c r="E938" s="3" t="str">
        <v>Seltisberg</v>
      </c>
      <c r="G938" s="21">
        <v>3173</v>
      </c>
      <c r="H938" s="21" t="s">
        <v>4543</v>
      </c>
    </row>
    <row r="939" spans="1:8" x14ac:dyDescent="0.2">
      <c r="A939" s="3">
        <v>6102</v>
      </c>
      <c r="B939" s="3" t="s">
        <v>995</v>
      </c>
      <c r="C939" s="3" t="s">
        <v>995</v>
      </c>
      <c r="D939" s="3" t="s">
        <v>932</v>
      </c>
      <c r="E939" s="3" t="str">
        <v>Ziefen</v>
      </c>
      <c r="G939" s="21">
        <v>3174</v>
      </c>
      <c r="H939" s="21" t="s">
        <v>4543</v>
      </c>
    </row>
    <row r="940" spans="1:8" x14ac:dyDescent="0.2">
      <c r="A940" s="3">
        <v>6045</v>
      </c>
      <c r="B940" s="3" t="s">
        <v>996</v>
      </c>
      <c r="C940" s="3" t="s">
        <v>996</v>
      </c>
      <c r="D940" s="3" t="s">
        <v>932</v>
      </c>
      <c r="E940" s="3" t="str">
        <v>Anwil</v>
      </c>
      <c r="G940" s="21">
        <v>3175</v>
      </c>
      <c r="H940" s="21" t="s">
        <v>4543</v>
      </c>
    </row>
    <row r="941" spans="1:8" x14ac:dyDescent="0.2">
      <c r="A941" s="3">
        <v>6344</v>
      </c>
      <c r="B941" s="3" t="s">
        <v>997</v>
      </c>
      <c r="C941" s="3" t="s">
        <v>997</v>
      </c>
      <c r="D941" s="3" t="s">
        <v>932</v>
      </c>
      <c r="E941" s="3" t="str">
        <v>Böckten</v>
      </c>
      <c r="G941" s="21">
        <v>3176</v>
      </c>
      <c r="H941" s="21" t="s">
        <v>4543</v>
      </c>
    </row>
    <row r="942" spans="1:8" x14ac:dyDescent="0.2">
      <c r="A942" s="3">
        <v>6037</v>
      </c>
      <c r="B942" s="3" t="s">
        <v>998</v>
      </c>
      <c r="C942" s="3" t="s">
        <v>998</v>
      </c>
      <c r="D942" s="3" t="s">
        <v>932</v>
      </c>
      <c r="E942" s="3" t="str">
        <v>Buckten</v>
      </c>
      <c r="G942" s="21">
        <v>3177</v>
      </c>
      <c r="H942" s="21" t="s">
        <v>4540</v>
      </c>
    </row>
    <row r="943" spans="1:8" x14ac:dyDescent="0.2">
      <c r="A943" s="3">
        <v>6039</v>
      </c>
      <c r="B943" s="3" t="s">
        <v>999</v>
      </c>
      <c r="C943" s="3" t="s">
        <v>998</v>
      </c>
      <c r="D943" s="3" t="s">
        <v>932</v>
      </c>
      <c r="E943" s="3" t="str">
        <v>Buus</v>
      </c>
      <c r="G943" s="21">
        <v>3178</v>
      </c>
      <c r="H943" s="21" t="s">
        <v>4540</v>
      </c>
    </row>
    <row r="944" spans="1:8" x14ac:dyDescent="0.2">
      <c r="A944" s="3">
        <v>6013</v>
      </c>
      <c r="B944" s="3" t="s">
        <v>1000</v>
      </c>
      <c r="C944" s="3" t="s">
        <v>1001</v>
      </c>
      <c r="D944" s="3" t="s">
        <v>932</v>
      </c>
      <c r="E944" s="3" t="str">
        <v>Diepflingen</v>
      </c>
      <c r="G944" s="21">
        <v>3179</v>
      </c>
      <c r="H944" s="21" t="s">
        <v>4540</v>
      </c>
    </row>
    <row r="945" spans="1:8" x14ac:dyDescent="0.2">
      <c r="A945" s="3">
        <v>6103</v>
      </c>
      <c r="B945" s="3" t="s">
        <v>1002</v>
      </c>
      <c r="C945" s="3" t="s">
        <v>1001</v>
      </c>
      <c r="D945" s="3" t="s">
        <v>932</v>
      </c>
      <c r="E945" s="3" t="str">
        <v>Gelterkinden</v>
      </c>
      <c r="G945" s="21">
        <v>3182</v>
      </c>
      <c r="H945" s="21" t="s">
        <v>4543</v>
      </c>
    </row>
    <row r="946" spans="1:8" x14ac:dyDescent="0.2">
      <c r="A946" s="3">
        <v>6044</v>
      </c>
      <c r="B946" s="3" t="s">
        <v>1003</v>
      </c>
      <c r="C946" s="3" t="s">
        <v>1003</v>
      </c>
      <c r="D946" s="3" t="s">
        <v>932</v>
      </c>
      <c r="E946" s="3" t="str">
        <v>Häfelfingen</v>
      </c>
      <c r="G946" s="21">
        <v>3183</v>
      </c>
      <c r="H946" s="21" t="s">
        <v>4543</v>
      </c>
    </row>
    <row r="947" spans="1:8" x14ac:dyDescent="0.2">
      <c r="A947" s="3">
        <v>6354</v>
      </c>
      <c r="B947" s="3" t="s">
        <v>1004</v>
      </c>
      <c r="C947" s="3" t="s">
        <v>1004</v>
      </c>
      <c r="D947" s="3" t="s">
        <v>932</v>
      </c>
      <c r="E947" s="3" t="str">
        <v>Hemmiken</v>
      </c>
      <c r="G947" s="21">
        <v>3184</v>
      </c>
      <c r="H947" s="21" t="s">
        <v>4543</v>
      </c>
    </row>
    <row r="948" spans="1:8" x14ac:dyDescent="0.2">
      <c r="A948" s="3">
        <v>6353</v>
      </c>
      <c r="B948" s="3" t="s">
        <v>1005</v>
      </c>
      <c r="C948" s="3" t="s">
        <v>1005</v>
      </c>
      <c r="D948" s="3" t="s">
        <v>932</v>
      </c>
      <c r="E948" s="3" t="str">
        <v>Itingen</v>
      </c>
      <c r="G948" s="21">
        <v>3185</v>
      </c>
      <c r="H948" s="21" t="s">
        <v>4537</v>
      </c>
    </row>
    <row r="949" spans="1:8" x14ac:dyDescent="0.2">
      <c r="A949" s="3">
        <v>6356</v>
      </c>
      <c r="B949" s="3" t="s">
        <v>1006</v>
      </c>
      <c r="C949" s="3" t="s">
        <v>1005</v>
      </c>
      <c r="D949" s="3" t="s">
        <v>932</v>
      </c>
      <c r="E949" s="3" t="str">
        <v>Känerkinden</v>
      </c>
      <c r="G949" s="21">
        <v>3186</v>
      </c>
      <c r="H949" s="21" t="s">
        <v>4537</v>
      </c>
    </row>
    <row r="950" spans="1:8" x14ac:dyDescent="0.2">
      <c r="A950" s="3">
        <v>6025</v>
      </c>
      <c r="B950" s="3" t="s">
        <v>1007</v>
      </c>
      <c r="C950" s="3" t="s">
        <v>1008</v>
      </c>
      <c r="D950" s="3" t="s">
        <v>932</v>
      </c>
      <c r="E950" s="3" t="str">
        <v>Kilchberg (BL)</v>
      </c>
      <c r="G950" s="21">
        <v>3202</v>
      </c>
      <c r="H950" s="21" t="s">
        <v>4543</v>
      </c>
    </row>
    <row r="951" spans="1:8" x14ac:dyDescent="0.2">
      <c r="A951" s="3">
        <v>6215</v>
      </c>
      <c r="B951" s="3" t="s">
        <v>1008</v>
      </c>
      <c r="C951" s="3" t="s">
        <v>1008</v>
      </c>
      <c r="D951" s="3" t="s">
        <v>932</v>
      </c>
      <c r="E951" s="3" t="str">
        <v>Läufelfingen</v>
      </c>
      <c r="G951" s="21">
        <v>3203</v>
      </c>
      <c r="H951" s="21" t="s">
        <v>4543</v>
      </c>
    </row>
    <row r="952" spans="1:8" x14ac:dyDescent="0.2">
      <c r="A952" s="3">
        <v>6215</v>
      </c>
      <c r="B952" s="3" t="s">
        <v>1009</v>
      </c>
      <c r="C952" s="3" t="s">
        <v>1008</v>
      </c>
      <c r="D952" s="3" t="s">
        <v>932</v>
      </c>
      <c r="E952" s="3" t="str">
        <v>Maisprach</v>
      </c>
      <c r="G952" s="21">
        <v>3204</v>
      </c>
      <c r="H952" s="21" t="s">
        <v>4543</v>
      </c>
    </row>
    <row r="953" spans="1:8" x14ac:dyDescent="0.2">
      <c r="A953" s="3">
        <v>6222</v>
      </c>
      <c r="B953" s="3" t="s">
        <v>1010</v>
      </c>
      <c r="C953" s="3" t="s">
        <v>1008</v>
      </c>
      <c r="D953" s="3" t="s">
        <v>932</v>
      </c>
      <c r="E953" s="3" t="str">
        <v>Nusshof</v>
      </c>
      <c r="G953" s="21">
        <v>3205</v>
      </c>
      <c r="H953" s="21" t="s">
        <v>4543</v>
      </c>
    </row>
    <row r="954" spans="1:8" x14ac:dyDescent="0.2">
      <c r="A954" s="3">
        <v>6233</v>
      </c>
      <c r="B954" s="3" t="s">
        <v>1011</v>
      </c>
      <c r="C954" s="3" t="s">
        <v>1011</v>
      </c>
      <c r="D954" s="3" t="s">
        <v>932</v>
      </c>
      <c r="E954" s="3" t="str">
        <v>Oltingen</v>
      </c>
      <c r="G954" s="21">
        <v>3206</v>
      </c>
      <c r="H954" s="21" t="s">
        <v>4540</v>
      </c>
    </row>
    <row r="955" spans="1:8" x14ac:dyDescent="0.2">
      <c r="A955" s="3">
        <v>6018</v>
      </c>
      <c r="B955" s="3" t="s">
        <v>1012</v>
      </c>
      <c r="C955" s="3" t="s">
        <v>1012</v>
      </c>
      <c r="D955" s="3" t="s">
        <v>932</v>
      </c>
      <c r="E955" s="3" t="str">
        <v>Ormalingen</v>
      </c>
      <c r="G955" s="21">
        <v>3207</v>
      </c>
      <c r="H955" s="21" t="s">
        <v>4543</v>
      </c>
    </row>
    <row r="956" spans="1:8" x14ac:dyDescent="0.2">
      <c r="A956" s="3">
        <v>6205</v>
      </c>
      <c r="B956" s="3" t="s">
        <v>1013</v>
      </c>
      <c r="C956" s="3" t="s">
        <v>1013</v>
      </c>
      <c r="D956" s="3" t="s">
        <v>932</v>
      </c>
      <c r="E956" s="3" t="str">
        <v>Rickenbach (BL)</v>
      </c>
      <c r="G956" s="21">
        <v>3208</v>
      </c>
      <c r="H956" s="21" t="s">
        <v>4543</v>
      </c>
    </row>
    <row r="957" spans="1:8" x14ac:dyDescent="0.2">
      <c r="A957" s="3">
        <v>6232</v>
      </c>
      <c r="B957" s="3" t="s">
        <v>1014</v>
      </c>
      <c r="C957" s="3" t="s">
        <v>1014</v>
      </c>
      <c r="D957" s="3" t="s">
        <v>932</v>
      </c>
      <c r="E957" s="3" t="str">
        <v>Rothenfluh</v>
      </c>
      <c r="G957" s="21">
        <v>3210</v>
      </c>
      <c r="H957" s="21" t="s">
        <v>4543</v>
      </c>
    </row>
    <row r="958" spans="1:8" x14ac:dyDescent="0.2">
      <c r="A958" s="3">
        <v>6022</v>
      </c>
      <c r="B958" s="3" t="s">
        <v>1015</v>
      </c>
      <c r="C958" s="3" t="s">
        <v>1015</v>
      </c>
      <c r="D958" s="3" t="s">
        <v>932</v>
      </c>
      <c r="E958" s="3" t="str">
        <v>Rümlingen</v>
      </c>
      <c r="G958" s="21">
        <v>3212</v>
      </c>
      <c r="H958" s="21" t="s">
        <v>4540</v>
      </c>
    </row>
    <row r="959" spans="1:8" x14ac:dyDescent="0.2">
      <c r="A959" s="3">
        <v>6024</v>
      </c>
      <c r="B959" s="3" t="s">
        <v>1016</v>
      </c>
      <c r="C959" s="3" t="s">
        <v>1016</v>
      </c>
      <c r="D959" s="3" t="s">
        <v>932</v>
      </c>
      <c r="E959" s="3" t="str">
        <v>Rünenberg</v>
      </c>
      <c r="G959" s="21">
        <v>3213</v>
      </c>
      <c r="H959" s="21" t="s">
        <v>4540</v>
      </c>
    </row>
    <row r="960" spans="1:8" x14ac:dyDescent="0.2">
      <c r="A960" s="3">
        <v>6212</v>
      </c>
      <c r="B960" s="3" t="s">
        <v>1017</v>
      </c>
      <c r="C960" s="3" t="s">
        <v>1018</v>
      </c>
      <c r="D960" s="3" t="s">
        <v>932</v>
      </c>
      <c r="E960" s="3" t="str">
        <v>Sissach</v>
      </c>
      <c r="G960" s="21">
        <v>3214</v>
      </c>
      <c r="H960" s="21" t="s">
        <v>4540</v>
      </c>
    </row>
    <row r="961" spans="1:8" x14ac:dyDescent="0.2">
      <c r="A961" s="3">
        <v>6213</v>
      </c>
      <c r="B961" s="3" t="s">
        <v>1018</v>
      </c>
      <c r="C961" s="3" t="s">
        <v>1018</v>
      </c>
      <c r="D961" s="3" t="s">
        <v>932</v>
      </c>
      <c r="E961" s="3" t="str">
        <v>Tecknau</v>
      </c>
      <c r="G961" s="21">
        <v>3215</v>
      </c>
      <c r="H961" s="21" t="s">
        <v>4540</v>
      </c>
    </row>
    <row r="962" spans="1:8" x14ac:dyDescent="0.2">
      <c r="A962" s="3">
        <v>6212</v>
      </c>
      <c r="B962" s="3" t="s">
        <v>1019</v>
      </c>
      <c r="C962" s="3" t="s">
        <v>1020</v>
      </c>
      <c r="D962" s="3" t="s">
        <v>932</v>
      </c>
      <c r="E962" s="3" t="str">
        <v>Tenniken</v>
      </c>
      <c r="G962" s="21">
        <v>3216</v>
      </c>
      <c r="H962" s="21" t="s">
        <v>4540</v>
      </c>
    </row>
    <row r="963" spans="1:8" x14ac:dyDescent="0.2">
      <c r="A963" s="3">
        <v>6216</v>
      </c>
      <c r="B963" s="3" t="s">
        <v>1020</v>
      </c>
      <c r="C963" s="3" t="s">
        <v>1020</v>
      </c>
      <c r="D963" s="3" t="s">
        <v>932</v>
      </c>
      <c r="E963" s="3" t="str">
        <v>Thürnen</v>
      </c>
      <c r="G963" s="21">
        <v>3225</v>
      </c>
      <c r="H963" s="21" t="s">
        <v>4540</v>
      </c>
    </row>
    <row r="964" spans="1:8" x14ac:dyDescent="0.2">
      <c r="A964" s="3">
        <v>6016</v>
      </c>
      <c r="B964" s="3" t="s">
        <v>1021</v>
      </c>
      <c r="C964" s="3" t="s">
        <v>1022</v>
      </c>
      <c r="D964" s="3" t="s">
        <v>932</v>
      </c>
      <c r="E964" s="3" t="str">
        <v>Wenslingen</v>
      </c>
      <c r="G964" s="21">
        <v>3226</v>
      </c>
      <c r="H964" s="21" t="s">
        <v>4543</v>
      </c>
    </row>
    <row r="965" spans="1:8" x14ac:dyDescent="0.2">
      <c r="A965" s="3">
        <v>6203</v>
      </c>
      <c r="B965" s="3" t="s">
        <v>1023</v>
      </c>
      <c r="C965" s="3" t="s">
        <v>1022</v>
      </c>
      <c r="D965" s="3" t="s">
        <v>932</v>
      </c>
      <c r="E965" s="3" t="str">
        <v>Wintersingen</v>
      </c>
      <c r="G965" s="21">
        <v>3232</v>
      </c>
      <c r="H965" s="21" t="s">
        <v>4540</v>
      </c>
    </row>
    <row r="966" spans="1:8" x14ac:dyDescent="0.2">
      <c r="A966" s="3">
        <v>6206</v>
      </c>
      <c r="B966" s="3" t="s">
        <v>1022</v>
      </c>
      <c r="C966" s="3" t="s">
        <v>1022</v>
      </c>
      <c r="D966" s="3" t="s">
        <v>932</v>
      </c>
      <c r="E966" s="3" t="str">
        <v>Wittinsburg</v>
      </c>
      <c r="G966" s="21">
        <v>3233</v>
      </c>
      <c r="H966" s="21" t="s">
        <v>4540</v>
      </c>
    </row>
    <row r="967" spans="1:8" x14ac:dyDescent="0.2">
      <c r="A967" s="3">
        <v>6207</v>
      </c>
      <c r="B967" s="3" t="s">
        <v>1024</v>
      </c>
      <c r="C967" s="3" t="s">
        <v>1024</v>
      </c>
      <c r="D967" s="3" t="s">
        <v>932</v>
      </c>
      <c r="E967" s="3" t="str">
        <v>Zeglingen</v>
      </c>
      <c r="G967" s="21">
        <v>3234</v>
      </c>
      <c r="H967" s="21" t="s">
        <v>4543</v>
      </c>
    </row>
    <row r="968" spans="1:8" x14ac:dyDescent="0.2">
      <c r="A968" s="3">
        <v>6208</v>
      </c>
      <c r="B968" s="3" t="s">
        <v>1025</v>
      </c>
      <c r="C968" s="3" t="s">
        <v>1026</v>
      </c>
      <c r="D968" s="3" t="s">
        <v>932</v>
      </c>
      <c r="E968" s="3" t="str">
        <v>Zunzgen</v>
      </c>
      <c r="G968" s="21">
        <v>3235</v>
      </c>
      <c r="H968" s="21" t="s">
        <v>4543</v>
      </c>
    </row>
    <row r="969" spans="1:8" x14ac:dyDescent="0.2">
      <c r="A969" s="3">
        <v>5735</v>
      </c>
      <c r="B969" s="3" t="s">
        <v>1027</v>
      </c>
      <c r="C969" s="3" t="s">
        <v>1028</v>
      </c>
      <c r="D969" s="3" t="s">
        <v>932</v>
      </c>
      <c r="E969" s="3" t="str">
        <v>Arboldswil</v>
      </c>
      <c r="G969" s="21">
        <v>3236</v>
      </c>
      <c r="H969" s="21" t="s">
        <v>4540</v>
      </c>
    </row>
    <row r="970" spans="1:8" x14ac:dyDescent="0.2">
      <c r="A970" s="3">
        <v>6221</v>
      </c>
      <c r="B970" s="3" t="s">
        <v>1029</v>
      </c>
      <c r="C970" s="3" t="s">
        <v>1028</v>
      </c>
      <c r="D970" s="3" t="s">
        <v>932</v>
      </c>
      <c r="E970" s="3" t="str">
        <v>Bennwil</v>
      </c>
      <c r="G970" s="21">
        <v>3237</v>
      </c>
      <c r="H970" s="21" t="s">
        <v>4543</v>
      </c>
    </row>
    <row r="971" spans="1:8" x14ac:dyDescent="0.2">
      <c r="A971" s="3">
        <v>6017</v>
      </c>
      <c r="B971" s="3" t="s">
        <v>1030</v>
      </c>
      <c r="C971" s="3" t="s">
        <v>1030</v>
      </c>
      <c r="D971" s="3" t="s">
        <v>932</v>
      </c>
      <c r="E971" s="3" t="str">
        <v>Bretzwil</v>
      </c>
      <c r="G971" s="21">
        <v>3238</v>
      </c>
      <c r="H971" s="21" t="s">
        <v>4540</v>
      </c>
    </row>
    <row r="972" spans="1:8" x14ac:dyDescent="0.2">
      <c r="A972" s="3">
        <v>6019</v>
      </c>
      <c r="B972" s="3" t="s">
        <v>1031</v>
      </c>
      <c r="C972" s="3" t="s">
        <v>1030</v>
      </c>
      <c r="D972" s="3" t="s">
        <v>932</v>
      </c>
      <c r="E972" s="3" t="str">
        <v>Diegten</v>
      </c>
      <c r="G972" s="21">
        <v>3250</v>
      </c>
      <c r="H972" s="21" t="s">
        <v>4543</v>
      </c>
    </row>
    <row r="973" spans="1:8" x14ac:dyDescent="0.2">
      <c r="A973" s="3">
        <v>6214</v>
      </c>
      <c r="B973" s="3" t="s">
        <v>1032</v>
      </c>
      <c r="C973" s="3" t="s">
        <v>1032</v>
      </c>
      <c r="D973" s="3" t="s">
        <v>932</v>
      </c>
      <c r="E973" s="3" t="str">
        <v>Eptingen</v>
      </c>
      <c r="G973" s="21">
        <v>3251</v>
      </c>
      <c r="H973" s="21" t="s">
        <v>4543</v>
      </c>
    </row>
    <row r="974" spans="1:8" x14ac:dyDescent="0.2">
      <c r="A974" s="3">
        <v>6231</v>
      </c>
      <c r="B974" s="3" t="s">
        <v>1033</v>
      </c>
      <c r="C974" s="3" t="s">
        <v>1033</v>
      </c>
      <c r="D974" s="3" t="s">
        <v>932</v>
      </c>
      <c r="E974" s="3" t="str">
        <v>Hölstein</v>
      </c>
      <c r="G974" s="21">
        <v>3252</v>
      </c>
      <c r="H974" s="21" t="s">
        <v>4543</v>
      </c>
    </row>
    <row r="975" spans="1:8" x14ac:dyDescent="0.2">
      <c r="A975" s="3">
        <v>6204</v>
      </c>
      <c r="B975" s="3" t="s">
        <v>1034</v>
      </c>
      <c r="C975" s="3" t="s">
        <v>1034</v>
      </c>
      <c r="D975" s="3" t="s">
        <v>932</v>
      </c>
      <c r="E975" s="3" t="str">
        <v>Lampenberg</v>
      </c>
      <c r="G975" s="21">
        <v>3253</v>
      </c>
      <c r="H975" s="21" t="s">
        <v>4543</v>
      </c>
    </row>
    <row r="976" spans="1:8" x14ac:dyDescent="0.2">
      <c r="A976" s="3">
        <v>6210</v>
      </c>
      <c r="B976" s="3" t="s">
        <v>1035</v>
      </c>
      <c r="C976" s="3" t="s">
        <v>1035</v>
      </c>
      <c r="D976" s="3" t="s">
        <v>932</v>
      </c>
      <c r="E976" s="3" t="str">
        <v>Langenbruck</v>
      </c>
      <c r="G976" s="21">
        <v>3254</v>
      </c>
      <c r="H976" s="21" t="s">
        <v>4543</v>
      </c>
    </row>
    <row r="977" spans="1:8" x14ac:dyDescent="0.2">
      <c r="A977" s="3">
        <v>6234</v>
      </c>
      <c r="B977" s="3" t="s">
        <v>1036</v>
      </c>
      <c r="C977" s="3" t="s">
        <v>1036</v>
      </c>
      <c r="D977" s="3" t="s">
        <v>932</v>
      </c>
      <c r="E977" s="3" t="str">
        <v>Lauwil</v>
      </c>
      <c r="G977" s="21">
        <v>3255</v>
      </c>
      <c r="H977" s="21" t="s">
        <v>4543</v>
      </c>
    </row>
    <row r="978" spans="1:8" x14ac:dyDescent="0.2">
      <c r="A978" s="3">
        <v>6234</v>
      </c>
      <c r="B978" s="3" t="s">
        <v>1037</v>
      </c>
      <c r="C978" s="3" t="s">
        <v>1036</v>
      </c>
      <c r="D978" s="3" t="s">
        <v>932</v>
      </c>
      <c r="E978" s="3" t="str">
        <v>Liedertswil</v>
      </c>
      <c r="G978" s="21">
        <v>3256</v>
      </c>
      <c r="H978" s="21" t="s">
        <v>4543</v>
      </c>
    </row>
    <row r="979" spans="1:8" x14ac:dyDescent="0.2">
      <c r="A979" s="3">
        <v>6235</v>
      </c>
      <c r="B979" s="3" t="s">
        <v>1038</v>
      </c>
      <c r="C979" s="3" t="s">
        <v>1036</v>
      </c>
      <c r="D979" s="3" t="s">
        <v>932</v>
      </c>
      <c r="E979" s="3" t="str">
        <v>Niederdorf</v>
      </c>
      <c r="G979" s="21">
        <v>3257</v>
      </c>
      <c r="H979" s="21" t="s">
        <v>4543</v>
      </c>
    </row>
    <row r="980" spans="1:8" x14ac:dyDescent="0.2">
      <c r="A980" s="3">
        <v>6236</v>
      </c>
      <c r="B980" s="3" t="s">
        <v>1039</v>
      </c>
      <c r="C980" s="3" t="s">
        <v>1036</v>
      </c>
      <c r="D980" s="3" t="s">
        <v>932</v>
      </c>
      <c r="E980" s="3" t="str">
        <v>Oberdorf (BL)</v>
      </c>
      <c r="G980" s="21">
        <v>3262</v>
      </c>
      <c r="H980" s="21" t="s">
        <v>4543</v>
      </c>
    </row>
    <row r="981" spans="1:8" x14ac:dyDescent="0.2">
      <c r="A981" s="3">
        <v>6110</v>
      </c>
      <c r="B981" s="3" t="s">
        <v>1040</v>
      </c>
      <c r="C981" s="3" t="s">
        <v>1040</v>
      </c>
      <c r="D981" s="3" t="s">
        <v>932</v>
      </c>
      <c r="E981" s="3" t="str">
        <v>Reigoldswil</v>
      </c>
      <c r="G981" s="21">
        <v>3263</v>
      </c>
      <c r="H981" s="21" t="s">
        <v>4543</v>
      </c>
    </row>
    <row r="982" spans="1:8" x14ac:dyDescent="0.2">
      <c r="A982" s="3">
        <v>6114</v>
      </c>
      <c r="B982" s="3" t="s">
        <v>1041</v>
      </c>
      <c r="C982" s="3" t="s">
        <v>1040</v>
      </c>
      <c r="D982" s="3" t="s">
        <v>932</v>
      </c>
      <c r="E982" s="3" t="str">
        <v>Titterten</v>
      </c>
      <c r="G982" s="21">
        <v>3264</v>
      </c>
      <c r="H982" s="21" t="s">
        <v>4543</v>
      </c>
    </row>
    <row r="983" spans="1:8" x14ac:dyDescent="0.2">
      <c r="A983" s="3">
        <v>6248</v>
      </c>
      <c r="B983" s="3" t="s">
        <v>1042</v>
      </c>
      <c r="C983" s="3" t="s">
        <v>1042</v>
      </c>
      <c r="D983" s="3" t="s">
        <v>932</v>
      </c>
      <c r="E983" s="3" t="str">
        <v>Waldenburg</v>
      </c>
      <c r="G983" s="21">
        <v>3266</v>
      </c>
      <c r="H983" s="21" t="s">
        <v>4543</v>
      </c>
    </row>
    <row r="984" spans="1:8" x14ac:dyDescent="0.2">
      <c r="A984" s="3">
        <v>6147</v>
      </c>
      <c r="B984" s="3" t="s">
        <v>1043</v>
      </c>
      <c r="C984" s="3" t="s">
        <v>1043</v>
      </c>
      <c r="D984" s="3" t="s">
        <v>932</v>
      </c>
      <c r="E984" s="3" t="str">
        <v>Gächlingen</v>
      </c>
      <c r="G984" s="21">
        <v>3267</v>
      </c>
      <c r="H984" s="21" t="s">
        <v>4543</v>
      </c>
    </row>
    <row r="985" spans="1:8" x14ac:dyDescent="0.2">
      <c r="A985" s="3">
        <v>6245</v>
      </c>
      <c r="B985" s="3" t="s">
        <v>1044</v>
      </c>
      <c r="C985" s="3" t="s">
        <v>1045</v>
      </c>
      <c r="D985" s="3" t="s">
        <v>932</v>
      </c>
      <c r="E985" s="3" t="str">
        <v>Löhningen</v>
      </c>
      <c r="G985" s="21">
        <v>3268</v>
      </c>
      <c r="H985" s="21" t="s">
        <v>4543</v>
      </c>
    </row>
    <row r="986" spans="1:8" x14ac:dyDescent="0.2">
      <c r="A986" s="3">
        <v>6246</v>
      </c>
      <c r="B986" s="3" t="s">
        <v>1045</v>
      </c>
      <c r="C986" s="3" t="s">
        <v>1045</v>
      </c>
      <c r="D986" s="3" t="s">
        <v>932</v>
      </c>
      <c r="E986" s="3" t="str">
        <v>Neunkirch</v>
      </c>
      <c r="G986" s="21">
        <v>3270</v>
      </c>
      <c r="H986" s="21" t="s">
        <v>4543</v>
      </c>
    </row>
    <row r="987" spans="1:8" x14ac:dyDescent="0.2">
      <c r="A987" s="3">
        <v>6211</v>
      </c>
      <c r="B987" s="3" t="s">
        <v>1046</v>
      </c>
      <c r="C987" s="3" t="s">
        <v>1047</v>
      </c>
      <c r="D987" s="3" t="s">
        <v>932</v>
      </c>
      <c r="E987" s="3" t="str">
        <v>Büttenhardt</v>
      </c>
      <c r="G987" s="21">
        <v>3271</v>
      </c>
      <c r="H987" s="21" t="s">
        <v>4543</v>
      </c>
    </row>
    <row r="988" spans="1:8" x14ac:dyDescent="0.2">
      <c r="A988" s="3">
        <v>6252</v>
      </c>
      <c r="B988" s="3" t="s">
        <v>1047</v>
      </c>
      <c r="C988" s="3" t="s">
        <v>1047</v>
      </c>
      <c r="D988" s="3" t="s">
        <v>932</v>
      </c>
      <c r="E988" s="3" t="str">
        <v>Dörflingen</v>
      </c>
      <c r="G988" s="21">
        <v>3272</v>
      </c>
      <c r="H988" s="21" t="s">
        <v>4543</v>
      </c>
    </row>
    <row r="989" spans="1:8" x14ac:dyDescent="0.2">
      <c r="A989" s="3">
        <v>6253</v>
      </c>
      <c r="B989" s="3" t="s">
        <v>1048</v>
      </c>
      <c r="C989" s="3" t="s">
        <v>1047</v>
      </c>
      <c r="D989" s="3" t="s">
        <v>932</v>
      </c>
      <c r="E989" s="3" t="str">
        <v>Lohn (SH)</v>
      </c>
      <c r="G989" s="21">
        <v>3273</v>
      </c>
      <c r="H989" s="21" t="s">
        <v>4543</v>
      </c>
    </row>
    <row r="990" spans="1:8" x14ac:dyDescent="0.2">
      <c r="A990" s="3">
        <v>6243</v>
      </c>
      <c r="B990" s="3" t="s">
        <v>1049</v>
      </c>
      <c r="C990" s="3" t="s">
        <v>1049</v>
      </c>
      <c r="D990" s="3" t="s">
        <v>932</v>
      </c>
      <c r="E990" s="3" t="str">
        <v>Stetten (SH)</v>
      </c>
      <c r="G990" s="21">
        <v>3274</v>
      </c>
      <c r="H990" s="21" t="s">
        <v>4543</v>
      </c>
    </row>
    <row r="991" spans="1:8" x14ac:dyDescent="0.2">
      <c r="A991" s="3">
        <v>6217</v>
      </c>
      <c r="B991" s="3" t="s">
        <v>1050</v>
      </c>
      <c r="C991" s="3" t="s">
        <v>1051</v>
      </c>
      <c r="D991" s="3" t="s">
        <v>932</v>
      </c>
      <c r="E991" s="3" t="str">
        <v>Thayngen</v>
      </c>
      <c r="G991" s="21">
        <v>3280</v>
      </c>
      <c r="H991" s="21" t="s">
        <v>4540</v>
      </c>
    </row>
    <row r="992" spans="1:8" x14ac:dyDescent="0.2">
      <c r="A992" s="3">
        <v>6218</v>
      </c>
      <c r="B992" s="3" t="s">
        <v>1051</v>
      </c>
      <c r="C992" s="3" t="s">
        <v>1051</v>
      </c>
      <c r="D992" s="3" t="s">
        <v>932</v>
      </c>
      <c r="E992" s="3" t="str">
        <v>Bargen (SH)</v>
      </c>
      <c r="G992" s="21">
        <v>3282</v>
      </c>
      <c r="H992" s="21" t="s">
        <v>4543</v>
      </c>
    </row>
    <row r="993" spans="1:8" x14ac:dyDescent="0.2">
      <c r="A993" s="3">
        <v>6145</v>
      </c>
      <c r="B993" s="3" t="s">
        <v>1052</v>
      </c>
      <c r="C993" s="3" t="s">
        <v>1053</v>
      </c>
      <c r="D993" s="3" t="s">
        <v>932</v>
      </c>
      <c r="E993" s="3" t="str">
        <v>Beringen</v>
      </c>
      <c r="G993" s="21">
        <v>3283</v>
      </c>
      <c r="H993" s="21" t="s">
        <v>4543</v>
      </c>
    </row>
    <row r="994" spans="1:8" x14ac:dyDescent="0.2">
      <c r="A994" s="3">
        <v>6146</v>
      </c>
      <c r="B994" s="3" t="s">
        <v>1054</v>
      </c>
      <c r="C994" s="3" t="s">
        <v>1054</v>
      </c>
      <c r="D994" s="3" t="s">
        <v>932</v>
      </c>
      <c r="E994" s="3" t="str">
        <v>Buchberg</v>
      </c>
      <c r="G994" s="21">
        <v>3284</v>
      </c>
      <c r="H994" s="21" t="s">
        <v>4543</v>
      </c>
    </row>
    <row r="995" spans="1:8" x14ac:dyDescent="0.2">
      <c r="A995" s="3">
        <v>6133</v>
      </c>
      <c r="B995" s="3" t="s">
        <v>1055</v>
      </c>
      <c r="C995" s="3" t="s">
        <v>1056</v>
      </c>
      <c r="D995" s="3" t="s">
        <v>932</v>
      </c>
      <c r="E995" s="3" t="str">
        <v>Merishausen</v>
      </c>
      <c r="G995" s="21">
        <v>3285</v>
      </c>
      <c r="H995" s="21" t="s">
        <v>4540</v>
      </c>
    </row>
    <row r="996" spans="1:8" x14ac:dyDescent="0.2">
      <c r="A996" s="3">
        <v>6154</v>
      </c>
      <c r="B996" s="3" t="s">
        <v>1057</v>
      </c>
      <c r="C996" s="3" t="s">
        <v>1058</v>
      </c>
      <c r="D996" s="3" t="s">
        <v>932</v>
      </c>
      <c r="E996" s="3" t="str">
        <v>Neuhausen am Rheinfall</v>
      </c>
      <c r="G996" s="21">
        <v>3286</v>
      </c>
      <c r="H996" s="21" t="s">
        <v>4540</v>
      </c>
    </row>
    <row r="997" spans="1:8" x14ac:dyDescent="0.2">
      <c r="A997" s="3">
        <v>6156</v>
      </c>
      <c r="B997" s="3" t="s">
        <v>1058</v>
      </c>
      <c r="C997" s="3" t="s">
        <v>1058</v>
      </c>
      <c r="D997" s="3" t="s">
        <v>932</v>
      </c>
      <c r="E997" s="3" t="str">
        <v>Rüdlingen</v>
      </c>
      <c r="G997" s="21">
        <v>3292</v>
      </c>
      <c r="H997" s="21" t="s">
        <v>4543</v>
      </c>
    </row>
    <row r="998" spans="1:8" x14ac:dyDescent="0.2">
      <c r="A998" s="3">
        <v>6156</v>
      </c>
      <c r="B998" s="3" t="s">
        <v>1059</v>
      </c>
      <c r="C998" s="3" t="s">
        <v>1058</v>
      </c>
      <c r="D998" s="3" t="s">
        <v>932</v>
      </c>
      <c r="E998" s="3" t="str">
        <v>Schaffhausen</v>
      </c>
      <c r="G998" s="21">
        <v>3293</v>
      </c>
      <c r="H998" s="21" t="s">
        <v>4543</v>
      </c>
    </row>
    <row r="999" spans="1:8" x14ac:dyDescent="0.2">
      <c r="A999" s="3">
        <v>6122</v>
      </c>
      <c r="B999" s="3" t="s">
        <v>1060</v>
      </c>
      <c r="C999" s="3" t="s">
        <v>1060</v>
      </c>
      <c r="D999" s="3" t="s">
        <v>932</v>
      </c>
      <c r="E999" s="3" t="str">
        <v>Beggingen</v>
      </c>
      <c r="G999" s="21">
        <v>3294</v>
      </c>
      <c r="H999" s="21" t="s">
        <v>4543</v>
      </c>
    </row>
    <row r="1000" spans="1:8" x14ac:dyDescent="0.2">
      <c r="A1000" s="3">
        <v>6123</v>
      </c>
      <c r="B1000" s="3" t="s">
        <v>1061</v>
      </c>
      <c r="C1000" s="3" t="s">
        <v>1060</v>
      </c>
      <c r="D1000" s="3" t="s">
        <v>932</v>
      </c>
      <c r="E1000" s="3" t="str">
        <v>Schleitheim</v>
      </c>
      <c r="G1000" s="21">
        <v>3295</v>
      </c>
      <c r="H1000" s="21" t="s">
        <v>4543</v>
      </c>
    </row>
    <row r="1001" spans="1:8" x14ac:dyDescent="0.2">
      <c r="A1001" s="3">
        <v>6125</v>
      </c>
      <c r="B1001" s="3" t="s">
        <v>1062</v>
      </c>
      <c r="C1001" s="3" t="s">
        <v>1060</v>
      </c>
      <c r="D1001" s="3" t="s">
        <v>932</v>
      </c>
      <c r="E1001" s="3" t="str">
        <v>Siblingen</v>
      </c>
      <c r="G1001" s="21">
        <v>3296</v>
      </c>
      <c r="H1001" s="21" t="s">
        <v>4543</v>
      </c>
    </row>
    <row r="1002" spans="1:8" x14ac:dyDescent="0.2">
      <c r="A1002" s="3">
        <v>6244</v>
      </c>
      <c r="B1002" s="3" t="s">
        <v>1063</v>
      </c>
      <c r="C1002" s="3" t="s">
        <v>1063</v>
      </c>
      <c r="D1002" s="3" t="s">
        <v>932</v>
      </c>
      <c r="E1002" s="3" t="str">
        <v>Buch (SH)</v>
      </c>
      <c r="G1002" s="21">
        <v>3297</v>
      </c>
      <c r="H1002" s="21" t="s">
        <v>4543</v>
      </c>
    </row>
    <row r="1003" spans="1:8" x14ac:dyDescent="0.2">
      <c r="A1003" s="3">
        <v>4915</v>
      </c>
      <c r="B1003" s="3" t="s">
        <v>1064</v>
      </c>
      <c r="C1003" s="3" t="s">
        <v>1065</v>
      </c>
      <c r="D1003" s="3" t="s">
        <v>932</v>
      </c>
      <c r="E1003" s="3" t="str">
        <v>Hemishofen</v>
      </c>
      <c r="G1003" s="21">
        <v>3298</v>
      </c>
      <c r="H1003" s="21" t="s">
        <v>4543</v>
      </c>
    </row>
    <row r="1004" spans="1:8" x14ac:dyDescent="0.2">
      <c r="A1004" s="3">
        <v>6264</v>
      </c>
      <c r="B1004" s="3" t="s">
        <v>1065</v>
      </c>
      <c r="C1004" s="3" t="s">
        <v>1065</v>
      </c>
      <c r="D1004" s="3" t="s">
        <v>932</v>
      </c>
      <c r="E1004" s="3" t="str">
        <v>Ramsen</v>
      </c>
      <c r="G1004" s="21">
        <v>3302</v>
      </c>
      <c r="H1004" s="21" t="s">
        <v>4543</v>
      </c>
    </row>
    <row r="1005" spans="1:8" x14ac:dyDescent="0.2">
      <c r="A1005" s="3">
        <v>6260</v>
      </c>
      <c r="B1005" s="3" t="s">
        <v>1066</v>
      </c>
      <c r="C1005" s="3" t="s">
        <v>1066</v>
      </c>
      <c r="D1005" s="3" t="s">
        <v>932</v>
      </c>
      <c r="E1005" s="3" t="str">
        <v>Stein am Rhein</v>
      </c>
      <c r="G1005" s="21">
        <v>3303</v>
      </c>
      <c r="H1005" s="21" t="s">
        <v>4543</v>
      </c>
    </row>
    <row r="1006" spans="1:8" x14ac:dyDescent="0.2">
      <c r="A1006" s="3">
        <v>6260</v>
      </c>
      <c r="B1006" s="3" t="s">
        <v>1067</v>
      </c>
      <c r="C1006" s="3" t="s">
        <v>1066</v>
      </c>
      <c r="D1006" s="3" t="s">
        <v>932</v>
      </c>
      <c r="E1006" s="3" t="str">
        <v>Hallau</v>
      </c>
      <c r="G1006" s="21">
        <v>3305</v>
      </c>
      <c r="H1006" s="21" t="s">
        <v>4543</v>
      </c>
    </row>
    <row r="1007" spans="1:8" x14ac:dyDescent="0.2">
      <c r="A1007" s="3">
        <v>6260</v>
      </c>
      <c r="B1007" s="3" t="s">
        <v>1068</v>
      </c>
      <c r="C1007" s="3" t="s">
        <v>1066</v>
      </c>
      <c r="D1007" s="3" t="s">
        <v>932</v>
      </c>
      <c r="E1007" s="3" t="str">
        <v>Oberhallau</v>
      </c>
      <c r="G1007" s="21">
        <v>3306</v>
      </c>
      <c r="H1007" s="21" t="s">
        <v>4543</v>
      </c>
    </row>
    <row r="1008" spans="1:8" x14ac:dyDescent="0.2">
      <c r="A1008" s="3">
        <v>6262</v>
      </c>
      <c r="B1008" s="3" t="s">
        <v>1069</v>
      </c>
      <c r="C1008" s="3" t="s">
        <v>1066</v>
      </c>
      <c r="D1008" s="3" t="s">
        <v>932</v>
      </c>
      <c r="E1008" s="3" t="str">
        <v>Trasadingen</v>
      </c>
      <c r="G1008" s="21">
        <v>3307</v>
      </c>
      <c r="H1008" s="21" t="s">
        <v>4543</v>
      </c>
    </row>
    <row r="1009" spans="1:8" x14ac:dyDescent="0.2">
      <c r="A1009" s="3">
        <v>6263</v>
      </c>
      <c r="B1009" s="3" t="s">
        <v>1070</v>
      </c>
      <c r="C1009" s="3" t="s">
        <v>1066</v>
      </c>
      <c r="D1009" s="3" t="s">
        <v>932</v>
      </c>
      <c r="E1009" s="3" t="str">
        <v>Wilchingen</v>
      </c>
      <c r="G1009" s="21">
        <v>3308</v>
      </c>
      <c r="H1009" s="21" t="s">
        <v>4543</v>
      </c>
    </row>
    <row r="1010" spans="1:8" x14ac:dyDescent="0.2">
      <c r="A1010" s="3">
        <v>6265</v>
      </c>
      <c r="B1010" s="3" t="s">
        <v>1071</v>
      </c>
      <c r="C1010" s="3" t="s">
        <v>1071</v>
      </c>
      <c r="D1010" s="3" t="s">
        <v>932</v>
      </c>
      <c r="E1010" s="3" t="str">
        <v>Herisau</v>
      </c>
      <c r="G1010" s="21">
        <v>3309</v>
      </c>
      <c r="H1010" s="21" t="s">
        <v>4543</v>
      </c>
    </row>
    <row r="1011" spans="1:8" x14ac:dyDescent="0.2">
      <c r="A1011" s="3">
        <v>6143</v>
      </c>
      <c r="B1011" s="3" t="s">
        <v>1072</v>
      </c>
      <c r="C1011" s="3" t="s">
        <v>1073</v>
      </c>
      <c r="D1011" s="3" t="s">
        <v>932</v>
      </c>
      <c r="E1011" s="3" t="str">
        <v>Hundwil</v>
      </c>
      <c r="G1011" s="21">
        <v>3312</v>
      </c>
      <c r="H1011" s="21" t="s">
        <v>4543</v>
      </c>
    </row>
    <row r="1012" spans="1:8" x14ac:dyDescent="0.2">
      <c r="A1012" s="3">
        <v>6247</v>
      </c>
      <c r="B1012" s="3" t="s">
        <v>1073</v>
      </c>
      <c r="C1012" s="3" t="s">
        <v>1073</v>
      </c>
      <c r="D1012" s="3" t="s">
        <v>932</v>
      </c>
      <c r="E1012" s="3" t="str">
        <v>Schönengrund</v>
      </c>
      <c r="G1012" s="21">
        <v>3313</v>
      </c>
      <c r="H1012" s="21" t="s">
        <v>4543</v>
      </c>
    </row>
    <row r="1013" spans="1:8" x14ac:dyDescent="0.2">
      <c r="A1013" s="3">
        <v>6153</v>
      </c>
      <c r="B1013" s="3" t="s">
        <v>1074</v>
      </c>
      <c r="C1013" s="3" t="s">
        <v>1074</v>
      </c>
      <c r="D1013" s="3" t="s">
        <v>932</v>
      </c>
      <c r="E1013" s="3" t="str">
        <v>Schwellbrunn</v>
      </c>
      <c r="G1013" s="21">
        <v>3314</v>
      </c>
      <c r="H1013" s="21" t="s">
        <v>4543</v>
      </c>
    </row>
    <row r="1014" spans="1:8" x14ac:dyDescent="0.2">
      <c r="A1014" s="3">
        <v>6242</v>
      </c>
      <c r="B1014" s="3" t="s">
        <v>1075</v>
      </c>
      <c r="C1014" s="3" t="s">
        <v>1075</v>
      </c>
      <c r="D1014" s="3" t="s">
        <v>932</v>
      </c>
      <c r="E1014" s="3" t="str">
        <v>Stein (AR)</v>
      </c>
      <c r="G1014" s="21">
        <v>3315</v>
      </c>
      <c r="H1014" s="21" t="s">
        <v>4543</v>
      </c>
    </row>
    <row r="1015" spans="1:8" x14ac:dyDescent="0.2">
      <c r="A1015" s="3">
        <v>4806</v>
      </c>
      <c r="B1015" s="3" t="s">
        <v>1076</v>
      </c>
      <c r="C1015" s="3" t="s">
        <v>1076</v>
      </c>
      <c r="D1015" s="3" t="s">
        <v>932</v>
      </c>
      <c r="E1015" s="3" t="str">
        <v>Urnäsch</v>
      </c>
      <c r="G1015" s="21">
        <v>3317</v>
      </c>
      <c r="H1015" s="21" t="s">
        <v>4543</v>
      </c>
    </row>
    <row r="1016" spans="1:8" x14ac:dyDescent="0.2">
      <c r="A1016" s="3">
        <v>6260</v>
      </c>
      <c r="B1016" s="3" t="s">
        <v>1077</v>
      </c>
      <c r="C1016" s="3" t="s">
        <v>1076</v>
      </c>
      <c r="D1016" s="3" t="s">
        <v>932</v>
      </c>
      <c r="E1016" s="3" t="str">
        <v>Waldstatt</v>
      </c>
      <c r="G1016" s="21">
        <v>3322</v>
      </c>
      <c r="H1016" s="21" t="s">
        <v>4543</v>
      </c>
    </row>
    <row r="1017" spans="1:8" x14ac:dyDescent="0.2">
      <c r="A1017" s="3">
        <v>6144</v>
      </c>
      <c r="B1017" s="3" t="s">
        <v>1078</v>
      </c>
      <c r="C1017" s="3" t="s">
        <v>1079</v>
      </c>
      <c r="D1017" s="3" t="s">
        <v>932</v>
      </c>
      <c r="E1017" s="3" t="str">
        <v>Bühler</v>
      </c>
      <c r="G1017" s="21">
        <v>3323</v>
      </c>
      <c r="H1017" s="21" t="s">
        <v>4543</v>
      </c>
    </row>
    <row r="1018" spans="1:8" x14ac:dyDescent="0.2">
      <c r="A1018" s="3">
        <v>6152</v>
      </c>
      <c r="B1018" s="3" t="s">
        <v>1080</v>
      </c>
      <c r="C1018" s="3" t="s">
        <v>1079</v>
      </c>
      <c r="D1018" s="3" t="s">
        <v>932</v>
      </c>
      <c r="E1018" s="3" t="str">
        <v>Gais</v>
      </c>
      <c r="G1018" s="21">
        <v>3324</v>
      </c>
      <c r="H1018" s="21" t="s">
        <v>4543</v>
      </c>
    </row>
    <row r="1019" spans="1:8" x14ac:dyDescent="0.2">
      <c r="A1019" s="3">
        <v>6126</v>
      </c>
      <c r="B1019" s="3" t="s">
        <v>1081</v>
      </c>
      <c r="C1019" s="3" t="s">
        <v>1082</v>
      </c>
      <c r="D1019" s="3" t="s">
        <v>932</v>
      </c>
      <c r="E1019" s="3" t="str">
        <v>Speicher</v>
      </c>
      <c r="G1019" s="21">
        <v>3325</v>
      </c>
      <c r="H1019" s="21" t="s">
        <v>4543</v>
      </c>
    </row>
    <row r="1020" spans="1:8" x14ac:dyDescent="0.2">
      <c r="A1020" s="3">
        <v>6130</v>
      </c>
      <c r="B1020" s="3" t="s">
        <v>1082</v>
      </c>
      <c r="C1020" s="3" t="s">
        <v>1082</v>
      </c>
      <c r="D1020" s="3" t="s">
        <v>932</v>
      </c>
      <c r="E1020" s="3" t="str">
        <v>Teufen (AR)</v>
      </c>
      <c r="G1020" s="21">
        <v>3326</v>
      </c>
      <c r="H1020" s="21" t="s">
        <v>4543</v>
      </c>
    </row>
    <row r="1021" spans="1:8" x14ac:dyDescent="0.2">
      <c r="A1021" s="3">
        <v>6132</v>
      </c>
      <c r="B1021" s="3" t="s">
        <v>1083</v>
      </c>
      <c r="C1021" s="3" t="s">
        <v>1082</v>
      </c>
      <c r="D1021" s="3" t="s">
        <v>932</v>
      </c>
      <c r="E1021" s="3" t="str">
        <v>Trogen</v>
      </c>
      <c r="G1021" s="21">
        <v>3360</v>
      </c>
      <c r="H1021" s="21" t="s">
        <v>4551</v>
      </c>
    </row>
    <row r="1022" spans="1:8" x14ac:dyDescent="0.2">
      <c r="A1022" s="3">
        <v>6142</v>
      </c>
      <c r="B1022" s="3" t="s">
        <v>1084</v>
      </c>
      <c r="C1022" s="3" t="s">
        <v>1082</v>
      </c>
      <c r="D1022" s="3" t="s">
        <v>932</v>
      </c>
      <c r="E1022" s="3" t="str">
        <v>Grub (AR)</v>
      </c>
      <c r="G1022" s="21">
        <v>3362</v>
      </c>
      <c r="H1022" s="21" t="s">
        <v>4551</v>
      </c>
    </row>
    <row r="1023" spans="1:8" x14ac:dyDescent="0.2">
      <c r="A1023" s="3">
        <v>6460</v>
      </c>
      <c r="B1023" s="3" t="s">
        <v>1085</v>
      </c>
      <c r="C1023" s="3" t="s">
        <v>1086</v>
      </c>
      <c r="D1023" s="3" t="s">
        <v>1087</v>
      </c>
      <c r="E1023" s="3" t="str">
        <v>Heiden</v>
      </c>
      <c r="G1023" s="21">
        <v>3363</v>
      </c>
      <c r="H1023" s="21" t="s">
        <v>4551</v>
      </c>
    </row>
    <row r="1024" spans="1:8" x14ac:dyDescent="0.2">
      <c r="A1024" s="3">
        <v>6490</v>
      </c>
      <c r="B1024" s="3" t="s">
        <v>1088</v>
      </c>
      <c r="C1024" s="3" t="s">
        <v>1088</v>
      </c>
      <c r="D1024" s="3" t="s">
        <v>1087</v>
      </c>
      <c r="E1024" s="3" t="str">
        <v>Lutzenberg</v>
      </c>
      <c r="G1024" s="21">
        <v>3365</v>
      </c>
      <c r="H1024" s="21" t="s">
        <v>4551</v>
      </c>
    </row>
    <row r="1025" spans="1:8" x14ac:dyDescent="0.2">
      <c r="A1025" s="3">
        <v>6468</v>
      </c>
      <c r="B1025" s="3" t="s">
        <v>1089</v>
      </c>
      <c r="C1025" s="3" t="s">
        <v>1089</v>
      </c>
      <c r="D1025" s="3" t="s">
        <v>1087</v>
      </c>
      <c r="E1025" s="3" t="str">
        <v>Rehetobel</v>
      </c>
      <c r="G1025" s="21">
        <v>3366</v>
      </c>
      <c r="H1025" s="21" t="s">
        <v>4551</v>
      </c>
    </row>
    <row r="1026" spans="1:8" x14ac:dyDescent="0.2">
      <c r="A1026" s="3">
        <v>6463</v>
      </c>
      <c r="B1026" s="3" t="s">
        <v>1090</v>
      </c>
      <c r="C1026" s="3" t="s">
        <v>1091</v>
      </c>
      <c r="D1026" s="3" t="s">
        <v>1087</v>
      </c>
      <c r="E1026" s="3" t="str">
        <v>Reute (AR)</v>
      </c>
      <c r="G1026" s="21">
        <v>3367</v>
      </c>
      <c r="H1026" s="21" t="s">
        <v>4551</v>
      </c>
    </row>
    <row r="1027" spans="1:8" x14ac:dyDescent="0.2">
      <c r="A1027" s="3">
        <v>6472</v>
      </c>
      <c r="B1027" s="3" t="s">
        <v>1092</v>
      </c>
      <c r="C1027" s="3" t="s">
        <v>1092</v>
      </c>
      <c r="D1027" s="3" t="s">
        <v>1087</v>
      </c>
      <c r="E1027" s="3" t="str">
        <v>Wald (AR)</v>
      </c>
      <c r="G1027" s="21">
        <v>3368</v>
      </c>
      <c r="H1027" s="21" t="s">
        <v>4551</v>
      </c>
    </row>
    <row r="1028" spans="1:8" x14ac:dyDescent="0.2">
      <c r="A1028" s="3">
        <v>6454</v>
      </c>
      <c r="B1028" s="3" t="s">
        <v>1093</v>
      </c>
      <c r="C1028" s="3" t="s">
        <v>1093</v>
      </c>
      <c r="D1028" s="3" t="s">
        <v>1087</v>
      </c>
      <c r="E1028" s="3" t="str">
        <v>Walzenhausen</v>
      </c>
      <c r="G1028" s="21">
        <v>3372</v>
      </c>
      <c r="H1028" s="21" t="s">
        <v>4551</v>
      </c>
    </row>
    <row r="1029" spans="1:8" x14ac:dyDescent="0.2">
      <c r="A1029" s="3">
        <v>6487</v>
      </c>
      <c r="B1029" s="3" t="s">
        <v>1094</v>
      </c>
      <c r="C1029" s="3" t="s">
        <v>1094</v>
      </c>
      <c r="D1029" s="3" t="s">
        <v>1087</v>
      </c>
      <c r="E1029" s="3" t="str">
        <v>Wolfhalden</v>
      </c>
      <c r="G1029" s="21">
        <v>3373</v>
      </c>
      <c r="H1029" s="21" t="s">
        <v>4551</v>
      </c>
    </row>
    <row r="1030" spans="1:8" x14ac:dyDescent="0.2">
      <c r="A1030" s="3">
        <v>6476</v>
      </c>
      <c r="B1030" s="3" t="s">
        <v>1095</v>
      </c>
      <c r="C1030" s="3" t="s">
        <v>1096</v>
      </c>
      <c r="D1030" s="3" t="s">
        <v>1087</v>
      </c>
      <c r="E1030" s="3" t="str">
        <v>Appenzell</v>
      </c>
      <c r="G1030" s="21">
        <v>3374</v>
      </c>
      <c r="H1030" s="21" t="s">
        <v>4551</v>
      </c>
    </row>
    <row r="1031" spans="1:8" x14ac:dyDescent="0.2">
      <c r="A1031" s="3">
        <v>6482</v>
      </c>
      <c r="B1031" s="3" t="s">
        <v>1096</v>
      </c>
      <c r="C1031" s="3" t="s">
        <v>1096</v>
      </c>
      <c r="D1031" s="3" t="s">
        <v>1087</v>
      </c>
      <c r="E1031" s="3" t="str">
        <v>Gonten</v>
      </c>
      <c r="G1031" s="21">
        <v>3375</v>
      </c>
      <c r="H1031" s="21" t="s">
        <v>4551</v>
      </c>
    </row>
    <row r="1032" spans="1:8" x14ac:dyDescent="0.2">
      <c r="A1032" s="3">
        <v>6493</v>
      </c>
      <c r="B1032" s="3" t="s">
        <v>1097</v>
      </c>
      <c r="C1032" s="3" t="s">
        <v>1097</v>
      </c>
      <c r="D1032" s="3" t="s">
        <v>1087</v>
      </c>
      <c r="E1032" s="3" t="str">
        <v>Schlatt-Haslen</v>
      </c>
      <c r="G1032" s="21">
        <v>3376</v>
      </c>
      <c r="H1032" s="21" t="s">
        <v>4551</v>
      </c>
    </row>
    <row r="1033" spans="1:8" x14ac:dyDescent="0.2">
      <c r="A1033" s="3">
        <v>6461</v>
      </c>
      <c r="B1033" s="3" t="s">
        <v>1098</v>
      </c>
      <c r="C1033" s="3" t="s">
        <v>1098</v>
      </c>
      <c r="D1033" s="3" t="s">
        <v>1087</v>
      </c>
      <c r="E1033" s="3" t="str">
        <v>Oberegg</v>
      </c>
      <c r="G1033" s="21">
        <v>3377</v>
      </c>
      <c r="H1033" s="21" t="s">
        <v>4551</v>
      </c>
    </row>
    <row r="1034" spans="1:8" x14ac:dyDescent="0.2">
      <c r="A1034" s="3">
        <v>6491</v>
      </c>
      <c r="B1034" s="3" t="s">
        <v>1099</v>
      </c>
      <c r="C1034" s="3" t="s">
        <v>1099</v>
      </c>
      <c r="D1034" s="3" t="s">
        <v>1087</v>
      </c>
      <c r="E1034" s="3" t="str">
        <v>Schwende-Rüte</v>
      </c>
      <c r="G1034" s="21">
        <v>3380</v>
      </c>
      <c r="H1034" s="21" t="s">
        <v>4551</v>
      </c>
    </row>
    <row r="1035" spans="1:8" x14ac:dyDescent="0.2">
      <c r="A1035" s="3">
        <v>6467</v>
      </c>
      <c r="B1035" s="3" t="s">
        <v>1100</v>
      </c>
      <c r="C1035" s="3" t="s">
        <v>1100</v>
      </c>
      <c r="D1035" s="3" t="s">
        <v>1087</v>
      </c>
      <c r="E1035" s="3" t="str">
        <v>Häggenschwil</v>
      </c>
      <c r="G1035" s="21">
        <v>3400</v>
      </c>
      <c r="H1035" s="21" t="s">
        <v>4543</v>
      </c>
    </row>
    <row r="1036" spans="1:8" x14ac:dyDescent="0.2">
      <c r="A1036" s="3">
        <v>6469</v>
      </c>
      <c r="B1036" s="3" t="s">
        <v>1101</v>
      </c>
      <c r="C1036" s="3" t="s">
        <v>1100</v>
      </c>
      <c r="D1036" s="3" t="s">
        <v>1087</v>
      </c>
      <c r="E1036" s="3" t="str">
        <v>Muolen</v>
      </c>
      <c r="G1036" s="21">
        <v>3412</v>
      </c>
      <c r="H1036" s="21" t="s">
        <v>4543</v>
      </c>
    </row>
    <row r="1037" spans="1:8" x14ac:dyDescent="0.2">
      <c r="A1037" s="3">
        <v>6462</v>
      </c>
      <c r="B1037" s="3" t="s">
        <v>1102</v>
      </c>
      <c r="C1037" s="3" t="s">
        <v>1103</v>
      </c>
      <c r="D1037" s="3" t="s">
        <v>1087</v>
      </c>
      <c r="E1037" s="3" t="str">
        <v>St. Gallen</v>
      </c>
      <c r="G1037" s="21">
        <v>3413</v>
      </c>
      <c r="H1037" s="21" t="s">
        <v>4543</v>
      </c>
    </row>
    <row r="1038" spans="1:8" x14ac:dyDescent="0.2">
      <c r="A1038" s="3">
        <v>6466</v>
      </c>
      <c r="B1038" s="3" t="s">
        <v>1104</v>
      </c>
      <c r="C1038" s="3" t="s">
        <v>1103</v>
      </c>
      <c r="D1038" s="3" t="s">
        <v>1087</v>
      </c>
      <c r="E1038" s="3" t="str">
        <v>Wittenbach</v>
      </c>
      <c r="G1038" s="21">
        <v>3414</v>
      </c>
      <c r="H1038" s="21" t="s">
        <v>4543</v>
      </c>
    </row>
    <row r="1039" spans="1:8" x14ac:dyDescent="0.2">
      <c r="A1039" s="3">
        <v>6377</v>
      </c>
      <c r="B1039" s="3" t="s">
        <v>1105</v>
      </c>
      <c r="C1039" s="3" t="s">
        <v>1105</v>
      </c>
      <c r="D1039" s="3" t="s">
        <v>1087</v>
      </c>
      <c r="E1039" s="3" t="str">
        <v>Berg (SG)</v>
      </c>
      <c r="G1039" s="21">
        <v>3415</v>
      </c>
      <c r="H1039" s="21" t="s">
        <v>4543</v>
      </c>
    </row>
    <row r="1040" spans="1:8" x14ac:dyDescent="0.2">
      <c r="A1040" s="3">
        <v>6441</v>
      </c>
      <c r="B1040" s="3" t="s">
        <v>1106</v>
      </c>
      <c r="C1040" s="3" t="s">
        <v>1105</v>
      </c>
      <c r="D1040" s="3" t="s">
        <v>1087</v>
      </c>
      <c r="E1040" s="3" t="str">
        <v>Eggersriet</v>
      </c>
      <c r="G1040" s="21">
        <v>3416</v>
      </c>
      <c r="H1040" s="21" t="s">
        <v>4551</v>
      </c>
    </row>
    <row r="1041" spans="1:8" x14ac:dyDescent="0.2">
      <c r="A1041" s="3">
        <v>6473</v>
      </c>
      <c r="B1041" s="3" t="s">
        <v>1107</v>
      </c>
      <c r="C1041" s="3" t="s">
        <v>1107</v>
      </c>
      <c r="D1041" s="3" t="s">
        <v>1087</v>
      </c>
      <c r="E1041" s="3" t="str">
        <v>Goldach</v>
      </c>
      <c r="G1041" s="21">
        <v>3417</v>
      </c>
      <c r="H1041" s="21" t="s">
        <v>4543</v>
      </c>
    </row>
    <row r="1042" spans="1:8" x14ac:dyDescent="0.2">
      <c r="A1042" s="3">
        <v>6474</v>
      </c>
      <c r="B1042" s="3" t="s">
        <v>1108</v>
      </c>
      <c r="C1042" s="3" t="s">
        <v>1107</v>
      </c>
      <c r="D1042" s="3" t="s">
        <v>1087</v>
      </c>
      <c r="E1042" s="3" t="str">
        <v>Mörschwil</v>
      </c>
      <c r="G1042" s="21">
        <v>3418</v>
      </c>
      <c r="H1042" s="21" t="s">
        <v>4543</v>
      </c>
    </row>
    <row r="1043" spans="1:8" x14ac:dyDescent="0.2">
      <c r="A1043" s="3">
        <v>6475</v>
      </c>
      <c r="B1043" s="3" t="s">
        <v>1109</v>
      </c>
      <c r="C1043" s="3" t="s">
        <v>1107</v>
      </c>
      <c r="D1043" s="3" t="s">
        <v>1087</v>
      </c>
      <c r="E1043" s="3" t="str">
        <v>Rorschach</v>
      </c>
      <c r="G1043" s="21">
        <v>3419</v>
      </c>
      <c r="H1043" s="21" t="s">
        <v>4543</v>
      </c>
    </row>
    <row r="1044" spans="1:8" x14ac:dyDescent="0.2">
      <c r="A1044" s="3">
        <v>6452</v>
      </c>
      <c r="B1044" s="3" t="s">
        <v>1110</v>
      </c>
      <c r="C1044" s="3" t="s">
        <v>1110</v>
      </c>
      <c r="D1044" s="3" t="s">
        <v>1087</v>
      </c>
      <c r="E1044" s="3" t="str">
        <v>Rorschacherberg</v>
      </c>
      <c r="G1044" s="21">
        <v>3421</v>
      </c>
      <c r="H1044" s="21" t="s">
        <v>4543</v>
      </c>
    </row>
    <row r="1045" spans="1:8" x14ac:dyDescent="0.2">
      <c r="A1045" s="3">
        <v>6464</v>
      </c>
      <c r="B1045" s="3" t="s">
        <v>1111</v>
      </c>
      <c r="C1045" s="3" t="s">
        <v>1111</v>
      </c>
      <c r="D1045" s="3" t="s">
        <v>1087</v>
      </c>
      <c r="E1045" s="3" t="str">
        <v>Steinach</v>
      </c>
      <c r="G1045" s="21">
        <v>3422</v>
      </c>
      <c r="H1045" s="21" t="s">
        <v>4543</v>
      </c>
    </row>
    <row r="1046" spans="1:8" x14ac:dyDescent="0.2">
      <c r="A1046" s="3">
        <v>8751</v>
      </c>
      <c r="B1046" s="3" t="s">
        <v>1112</v>
      </c>
      <c r="C1046" s="3" t="s">
        <v>1111</v>
      </c>
      <c r="D1046" s="3" t="s">
        <v>1087</v>
      </c>
      <c r="E1046" s="3" t="str">
        <v>Tübach</v>
      </c>
      <c r="G1046" s="21">
        <v>3423</v>
      </c>
      <c r="H1046" s="21" t="s">
        <v>4543</v>
      </c>
    </row>
    <row r="1047" spans="1:8" x14ac:dyDescent="0.2">
      <c r="A1047" s="3">
        <v>6465</v>
      </c>
      <c r="B1047" s="3" t="s">
        <v>1113</v>
      </c>
      <c r="C1047" s="3" t="s">
        <v>1113</v>
      </c>
      <c r="D1047" s="3" t="s">
        <v>1087</v>
      </c>
      <c r="E1047" s="3" t="str">
        <v>Untereggen</v>
      </c>
      <c r="G1047" s="21">
        <v>3424</v>
      </c>
      <c r="H1047" s="21" t="s">
        <v>4543</v>
      </c>
    </row>
    <row r="1048" spans="1:8" x14ac:dyDescent="0.2">
      <c r="A1048" s="3">
        <v>6484</v>
      </c>
      <c r="B1048" s="3" t="s">
        <v>1114</v>
      </c>
      <c r="C1048" s="3" t="s">
        <v>1115</v>
      </c>
      <c r="D1048" s="3" t="s">
        <v>1087</v>
      </c>
      <c r="E1048" s="3" t="str">
        <v>Au (SG)</v>
      </c>
      <c r="G1048" s="21">
        <v>3425</v>
      </c>
      <c r="H1048" s="21" t="s">
        <v>4543</v>
      </c>
    </row>
    <row r="1049" spans="1:8" x14ac:dyDescent="0.2">
      <c r="A1049" s="3">
        <v>6485</v>
      </c>
      <c r="B1049" s="3" t="s">
        <v>1116</v>
      </c>
      <c r="C1049" s="3" t="s">
        <v>1115</v>
      </c>
      <c r="D1049" s="3" t="s">
        <v>1087</v>
      </c>
      <c r="E1049" s="3" t="str">
        <v>Balgach</v>
      </c>
      <c r="G1049" s="21">
        <v>3426</v>
      </c>
      <c r="H1049" s="21" t="s">
        <v>4543</v>
      </c>
    </row>
    <row r="1050" spans="1:8" x14ac:dyDescent="0.2">
      <c r="A1050" s="3">
        <v>8836</v>
      </c>
      <c r="B1050" s="3" t="s">
        <v>1117</v>
      </c>
      <c r="C1050" s="3" t="s">
        <v>1118</v>
      </c>
      <c r="D1050" s="3" t="s">
        <v>1119</v>
      </c>
      <c r="E1050" s="3" t="str">
        <v>Berneck</v>
      </c>
      <c r="G1050" s="21">
        <v>3427</v>
      </c>
      <c r="H1050" s="21" t="s">
        <v>4543</v>
      </c>
    </row>
    <row r="1051" spans="1:8" x14ac:dyDescent="0.2">
      <c r="A1051" s="3">
        <v>8840</v>
      </c>
      <c r="B1051" s="3" t="s">
        <v>1118</v>
      </c>
      <c r="C1051" s="3" t="s">
        <v>1118</v>
      </c>
      <c r="D1051" s="3" t="s">
        <v>1119</v>
      </c>
      <c r="E1051" s="3" t="str">
        <v>Diepoldsau</v>
      </c>
      <c r="G1051" s="21">
        <v>3428</v>
      </c>
      <c r="H1051" s="21" t="s">
        <v>4543</v>
      </c>
    </row>
    <row r="1052" spans="1:8" x14ac:dyDescent="0.2">
      <c r="A1052" s="3">
        <v>8840</v>
      </c>
      <c r="B1052" s="3" t="s">
        <v>1120</v>
      </c>
      <c r="C1052" s="3" t="s">
        <v>1118</v>
      </c>
      <c r="D1052" s="3" t="s">
        <v>1119</v>
      </c>
      <c r="E1052" s="3" t="str">
        <v>Rheineck</v>
      </c>
      <c r="G1052" s="21">
        <v>3429</v>
      </c>
      <c r="H1052" s="21" t="s">
        <v>4551</v>
      </c>
    </row>
    <row r="1053" spans="1:8" x14ac:dyDescent="0.2">
      <c r="A1053" s="3">
        <v>8841</v>
      </c>
      <c r="B1053" s="3" t="s">
        <v>1121</v>
      </c>
      <c r="C1053" s="3" t="s">
        <v>1118</v>
      </c>
      <c r="D1053" s="3" t="s">
        <v>1119</v>
      </c>
      <c r="E1053" s="3" t="str">
        <v>St. Margrethen</v>
      </c>
      <c r="G1053" s="21">
        <v>3432</v>
      </c>
      <c r="H1053" s="21" t="s">
        <v>4543</v>
      </c>
    </row>
    <row r="1054" spans="1:8" x14ac:dyDescent="0.2">
      <c r="A1054" s="3">
        <v>8844</v>
      </c>
      <c r="B1054" s="3" t="s">
        <v>1122</v>
      </c>
      <c r="C1054" s="3" t="s">
        <v>1118</v>
      </c>
      <c r="D1054" s="3" t="s">
        <v>1119</v>
      </c>
      <c r="E1054" s="3" t="str">
        <v>Thal</v>
      </c>
      <c r="G1054" s="21">
        <v>3433</v>
      </c>
      <c r="H1054" s="21" t="s">
        <v>4543</v>
      </c>
    </row>
    <row r="1055" spans="1:8" x14ac:dyDescent="0.2">
      <c r="A1055" s="3">
        <v>8846</v>
      </c>
      <c r="B1055" s="3" t="s">
        <v>1123</v>
      </c>
      <c r="C1055" s="3" t="s">
        <v>1118</v>
      </c>
      <c r="D1055" s="3" t="s">
        <v>1119</v>
      </c>
      <c r="E1055" s="3" t="str">
        <v>Widnau</v>
      </c>
      <c r="G1055" s="21">
        <v>3434</v>
      </c>
      <c r="H1055" s="21" t="s">
        <v>4543</v>
      </c>
    </row>
    <row r="1056" spans="1:8" x14ac:dyDescent="0.2">
      <c r="A1056" s="3">
        <v>8847</v>
      </c>
      <c r="B1056" s="3" t="s">
        <v>1124</v>
      </c>
      <c r="C1056" s="3" t="s">
        <v>1118</v>
      </c>
      <c r="D1056" s="3" t="s">
        <v>1119</v>
      </c>
      <c r="E1056" s="3" t="str">
        <v>Altstätten</v>
      </c>
      <c r="G1056" s="21">
        <v>3435</v>
      </c>
      <c r="H1056" s="21" t="s">
        <v>4543</v>
      </c>
    </row>
    <row r="1057" spans="1:8" x14ac:dyDescent="0.2">
      <c r="A1057" s="3">
        <v>6410</v>
      </c>
      <c r="B1057" s="3" t="s">
        <v>1125</v>
      </c>
      <c r="C1057" s="3" t="s">
        <v>1126</v>
      </c>
      <c r="D1057" s="3" t="s">
        <v>1119</v>
      </c>
      <c r="E1057" s="3" t="str">
        <v>Eichberg</v>
      </c>
      <c r="G1057" s="21">
        <v>3436</v>
      </c>
      <c r="H1057" s="21" t="s">
        <v>4543</v>
      </c>
    </row>
    <row r="1058" spans="1:8" x14ac:dyDescent="0.2">
      <c r="A1058" s="3">
        <v>6442</v>
      </c>
      <c r="B1058" s="3" t="s">
        <v>1126</v>
      </c>
      <c r="C1058" s="3" t="s">
        <v>1126</v>
      </c>
      <c r="D1058" s="3" t="s">
        <v>1119</v>
      </c>
      <c r="E1058" s="3" t="str">
        <v>Marbach (SG)</v>
      </c>
      <c r="G1058" s="21">
        <v>3437</v>
      </c>
      <c r="H1058" s="21" t="s">
        <v>4543</v>
      </c>
    </row>
    <row r="1059" spans="1:8" x14ac:dyDescent="0.2">
      <c r="A1059" s="3">
        <v>8834</v>
      </c>
      <c r="B1059" s="3" t="s">
        <v>1127</v>
      </c>
      <c r="C1059" s="3" t="s">
        <v>1128</v>
      </c>
      <c r="D1059" s="3" t="s">
        <v>1119</v>
      </c>
      <c r="E1059" s="3" t="str">
        <v>Oberriet (SG)</v>
      </c>
      <c r="G1059" s="21">
        <v>3438</v>
      </c>
      <c r="H1059" s="21" t="s">
        <v>4543</v>
      </c>
    </row>
    <row r="1060" spans="1:8" x14ac:dyDescent="0.2">
      <c r="A1060" s="3">
        <v>8835</v>
      </c>
      <c r="B1060" s="3" t="s">
        <v>1128</v>
      </c>
      <c r="C1060" s="3" t="s">
        <v>1128</v>
      </c>
      <c r="D1060" s="3" t="s">
        <v>1119</v>
      </c>
      <c r="E1060" s="3" t="str">
        <v>Rebstein</v>
      </c>
      <c r="G1060" s="21">
        <v>3439</v>
      </c>
      <c r="H1060" s="21" t="s">
        <v>4543</v>
      </c>
    </row>
    <row r="1061" spans="1:8" x14ac:dyDescent="0.2">
      <c r="A1061" s="3">
        <v>8640</v>
      </c>
      <c r="B1061" s="3" t="s">
        <v>1129</v>
      </c>
      <c r="C1061" s="3" t="s">
        <v>1130</v>
      </c>
      <c r="D1061" s="3" t="s">
        <v>1119</v>
      </c>
      <c r="E1061" s="3" t="str">
        <v>Rüthi (SG)</v>
      </c>
      <c r="G1061" s="21">
        <v>3452</v>
      </c>
      <c r="H1061" s="21" t="s">
        <v>4543</v>
      </c>
    </row>
    <row r="1062" spans="1:8" x14ac:dyDescent="0.2">
      <c r="A1062" s="3">
        <v>8806</v>
      </c>
      <c r="B1062" s="3" t="s">
        <v>1131</v>
      </c>
      <c r="C1062" s="3" t="s">
        <v>1130</v>
      </c>
      <c r="D1062" s="3" t="s">
        <v>1119</v>
      </c>
      <c r="E1062" s="3" t="str">
        <v>Buchs (SG)</v>
      </c>
      <c r="G1062" s="21">
        <v>3453</v>
      </c>
      <c r="H1062" s="21" t="s">
        <v>4543</v>
      </c>
    </row>
    <row r="1063" spans="1:8" x14ac:dyDescent="0.2">
      <c r="A1063" s="3">
        <v>8807</v>
      </c>
      <c r="B1063" s="3" t="s">
        <v>1130</v>
      </c>
      <c r="C1063" s="3" t="s">
        <v>1130</v>
      </c>
      <c r="D1063" s="3" t="s">
        <v>1119</v>
      </c>
      <c r="E1063" s="3" t="str">
        <v>Gams</v>
      </c>
      <c r="G1063" s="21">
        <v>3454</v>
      </c>
      <c r="H1063" s="21" t="s">
        <v>4543</v>
      </c>
    </row>
    <row r="1064" spans="1:8" x14ac:dyDescent="0.2">
      <c r="A1064" s="3">
        <v>8808</v>
      </c>
      <c r="B1064" s="3" t="s">
        <v>1132</v>
      </c>
      <c r="C1064" s="3" t="s">
        <v>1130</v>
      </c>
      <c r="D1064" s="3" t="s">
        <v>1119</v>
      </c>
      <c r="E1064" s="3" t="str">
        <v>Grabs</v>
      </c>
      <c r="G1064" s="21">
        <v>3455</v>
      </c>
      <c r="H1064" s="21" t="s">
        <v>4543</v>
      </c>
    </row>
    <row r="1065" spans="1:8" x14ac:dyDescent="0.2">
      <c r="A1065" s="3">
        <v>8832</v>
      </c>
      <c r="B1065" s="3" t="s">
        <v>1133</v>
      </c>
      <c r="C1065" s="3" t="s">
        <v>1130</v>
      </c>
      <c r="D1065" s="3" t="s">
        <v>1119</v>
      </c>
      <c r="E1065" s="3" t="str">
        <v>Sennwald</v>
      </c>
      <c r="G1065" s="21">
        <v>3456</v>
      </c>
      <c r="H1065" s="21" t="s">
        <v>4543</v>
      </c>
    </row>
    <row r="1066" spans="1:8" x14ac:dyDescent="0.2">
      <c r="A1066" s="3">
        <v>8832</v>
      </c>
      <c r="B1066" s="3" t="s">
        <v>1134</v>
      </c>
      <c r="C1066" s="3" t="s">
        <v>1130</v>
      </c>
      <c r="D1066" s="3" t="s">
        <v>1119</v>
      </c>
      <c r="E1066" s="3" t="str">
        <v>Sevelen</v>
      </c>
      <c r="G1066" s="21">
        <v>3457</v>
      </c>
      <c r="H1066" s="21" t="s">
        <v>4551</v>
      </c>
    </row>
    <row r="1067" spans="1:8" x14ac:dyDescent="0.2">
      <c r="A1067" s="3">
        <v>8832</v>
      </c>
      <c r="B1067" s="3" t="s">
        <v>1133</v>
      </c>
      <c r="C1067" s="3" t="s">
        <v>1133</v>
      </c>
      <c r="D1067" s="3" t="s">
        <v>1119</v>
      </c>
      <c r="E1067" s="3" t="str">
        <v>Wartau</v>
      </c>
      <c r="G1067" s="21">
        <v>3462</v>
      </c>
      <c r="H1067" s="21" t="s">
        <v>4551</v>
      </c>
    </row>
    <row r="1068" spans="1:8" x14ac:dyDescent="0.2">
      <c r="A1068" s="3">
        <v>6402</v>
      </c>
      <c r="B1068" s="3" t="s">
        <v>1135</v>
      </c>
      <c r="C1068" s="3" t="s">
        <v>1136</v>
      </c>
      <c r="D1068" s="3" t="s">
        <v>1119</v>
      </c>
      <c r="E1068" s="3" t="str">
        <v>Bad Ragaz</v>
      </c>
      <c r="G1068" s="21">
        <v>3463</v>
      </c>
      <c r="H1068" s="21" t="s">
        <v>4551</v>
      </c>
    </row>
    <row r="1069" spans="1:8" x14ac:dyDescent="0.2">
      <c r="A1069" s="3">
        <v>6403</v>
      </c>
      <c r="B1069" s="3" t="s">
        <v>1137</v>
      </c>
      <c r="C1069" s="3" t="s">
        <v>1136</v>
      </c>
      <c r="D1069" s="3" t="s">
        <v>1119</v>
      </c>
      <c r="E1069" s="3" t="str">
        <v>Flums</v>
      </c>
      <c r="G1069" s="21">
        <v>3464</v>
      </c>
      <c r="H1069" s="21" t="s">
        <v>4551</v>
      </c>
    </row>
    <row r="1070" spans="1:8" x14ac:dyDescent="0.2">
      <c r="A1070" s="3">
        <v>6405</v>
      </c>
      <c r="B1070" s="3" t="s">
        <v>1138</v>
      </c>
      <c r="C1070" s="3" t="s">
        <v>1136</v>
      </c>
      <c r="D1070" s="3" t="s">
        <v>1119</v>
      </c>
      <c r="E1070" s="3" t="str">
        <v>Mels</v>
      </c>
      <c r="G1070" s="21">
        <v>3465</v>
      </c>
      <c r="H1070" s="21" t="s">
        <v>4551</v>
      </c>
    </row>
    <row r="1071" spans="1:8" x14ac:dyDescent="0.2">
      <c r="A1071" s="3">
        <v>8852</v>
      </c>
      <c r="B1071" s="3" t="s">
        <v>1139</v>
      </c>
      <c r="C1071" s="3" t="s">
        <v>1139</v>
      </c>
      <c r="D1071" s="3" t="s">
        <v>1119</v>
      </c>
      <c r="E1071" s="3" t="str">
        <v>Pfäfers</v>
      </c>
      <c r="G1071" s="21">
        <v>3472</v>
      </c>
      <c r="H1071" s="21" t="s">
        <v>4551</v>
      </c>
    </row>
    <row r="1072" spans="1:8" x14ac:dyDescent="0.2">
      <c r="A1072" s="3">
        <v>8854</v>
      </c>
      <c r="B1072" s="3" t="s">
        <v>1140</v>
      </c>
      <c r="C1072" s="3" t="s">
        <v>1140</v>
      </c>
      <c r="D1072" s="3" t="s">
        <v>1119</v>
      </c>
      <c r="E1072" s="3" t="str">
        <v>Quarten</v>
      </c>
      <c r="G1072" s="21">
        <v>3473</v>
      </c>
      <c r="H1072" s="21" t="s">
        <v>4551</v>
      </c>
    </row>
    <row r="1073" spans="1:8" x14ac:dyDescent="0.2">
      <c r="A1073" s="3">
        <v>8858</v>
      </c>
      <c r="B1073" s="3" t="s">
        <v>1141</v>
      </c>
      <c r="C1073" s="3" t="s">
        <v>1141</v>
      </c>
      <c r="D1073" s="3" t="s">
        <v>1119</v>
      </c>
      <c r="E1073" s="3" t="str">
        <v>Sargans</v>
      </c>
      <c r="G1073" s="21">
        <v>3474</v>
      </c>
      <c r="H1073" s="21" t="s">
        <v>4551</v>
      </c>
    </row>
    <row r="1074" spans="1:8" x14ac:dyDescent="0.2">
      <c r="A1074" s="3">
        <v>8853</v>
      </c>
      <c r="B1074" s="3" t="s">
        <v>1142</v>
      </c>
      <c r="C1074" s="3" t="s">
        <v>1143</v>
      </c>
      <c r="D1074" s="3" t="s">
        <v>1119</v>
      </c>
      <c r="E1074" s="3" t="str">
        <v>Vilters-Wangs</v>
      </c>
      <c r="G1074" s="21">
        <v>3475</v>
      </c>
      <c r="H1074" s="21" t="s">
        <v>4551</v>
      </c>
    </row>
    <row r="1075" spans="1:8" x14ac:dyDescent="0.2">
      <c r="A1075" s="3">
        <v>8864</v>
      </c>
      <c r="B1075" s="3" t="s">
        <v>1144</v>
      </c>
      <c r="C1075" s="3" t="s">
        <v>1144</v>
      </c>
      <c r="D1075" s="3" t="s">
        <v>1119</v>
      </c>
      <c r="E1075" s="3" t="str">
        <v>Walenstadt</v>
      </c>
      <c r="G1075" s="21">
        <v>3476</v>
      </c>
      <c r="H1075" s="21" t="s">
        <v>4551</v>
      </c>
    </row>
    <row r="1076" spans="1:8" x14ac:dyDescent="0.2">
      <c r="A1076" s="3">
        <v>8854</v>
      </c>
      <c r="B1076" s="3" t="s">
        <v>1145</v>
      </c>
      <c r="C1076" s="3" t="s">
        <v>1146</v>
      </c>
      <c r="D1076" s="3" t="s">
        <v>1119</v>
      </c>
      <c r="E1076" s="3" t="str">
        <v>Amden</v>
      </c>
      <c r="G1076" s="21">
        <v>3503</v>
      </c>
      <c r="H1076" s="21" t="s">
        <v>4543</v>
      </c>
    </row>
    <row r="1077" spans="1:8" x14ac:dyDescent="0.2">
      <c r="A1077" s="3">
        <v>8862</v>
      </c>
      <c r="B1077" s="3" t="s">
        <v>1146</v>
      </c>
      <c r="C1077" s="3" t="s">
        <v>1146</v>
      </c>
      <c r="D1077" s="3" t="s">
        <v>1119</v>
      </c>
      <c r="E1077" s="3" t="str">
        <v>Benken (SG)</v>
      </c>
      <c r="G1077" s="21">
        <v>3504</v>
      </c>
      <c r="H1077" s="21" t="s">
        <v>4550</v>
      </c>
    </row>
    <row r="1078" spans="1:8" x14ac:dyDescent="0.2">
      <c r="A1078" s="3">
        <v>8863</v>
      </c>
      <c r="B1078" s="3" t="s">
        <v>1147</v>
      </c>
      <c r="C1078" s="3" t="s">
        <v>1146</v>
      </c>
      <c r="D1078" s="3" t="s">
        <v>1119</v>
      </c>
      <c r="E1078" s="3" t="str">
        <v>Kaltbrunn</v>
      </c>
      <c r="G1078" s="21">
        <v>3506</v>
      </c>
      <c r="H1078" s="21" t="s">
        <v>4550</v>
      </c>
    </row>
    <row r="1079" spans="1:8" x14ac:dyDescent="0.2">
      <c r="A1079" s="3">
        <v>8856</v>
      </c>
      <c r="B1079" s="3" t="s">
        <v>1148</v>
      </c>
      <c r="C1079" s="3" t="s">
        <v>1148</v>
      </c>
      <c r="D1079" s="3" t="s">
        <v>1119</v>
      </c>
      <c r="E1079" s="3" t="str">
        <v>Schänis</v>
      </c>
      <c r="G1079" s="21">
        <v>3507</v>
      </c>
      <c r="H1079" s="21" t="s">
        <v>4543</v>
      </c>
    </row>
    <row r="1080" spans="1:8" x14ac:dyDescent="0.2">
      <c r="A1080" s="3">
        <v>8857</v>
      </c>
      <c r="B1080" s="3" t="s">
        <v>1149</v>
      </c>
      <c r="C1080" s="3" t="s">
        <v>1149</v>
      </c>
      <c r="D1080" s="3" t="s">
        <v>1119</v>
      </c>
      <c r="E1080" s="3" t="str">
        <v>Weesen</v>
      </c>
      <c r="G1080" s="21">
        <v>3508</v>
      </c>
      <c r="H1080" s="21" t="s">
        <v>4543</v>
      </c>
    </row>
    <row r="1081" spans="1:8" x14ac:dyDescent="0.2">
      <c r="A1081" s="3">
        <v>8855</v>
      </c>
      <c r="B1081" s="3" t="s">
        <v>1150</v>
      </c>
      <c r="C1081" s="3" t="s">
        <v>1151</v>
      </c>
      <c r="D1081" s="3" t="s">
        <v>1119</v>
      </c>
      <c r="E1081" s="3" t="str">
        <v>Schmerikon</v>
      </c>
      <c r="G1081" s="21">
        <v>3510</v>
      </c>
      <c r="H1081" s="21" t="s">
        <v>4550</v>
      </c>
    </row>
    <row r="1082" spans="1:8" x14ac:dyDescent="0.2">
      <c r="A1082" s="3">
        <v>8849</v>
      </c>
      <c r="B1082" s="3" t="s">
        <v>1152</v>
      </c>
      <c r="C1082" s="3" t="s">
        <v>1152</v>
      </c>
      <c r="D1082" s="3" t="s">
        <v>1119</v>
      </c>
      <c r="E1082" s="3" t="str">
        <v>Uznach</v>
      </c>
      <c r="G1082" s="21">
        <v>3512</v>
      </c>
      <c r="H1082" s="21" t="s">
        <v>4543</v>
      </c>
    </row>
    <row r="1083" spans="1:8" x14ac:dyDescent="0.2">
      <c r="A1083" s="3">
        <v>6410</v>
      </c>
      <c r="B1083" s="3" t="s">
        <v>1153</v>
      </c>
      <c r="C1083" s="3" t="s">
        <v>1154</v>
      </c>
      <c r="D1083" s="3" t="s">
        <v>1119</v>
      </c>
      <c r="E1083" s="3" t="str">
        <v>Rapperswil-Jona</v>
      </c>
      <c r="G1083" s="21">
        <v>3513</v>
      </c>
      <c r="H1083" s="21" t="s">
        <v>4543</v>
      </c>
    </row>
    <row r="1084" spans="1:8" x14ac:dyDescent="0.2">
      <c r="A1084" s="3">
        <v>6410</v>
      </c>
      <c r="B1084" s="3" t="s">
        <v>1155</v>
      </c>
      <c r="C1084" s="3" t="s">
        <v>1154</v>
      </c>
      <c r="D1084" s="3" t="s">
        <v>1119</v>
      </c>
      <c r="E1084" s="3" t="str">
        <v>Gommiswald</v>
      </c>
      <c r="G1084" s="21">
        <v>3531</v>
      </c>
      <c r="H1084" s="21" t="s">
        <v>4543</v>
      </c>
    </row>
    <row r="1085" spans="1:8" x14ac:dyDescent="0.2">
      <c r="A1085" s="3">
        <v>6410</v>
      </c>
      <c r="B1085" s="3" t="s">
        <v>1156</v>
      </c>
      <c r="C1085" s="3" t="s">
        <v>1154</v>
      </c>
      <c r="D1085" s="3" t="s">
        <v>1119</v>
      </c>
      <c r="E1085" s="3" t="str">
        <v>Eschenbach (SG)</v>
      </c>
      <c r="G1085" s="21">
        <v>3532</v>
      </c>
      <c r="H1085" s="21" t="s">
        <v>4543</v>
      </c>
    </row>
    <row r="1086" spans="1:8" x14ac:dyDescent="0.2">
      <c r="A1086" s="3">
        <v>6410</v>
      </c>
      <c r="B1086" s="3" t="s">
        <v>1157</v>
      </c>
      <c r="C1086" s="3" t="s">
        <v>1154</v>
      </c>
      <c r="D1086" s="3" t="s">
        <v>1119</v>
      </c>
      <c r="E1086" s="3" t="str">
        <v>Ebnat-Kappel</v>
      </c>
      <c r="G1086" s="21">
        <v>3533</v>
      </c>
      <c r="H1086" s="21" t="s">
        <v>4543</v>
      </c>
    </row>
    <row r="1087" spans="1:8" x14ac:dyDescent="0.2">
      <c r="A1087" s="3">
        <v>6414</v>
      </c>
      <c r="B1087" s="3" t="s">
        <v>1158</v>
      </c>
      <c r="C1087" s="3" t="s">
        <v>1154</v>
      </c>
      <c r="D1087" s="3" t="s">
        <v>1119</v>
      </c>
      <c r="E1087" s="3" t="str">
        <v>Wildhaus-Alt St. Johann</v>
      </c>
      <c r="G1087" s="21">
        <v>3534</v>
      </c>
      <c r="H1087" s="21" t="s">
        <v>4543</v>
      </c>
    </row>
    <row r="1088" spans="1:8" x14ac:dyDescent="0.2">
      <c r="A1088" s="3">
        <v>6415</v>
      </c>
      <c r="B1088" s="3" t="s">
        <v>1154</v>
      </c>
      <c r="C1088" s="3" t="s">
        <v>1154</v>
      </c>
      <c r="D1088" s="3" t="s">
        <v>1119</v>
      </c>
      <c r="E1088" s="3" t="str">
        <v>Nesslau</v>
      </c>
      <c r="G1088" s="21">
        <v>3535</v>
      </c>
      <c r="H1088" s="21" t="s">
        <v>4543</v>
      </c>
    </row>
    <row r="1089" spans="1:8" x14ac:dyDescent="0.2">
      <c r="A1089" s="3">
        <v>6434</v>
      </c>
      <c r="B1089" s="3" t="s">
        <v>1159</v>
      </c>
      <c r="C1089" s="3" t="s">
        <v>1159</v>
      </c>
      <c r="D1089" s="3" t="s">
        <v>1119</v>
      </c>
      <c r="E1089" s="3" t="str">
        <v>Hemberg</v>
      </c>
      <c r="G1089" s="21">
        <v>3536</v>
      </c>
      <c r="H1089" s="21" t="s">
        <v>4543</v>
      </c>
    </row>
    <row r="1090" spans="1:8" x14ac:dyDescent="0.2">
      <c r="A1090" s="3">
        <v>6440</v>
      </c>
      <c r="B1090" s="3" t="s">
        <v>1160</v>
      </c>
      <c r="C1090" s="3" t="s">
        <v>1161</v>
      </c>
      <c r="D1090" s="3" t="s">
        <v>1119</v>
      </c>
      <c r="E1090" s="3" t="str">
        <v>Lichtensteig</v>
      </c>
      <c r="G1090" s="21">
        <v>3537</v>
      </c>
      <c r="H1090" s="21" t="s">
        <v>4543</v>
      </c>
    </row>
    <row r="1091" spans="1:8" x14ac:dyDescent="0.2">
      <c r="A1091" s="3">
        <v>6424</v>
      </c>
      <c r="B1091" s="3" t="s">
        <v>1162</v>
      </c>
      <c r="C1091" s="3" t="s">
        <v>1162</v>
      </c>
      <c r="D1091" s="3" t="s">
        <v>1119</v>
      </c>
      <c r="E1091" s="3" t="str">
        <v>Oberhelfenschwil</v>
      </c>
      <c r="G1091" s="21">
        <v>3538</v>
      </c>
      <c r="H1091" s="21" t="s">
        <v>4543</v>
      </c>
    </row>
    <row r="1092" spans="1:8" x14ac:dyDescent="0.2">
      <c r="A1092" s="3">
        <v>6433</v>
      </c>
      <c r="B1092" s="3" t="s">
        <v>1163</v>
      </c>
      <c r="C1092" s="3" t="s">
        <v>1164</v>
      </c>
      <c r="D1092" s="3" t="s">
        <v>1119</v>
      </c>
      <c r="E1092" s="3" t="str">
        <v>Neckertal</v>
      </c>
      <c r="G1092" s="21">
        <v>3543</v>
      </c>
      <c r="H1092" s="21" t="s">
        <v>4543</v>
      </c>
    </row>
    <row r="1093" spans="1:8" x14ac:dyDescent="0.2">
      <c r="A1093" s="3">
        <v>6443</v>
      </c>
      <c r="B1093" s="3" t="s">
        <v>1164</v>
      </c>
      <c r="C1093" s="3" t="s">
        <v>1164</v>
      </c>
      <c r="D1093" s="3" t="s">
        <v>1119</v>
      </c>
      <c r="E1093" s="3" t="str">
        <v>Wattwil</v>
      </c>
      <c r="G1093" s="21">
        <v>3550</v>
      </c>
      <c r="H1093" s="21" t="s">
        <v>4543</v>
      </c>
    </row>
    <row r="1094" spans="1:8" x14ac:dyDescent="0.2">
      <c r="A1094" s="3">
        <v>6436</v>
      </c>
      <c r="B1094" s="3" t="s">
        <v>1165</v>
      </c>
      <c r="C1094" s="3" t="s">
        <v>1165</v>
      </c>
      <c r="D1094" s="3" t="s">
        <v>1119</v>
      </c>
      <c r="E1094" s="3" t="str">
        <v>Kirchberg (SG)</v>
      </c>
      <c r="G1094" s="21">
        <v>3551</v>
      </c>
      <c r="H1094" s="21" t="s">
        <v>4543</v>
      </c>
    </row>
    <row r="1095" spans="1:8" x14ac:dyDescent="0.2">
      <c r="A1095" s="3">
        <v>6436</v>
      </c>
      <c r="B1095" s="3" t="s">
        <v>1166</v>
      </c>
      <c r="C1095" s="3" t="s">
        <v>1165</v>
      </c>
      <c r="D1095" s="3" t="s">
        <v>1119</v>
      </c>
      <c r="E1095" s="3" t="str">
        <v>Lütisburg</v>
      </c>
      <c r="G1095" s="21">
        <v>3552</v>
      </c>
      <c r="H1095" s="21" t="s">
        <v>4543</v>
      </c>
    </row>
    <row r="1096" spans="1:8" x14ac:dyDescent="0.2">
      <c r="A1096" s="3">
        <v>6436</v>
      </c>
      <c r="B1096" s="3" t="s">
        <v>1167</v>
      </c>
      <c r="C1096" s="3" t="s">
        <v>1165</v>
      </c>
      <c r="D1096" s="3" t="s">
        <v>1119</v>
      </c>
      <c r="E1096" s="3" t="str">
        <v>Mosnang</v>
      </c>
      <c r="G1096" s="21">
        <v>3553</v>
      </c>
      <c r="H1096" s="21" t="s">
        <v>4543</v>
      </c>
    </row>
    <row r="1097" spans="1:8" x14ac:dyDescent="0.2">
      <c r="A1097" s="3">
        <v>8843</v>
      </c>
      <c r="B1097" s="3" t="s">
        <v>1168</v>
      </c>
      <c r="C1097" s="3" t="s">
        <v>1168</v>
      </c>
      <c r="D1097" s="3" t="s">
        <v>1119</v>
      </c>
      <c r="E1097" s="3" t="str">
        <v>Bütschwil-Ganterschwil</v>
      </c>
      <c r="G1097" s="21">
        <v>3555</v>
      </c>
      <c r="H1097" s="21" t="s">
        <v>4543</v>
      </c>
    </row>
    <row r="1098" spans="1:8" x14ac:dyDescent="0.2">
      <c r="A1098" s="3">
        <v>6452</v>
      </c>
      <c r="B1098" s="3" t="s">
        <v>1169</v>
      </c>
      <c r="C1098" s="3" t="s">
        <v>1169</v>
      </c>
      <c r="D1098" s="3" t="s">
        <v>1119</v>
      </c>
      <c r="E1098" s="3" t="str">
        <v>Degersheim</v>
      </c>
      <c r="G1098" s="21">
        <v>3556</v>
      </c>
      <c r="H1098" s="21" t="s">
        <v>4543</v>
      </c>
    </row>
    <row r="1099" spans="1:8" x14ac:dyDescent="0.2">
      <c r="A1099" s="3">
        <v>6418</v>
      </c>
      <c r="B1099" s="3" t="s">
        <v>1170</v>
      </c>
      <c r="C1099" s="3" t="s">
        <v>1170</v>
      </c>
      <c r="D1099" s="3" t="s">
        <v>1119</v>
      </c>
      <c r="E1099" s="3" t="str">
        <v>Flawil</v>
      </c>
      <c r="G1099" s="21">
        <v>3557</v>
      </c>
      <c r="H1099" s="21" t="s">
        <v>4552</v>
      </c>
    </row>
    <row r="1100" spans="1:8" x14ac:dyDescent="0.2">
      <c r="A1100" s="3">
        <v>6417</v>
      </c>
      <c r="B1100" s="3" t="s">
        <v>1171</v>
      </c>
      <c r="C1100" s="3" t="s">
        <v>1171</v>
      </c>
      <c r="D1100" s="3" t="s">
        <v>1119</v>
      </c>
      <c r="E1100" s="3" t="str">
        <v>Jonschwil</v>
      </c>
      <c r="G1100" s="21">
        <v>3600</v>
      </c>
      <c r="H1100" s="21" t="s">
        <v>4550</v>
      </c>
    </row>
    <row r="1101" spans="1:8" x14ac:dyDescent="0.2">
      <c r="A1101" s="3">
        <v>6423</v>
      </c>
      <c r="B1101" s="3" t="s">
        <v>1172</v>
      </c>
      <c r="C1101" s="3" t="s">
        <v>1173</v>
      </c>
      <c r="D1101" s="3" t="s">
        <v>1119</v>
      </c>
      <c r="E1101" s="3" t="str">
        <v>Oberuzwil</v>
      </c>
      <c r="G1101" s="21">
        <v>3603</v>
      </c>
      <c r="H1101" s="21" t="s">
        <v>4550</v>
      </c>
    </row>
    <row r="1102" spans="1:8" x14ac:dyDescent="0.2">
      <c r="A1102" s="3">
        <v>6430</v>
      </c>
      <c r="B1102" s="3" t="s">
        <v>1173</v>
      </c>
      <c r="C1102" s="3" t="s">
        <v>1173</v>
      </c>
      <c r="D1102" s="3" t="s">
        <v>1119</v>
      </c>
      <c r="E1102" s="3" t="str">
        <v>Uzwil</v>
      </c>
      <c r="G1102" s="21">
        <v>3604</v>
      </c>
      <c r="H1102" s="21" t="s">
        <v>4550</v>
      </c>
    </row>
    <row r="1103" spans="1:8" x14ac:dyDescent="0.2">
      <c r="A1103" s="3">
        <v>6432</v>
      </c>
      <c r="B1103" s="3" t="s">
        <v>1174</v>
      </c>
      <c r="C1103" s="3" t="s">
        <v>1173</v>
      </c>
      <c r="D1103" s="3" t="s">
        <v>1119</v>
      </c>
      <c r="E1103" s="3" t="str">
        <v>Niederbüren</v>
      </c>
      <c r="G1103" s="21">
        <v>3608</v>
      </c>
      <c r="H1103" s="21" t="s">
        <v>4550</v>
      </c>
    </row>
    <row r="1104" spans="1:8" x14ac:dyDescent="0.2">
      <c r="A1104" s="3">
        <v>6438</v>
      </c>
      <c r="B1104" s="3" t="s">
        <v>1175</v>
      </c>
      <c r="C1104" s="3" t="s">
        <v>1173</v>
      </c>
      <c r="D1104" s="3" t="s">
        <v>1119</v>
      </c>
      <c r="E1104" s="3" t="str">
        <v>Niederhelfenschwil</v>
      </c>
      <c r="G1104" s="21">
        <v>3612</v>
      </c>
      <c r="H1104" s="21" t="s">
        <v>4550</v>
      </c>
    </row>
    <row r="1105" spans="1:8" x14ac:dyDescent="0.2">
      <c r="A1105" s="3">
        <v>6422</v>
      </c>
      <c r="B1105" s="3" t="s">
        <v>1176</v>
      </c>
      <c r="C1105" s="3" t="s">
        <v>1176</v>
      </c>
      <c r="D1105" s="3" t="s">
        <v>1119</v>
      </c>
      <c r="E1105" s="3" t="str">
        <v>Oberbüren</v>
      </c>
      <c r="G1105" s="21">
        <v>3613</v>
      </c>
      <c r="H1105" s="21" t="s">
        <v>4550</v>
      </c>
    </row>
    <row r="1106" spans="1:8" x14ac:dyDescent="0.2">
      <c r="A1106" s="3">
        <v>6416</v>
      </c>
      <c r="B1106" s="3" t="s">
        <v>1177</v>
      </c>
      <c r="C1106" s="3" t="s">
        <v>1177</v>
      </c>
      <c r="D1106" s="3" t="s">
        <v>1119</v>
      </c>
      <c r="E1106" s="3" t="str">
        <v>Zuzwil (SG)</v>
      </c>
      <c r="G1106" s="21">
        <v>3614</v>
      </c>
      <c r="H1106" s="21" t="s">
        <v>4550</v>
      </c>
    </row>
    <row r="1107" spans="1:8" x14ac:dyDescent="0.2">
      <c r="A1107" s="3">
        <v>8842</v>
      </c>
      <c r="B1107" s="3" t="s">
        <v>1178</v>
      </c>
      <c r="C1107" s="3" t="s">
        <v>1178</v>
      </c>
      <c r="D1107" s="3" t="s">
        <v>1119</v>
      </c>
      <c r="E1107" s="3" t="str">
        <v>Wil (SG)</v>
      </c>
      <c r="G1107" s="21">
        <v>3615</v>
      </c>
      <c r="H1107" s="21" t="s">
        <v>4550</v>
      </c>
    </row>
    <row r="1108" spans="1:8" x14ac:dyDescent="0.2">
      <c r="A1108" s="3">
        <v>8845</v>
      </c>
      <c r="B1108" s="3" t="s">
        <v>1179</v>
      </c>
      <c r="C1108" s="3" t="s">
        <v>1178</v>
      </c>
      <c r="D1108" s="3" t="s">
        <v>1119</v>
      </c>
      <c r="E1108" s="3" t="str">
        <v>Andwil (SG)</v>
      </c>
      <c r="G1108" s="21">
        <v>3616</v>
      </c>
      <c r="H1108" s="21" t="s">
        <v>4550</v>
      </c>
    </row>
    <row r="1109" spans="1:8" x14ac:dyDescent="0.2">
      <c r="A1109" s="3">
        <v>6010</v>
      </c>
      <c r="B1109" s="3" t="s">
        <v>1180</v>
      </c>
      <c r="C1109" s="3" t="s">
        <v>1181</v>
      </c>
      <c r="D1109" s="3" t="s">
        <v>1182</v>
      </c>
      <c r="E1109" s="3" t="str">
        <v>Gaiserwald</v>
      </c>
      <c r="G1109" s="21">
        <v>3617</v>
      </c>
      <c r="H1109" s="21" t="s">
        <v>4550</v>
      </c>
    </row>
    <row r="1110" spans="1:8" x14ac:dyDescent="0.2">
      <c r="A1110" s="3">
        <v>6053</v>
      </c>
      <c r="B1110" s="3" t="s">
        <v>1183</v>
      </c>
      <c r="C1110" s="3" t="s">
        <v>1181</v>
      </c>
      <c r="D1110" s="3" t="s">
        <v>1182</v>
      </c>
      <c r="E1110" s="3" t="str">
        <v>Gossau (SG)</v>
      </c>
      <c r="G1110" s="21">
        <v>3618</v>
      </c>
      <c r="H1110" s="21" t="s">
        <v>4550</v>
      </c>
    </row>
    <row r="1111" spans="1:8" x14ac:dyDescent="0.2">
      <c r="A1111" s="3">
        <v>6055</v>
      </c>
      <c r="B1111" s="3" t="s">
        <v>1184</v>
      </c>
      <c r="C1111" s="3" t="s">
        <v>1181</v>
      </c>
      <c r="D1111" s="3" t="s">
        <v>1182</v>
      </c>
      <c r="E1111" s="3" t="str">
        <v>Waldkirch</v>
      </c>
      <c r="G1111" s="21">
        <v>3619</v>
      </c>
      <c r="H1111" s="21" t="s">
        <v>4550</v>
      </c>
    </row>
    <row r="1112" spans="1:8" x14ac:dyDescent="0.2">
      <c r="A1112" s="3">
        <v>6388</v>
      </c>
      <c r="B1112" s="3" t="s">
        <v>1185</v>
      </c>
      <c r="C1112" s="3" t="s">
        <v>1186</v>
      </c>
      <c r="D1112" s="3" t="s">
        <v>1182</v>
      </c>
      <c r="E1112" s="3" t="str">
        <v>Vaz/Obervaz</v>
      </c>
      <c r="G1112" s="21">
        <v>3622</v>
      </c>
      <c r="H1112" s="21" t="s">
        <v>4550</v>
      </c>
    </row>
    <row r="1113" spans="1:8" x14ac:dyDescent="0.2">
      <c r="A1113" s="3">
        <v>6390</v>
      </c>
      <c r="B1113" s="3" t="s">
        <v>1186</v>
      </c>
      <c r="C1113" s="3" t="s">
        <v>1186</v>
      </c>
      <c r="D1113" s="3" t="s">
        <v>1182</v>
      </c>
      <c r="E1113" s="3" t="str">
        <v>Lantsch/Lenz</v>
      </c>
      <c r="G1113" s="21">
        <v>3623</v>
      </c>
      <c r="H1113" s="21" t="s">
        <v>4550</v>
      </c>
    </row>
    <row r="1114" spans="1:8" x14ac:dyDescent="0.2">
      <c r="A1114" s="3">
        <v>6074</v>
      </c>
      <c r="B1114" s="3" t="s">
        <v>1187</v>
      </c>
      <c r="C1114" s="3" t="s">
        <v>1187</v>
      </c>
      <c r="D1114" s="3" t="s">
        <v>1182</v>
      </c>
      <c r="E1114" s="3" t="str">
        <v>Schmitten (GR)</v>
      </c>
      <c r="G1114" s="21">
        <v>3624</v>
      </c>
      <c r="H1114" s="21" t="s">
        <v>4550</v>
      </c>
    </row>
    <row r="1115" spans="1:8" x14ac:dyDescent="0.2">
      <c r="A1115" s="3">
        <v>6064</v>
      </c>
      <c r="B1115" s="3" t="s">
        <v>1188</v>
      </c>
      <c r="C1115" s="3" t="s">
        <v>1188</v>
      </c>
      <c r="D1115" s="3" t="s">
        <v>1182</v>
      </c>
      <c r="E1115" s="3" t="str">
        <v>Albula/Alvra</v>
      </c>
      <c r="G1115" s="21">
        <v>3625</v>
      </c>
      <c r="H1115" s="21" t="s">
        <v>4550</v>
      </c>
    </row>
    <row r="1116" spans="1:8" x14ac:dyDescent="0.2">
      <c r="A1116" s="3">
        <v>6066</v>
      </c>
      <c r="B1116" s="3" t="s">
        <v>1189</v>
      </c>
      <c r="C1116" s="3" t="s">
        <v>1188</v>
      </c>
      <c r="D1116" s="3" t="s">
        <v>1182</v>
      </c>
      <c r="E1116" s="3" t="str">
        <v>Surses</v>
      </c>
      <c r="G1116" s="21">
        <v>3626</v>
      </c>
      <c r="H1116" s="21" t="s">
        <v>4550</v>
      </c>
    </row>
    <row r="1117" spans="1:8" x14ac:dyDescent="0.2">
      <c r="A1117" s="3">
        <v>6067</v>
      </c>
      <c r="B1117" s="3" t="s">
        <v>1190</v>
      </c>
      <c r="C1117" s="3" t="s">
        <v>1188</v>
      </c>
      <c r="D1117" s="3" t="s">
        <v>1182</v>
      </c>
      <c r="E1117" s="3" t="str">
        <v>Bergün Filisur</v>
      </c>
      <c r="G1117" s="21">
        <v>3627</v>
      </c>
      <c r="H1117" s="21" t="s">
        <v>4550</v>
      </c>
    </row>
    <row r="1118" spans="1:8" x14ac:dyDescent="0.2">
      <c r="A1118" s="3">
        <v>6068</v>
      </c>
      <c r="B1118" s="3" t="s">
        <v>1191</v>
      </c>
      <c r="C1118" s="3" t="s">
        <v>1188</v>
      </c>
      <c r="D1118" s="3" t="s">
        <v>1182</v>
      </c>
      <c r="E1118" s="3" t="str">
        <v>Brusio</v>
      </c>
      <c r="G1118" s="21">
        <v>3628</v>
      </c>
      <c r="H1118" s="21" t="s">
        <v>4550</v>
      </c>
    </row>
    <row r="1119" spans="1:8" x14ac:dyDescent="0.2">
      <c r="A1119" s="3">
        <v>6078</v>
      </c>
      <c r="B1119" s="3" t="s">
        <v>1192</v>
      </c>
      <c r="C1119" s="3" t="s">
        <v>1192</v>
      </c>
      <c r="D1119" s="3" t="s">
        <v>1182</v>
      </c>
      <c r="E1119" s="3" t="str">
        <v>Poschiavo</v>
      </c>
      <c r="G1119" s="21">
        <v>3629</v>
      </c>
      <c r="H1119" s="21" t="s">
        <v>4550</v>
      </c>
    </row>
    <row r="1120" spans="1:8" x14ac:dyDescent="0.2">
      <c r="A1120" s="3">
        <v>6078</v>
      </c>
      <c r="B1120" s="3" t="s">
        <v>1193</v>
      </c>
      <c r="C1120" s="3" t="s">
        <v>1192</v>
      </c>
      <c r="D1120" s="3" t="s">
        <v>1182</v>
      </c>
      <c r="E1120" s="3" t="str">
        <v>Falera</v>
      </c>
      <c r="G1120" s="21">
        <v>3631</v>
      </c>
      <c r="H1120" s="21" t="s">
        <v>4550</v>
      </c>
    </row>
    <row r="1121" spans="1:8" x14ac:dyDescent="0.2">
      <c r="A1121" s="3">
        <v>6072</v>
      </c>
      <c r="B1121" s="3" t="s">
        <v>1194</v>
      </c>
      <c r="C1121" s="3" t="s">
        <v>1194</v>
      </c>
      <c r="D1121" s="3" t="s">
        <v>1182</v>
      </c>
      <c r="E1121" s="3" t="str">
        <v>Laax</v>
      </c>
      <c r="G1121" s="21">
        <v>3632</v>
      </c>
      <c r="H1121" s="21" t="s">
        <v>4550</v>
      </c>
    </row>
    <row r="1122" spans="1:8" x14ac:dyDescent="0.2">
      <c r="A1122" s="3">
        <v>6073</v>
      </c>
      <c r="B1122" s="3" t="s">
        <v>1195</v>
      </c>
      <c r="C1122" s="3" t="s">
        <v>1194</v>
      </c>
      <c r="D1122" s="3" t="s">
        <v>1182</v>
      </c>
      <c r="E1122" s="3" t="str">
        <v>Sagogn</v>
      </c>
      <c r="G1122" s="21">
        <v>3633</v>
      </c>
      <c r="H1122" s="21" t="s">
        <v>4550</v>
      </c>
    </row>
    <row r="1123" spans="1:8" x14ac:dyDescent="0.2">
      <c r="A1123" s="3">
        <v>6056</v>
      </c>
      <c r="B1123" s="3" t="s">
        <v>1196</v>
      </c>
      <c r="C1123" s="3" t="s">
        <v>1197</v>
      </c>
      <c r="D1123" s="3" t="s">
        <v>1182</v>
      </c>
      <c r="E1123" s="3" t="str">
        <v>Schluein</v>
      </c>
      <c r="G1123" s="21">
        <v>3634</v>
      </c>
      <c r="H1123" s="21" t="s">
        <v>4550</v>
      </c>
    </row>
    <row r="1124" spans="1:8" x14ac:dyDescent="0.2">
      <c r="A1124" s="3">
        <v>6060</v>
      </c>
      <c r="B1124" s="3" t="s">
        <v>1197</v>
      </c>
      <c r="C1124" s="3" t="s">
        <v>1197</v>
      </c>
      <c r="D1124" s="3" t="s">
        <v>1182</v>
      </c>
      <c r="E1124" s="3" t="str">
        <v>Vals</v>
      </c>
      <c r="G1124" s="21">
        <v>3635</v>
      </c>
      <c r="H1124" s="21" t="s">
        <v>4550</v>
      </c>
    </row>
    <row r="1125" spans="1:8" x14ac:dyDescent="0.2">
      <c r="A1125" s="3">
        <v>6060</v>
      </c>
      <c r="B1125" s="3" t="s">
        <v>1198</v>
      </c>
      <c r="C1125" s="3" t="s">
        <v>1197</v>
      </c>
      <c r="D1125" s="3" t="s">
        <v>1182</v>
      </c>
      <c r="E1125" s="3" t="str">
        <v>Lumnezia</v>
      </c>
      <c r="G1125" s="21">
        <v>3636</v>
      </c>
      <c r="H1125" s="21" t="s">
        <v>4550</v>
      </c>
    </row>
    <row r="1126" spans="1:8" x14ac:dyDescent="0.2">
      <c r="A1126" s="3">
        <v>6062</v>
      </c>
      <c r="B1126" s="3" t="s">
        <v>1199</v>
      </c>
      <c r="C1126" s="3" t="s">
        <v>1197</v>
      </c>
      <c r="D1126" s="3" t="s">
        <v>1182</v>
      </c>
      <c r="E1126" s="3" t="str">
        <v>Ilanz/Glion</v>
      </c>
      <c r="G1126" s="21">
        <v>3638</v>
      </c>
      <c r="H1126" s="21" t="s">
        <v>4550</v>
      </c>
    </row>
    <row r="1127" spans="1:8" x14ac:dyDescent="0.2">
      <c r="A1127" s="3">
        <v>6063</v>
      </c>
      <c r="B1127" s="3" t="s">
        <v>1200</v>
      </c>
      <c r="C1127" s="3" t="s">
        <v>1197</v>
      </c>
      <c r="D1127" s="3" t="s">
        <v>1182</v>
      </c>
      <c r="E1127" s="3" t="str">
        <v>Fürstenau</v>
      </c>
      <c r="G1127" s="21">
        <v>3645</v>
      </c>
      <c r="H1127" s="21" t="s">
        <v>4550</v>
      </c>
    </row>
    <row r="1128" spans="1:8" x14ac:dyDescent="0.2">
      <c r="A1128" s="3">
        <v>6375</v>
      </c>
      <c r="B1128" s="3" t="s">
        <v>1201</v>
      </c>
      <c r="C1128" s="3" t="s">
        <v>1201</v>
      </c>
      <c r="D1128" s="3" t="s">
        <v>1202</v>
      </c>
      <c r="E1128" s="3" t="str">
        <v>Rothenbrunnen</v>
      </c>
      <c r="G1128" s="21">
        <v>3646</v>
      </c>
      <c r="H1128" s="21" t="s">
        <v>4550</v>
      </c>
    </row>
    <row r="1129" spans="1:8" x14ac:dyDescent="0.2">
      <c r="A1129" s="3">
        <v>6374</v>
      </c>
      <c r="B1129" s="3" t="s">
        <v>1203</v>
      </c>
      <c r="C1129" s="3" t="s">
        <v>1203</v>
      </c>
      <c r="D1129" s="3" t="s">
        <v>1202</v>
      </c>
      <c r="E1129" s="3" t="str">
        <v>Scharans</v>
      </c>
      <c r="G1129" s="21">
        <v>3647</v>
      </c>
      <c r="H1129" s="21" t="s">
        <v>4550</v>
      </c>
    </row>
    <row r="1130" spans="1:8" x14ac:dyDescent="0.2">
      <c r="A1130" s="3">
        <v>6383</v>
      </c>
      <c r="B1130" s="3" t="s">
        <v>1204</v>
      </c>
      <c r="C1130" s="3" t="s">
        <v>1204</v>
      </c>
      <c r="D1130" s="3" t="s">
        <v>1202</v>
      </c>
      <c r="E1130" s="3" t="str">
        <v>Sils im Domleschg</v>
      </c>
      <c r="G1130" s="21">
        <v>3652</v>
      </c>
      <c r="H1130" s="21" t="s">
        <v>4550</v>
      </c>
    </row>
    <row r="1131" spans="1:8" x14ac:dyDescent="0.2">
      <c r="A1131" s="3">
        <v>6383</v>
      </c>
      <c r="B1131" s="3" t="s">
        <v>1205</v>
      </c>
      <c r="C1131" s="3" t="s">
        <v>1204</v>
      </c>
      <c r="D1131" s="3" t="s">
        <v>1202</v>
      </c>
      <c r="E1131" s="3" t="str">
        <v>Cazis</v>
      </c>
      <c r="G1131" s="21">
        <v>3653</v>
      </c>
      <c r="H1131" s="21" t="s">
        <v>4550</v>
      </c>
    </row>
    <row r="1132" spans="1:8" x14ac:dyDescent="0.2">
      <c r="A1132" s="3">
        <v>6383</v>
      </c>
      <c r="B1132" s="3" t="s">
        <v>1206</v>
      </c>
      <c r="C1132" s="3" t="s">
        <v>1204</v>
      </c>
      <c r="D1132" s="3" t="s">
        <v>1202</v>
      </c>
      <c r="E1132" s="3" t="str">
        <v>Flerden</v>
      </c>
      <c r="G1132" s="21">
        <v>3654</v>
      </c>
      <c r="H1132" s="21" t="s">
        <v>4550</v>
      </c>
    </row>
    <row r="1133" spans="1:8" x14ac:dyDescent="0.2">
      <c r="A1133" s="3">
        <v>6376</v>
      </c>
      <c r="B1133" s="3" t="s">
        <v>1207</v>
      </c>
      <c r="C1133" s="3" t="s">
        <v>1207</v>
      </c>
      <c r="D1133" s="3" t="s">
        <v>1202</v>
      </c>
      <c r="E1133" s="3" t="str">
        <v>Masein</v>
      </c>
      <c r="G1133" s="21">
        <v>3655</v>
      </c>
      <c r="H1133" s="21" t="s">
        <v>4550</v>
      </c>
    </row>
    <row r="1134" spans="1:8" x14ac:dyDescent="0.2">
      <c r="A1134" s="3">
        <v>6363</v>
      </c>
      <c r="B1134" s="3" t="s">
        <v>1208</v>
      </c>
      <c r="C1134" s="3" t="s">
        <v>1209</v>
      </c>
      <c r="D1134" s="3" t="s">
        <v>1202</v>
      </c>
      <c r="E1134" s="3" t="str">
        <v>Thusis</v>
      </c>
      <c r="G1134" s="21">
        <v>3656</v>
      </c>
      <c r="H1134" s="21" t="s">
        <v>4550</v>
      </c>
    </row>
    <row r="1135" spans="1:8" x14ac:dyDescent="0.2">
      <c r="A1135" s="3">
        <v>6373</v>
      </c>
      <c r="B1135" s="3" t="s">
        <v>1209</v>
      </c>
      <c r="C1135" s="3" t="s">
        <v>1209</v>
      </c>
      <c r="D1135" s="3" t="s">
        <v>1202</v>
      </c>
      <c r="E1135" s="3" t="str">
        <v>Tschappina</v>
      </c>
      <c r="G1135" s="21">
        <v>3657</v>
      </c>
      <c r="H1135" s="21" t="s">
        <v>4550</v>
      </c>
    </row>
    <row r="1136" spans="1:8" x14ac:dyDescent="0.2">
      <c r="A1136" s="3">
        <v>6372</v>
      </c>
      <c r="B1136" s="3" t="s">
        <v>1210</v>
      </c>
      <c r="C1136" s="3" t="s">
        <v>1210</v>
      </c>
      <c r="D1136" s="3" t="s">
        <v>1202</v>
      </c>
      <c r="E1136" s="3" t="str">
        <v>Urmein</v>
      </c>
      <c r="G1136" s="21">
        <v>3658</v>
      </c>
      <c r="H1136" s="21" t="s">
        <v>4550</v>
      </c>
    </row>
    <row r="1137" spans="1:8" x14ac:dyDescent="0.2">
      <c r="A1137" s="3">
        <v>6052</v>
      </c>
      <c r="B1137" s="3" t="s">
        <v>1211</v>
      </c>
      <c r="C1137" s="3" t="s">
        <v>1212</v>
      </c>
      <c r="D1137" s="3" t="s">
        <v>1202</v>
      </c>
      <c r="E1137" s="3" t="str">
        <v>Safiental</v>
      </c>
      <c r="G1137" s="21">
        <v>3661</v>
      </c>
      <c r="H1137" s="21" t="s">
        <v>4550</v>
      </c>
    </row>
    <row r="1138" spans="1:8" x14ac:dyDescent="0.2">
      <c r="A1138" s="3">
        <v>6370</v>
      </c>
      <c r="B1138" s="3" t="s">
        <v>1213</v>
      </c>
      <c r="C1138" s="3" t="s">
        <v>1214</v>
      </c>
      <c r="D1138" s="3" t="s">
        <v>1202</v>
      </c>
      <c r="E1138" s="3" t="str">
        <v>Domleschg</v>
      </c>
      <c r="G1138" s="21">
        <v>3662</v>
      </c>
      <c r="H1138" s="21" t="s">
        <v>4550</v>
      </c>
    </row>
    <row r="1139" spans="1:8" x14ac:dyDescent="0.2">
      <c r="A1139" s="3">
        <v>6382</v>
      </c>
      <c r="B1139" s="3" t="s">
        <v>1215</v>
      </c>
      <c r="C1139" s="3" t="s">
        <v>1214</v>
      </c>
      <c r="D1139" s="3" t="s">
        <v>1202</v>
      </c>
      <c r="E1139" s="3" t="str">
        <v>Avers</v>
      </c>
      <c r="G1139" s="21">
        <v>3663</v>
      </c>
      <c r="H1139" s="21" t="s">
        <v>4550</v>
      </c>
    </row>
    <row r="1140" spans="1:8" x14ac:dyDescent="0.2">
      <c r="A1140" s="3">
        <v>6383</v>
      </c>
      <c r="B1140" s="3" t="s">
        <v>1216</v>
      </c>
      <c r="C1140" s="3" t="s">
        <v>1214</v>
      </c>
      <c r="D1140" s="3" t="s">
        <v>1202</v>
      </c>
      <c r="E1140" s="3" t="str">
        <v>Sufers</v>
      </c>
      <c r="G1140" s="21">
        <v>3664</v>
      </c>
      <c r="H1140" s="21" t="s">
        <v>4550</v>
      </c>
    </row>
    <row r="1141" spans="1:8" x14ac:dyDescent="0.2">
      <c r="A1141" s="3">
        <v>6370</v>
      </c>
      <c r="B1141" s="3" t="s">
        <v>1217</v>
      </c>
      <c r="C1141" s="3" t="s">
        <v>1217</v>
      </c>
      <c r="D1141" s="3" t="s">
        <v>1202</v>
      </c>
      <c r="E1141" s="3" t="str">
        <v>Andeer</v>
      </c>
      <c r="G1141" s="21">
        <v>3665</v>
      </c>
      <c r="H1141" s="21" t="s">
        <v>4550</v>
      </c>
    </row>
    <row r="1142" spans="1:8" x14ac:dyDescent="0.2">
      <c r="A1142" s="3">
        <v>6362</v>
      </c>
      <c r="B1142" s="3" t="s">
        <v>1218</v>
      </c>
      <c r="C1142" s="3" t="s">
        <v>1218</v>
      </c>
      <c r="D1142" s="3" t="s">
        <v>1202</v>
      </c>
      <c r="E1142" s="3" t="str">
        <v>Rongellen</v>
      </c>
      <c r="G1142" s="21">
        <v>3671</v>
      </c>
      <c r="H1142" s="21" t="s">
        <v>4550</v>
      </c>
    </row>
    <row r="1143" spans="1:8" x14ac:dyDescent="0.2">
      <c r="A1143" s="3">
        <v>6363</v>
      </c>
      <c r="B1143" s="3" t="s">
        <v>1219</v>
      </c>
      <c r="C1143" s="3" t="s">
        <v>1218</v>
      </c>
      <c r="D1143" s="3" t="s">
        <v>1202</v>
      </c>
      <c r="E1143" s="3" t="str">
        <v>Zillis-Reischen</v>
      </c>
      <c r="G1143" s="21">
        <v>3672</v>
      </c>
      <c r="H1143" s="21" t="s">
        <v>4550</v>
      </c>
    </row>
    <row r="1144" spans="1:8" x14ac:dyDescent="0.2">
      <c r="A1144" s="3">
        <v>6363</v>
      </c>
      <c r="B1144" s="3" t="s">
        <v>1220</v>
      </c>
      <c r="C1144" s="3" t="s">
        <v>1218</v>
      </c>
      <c r="D1144" s="3" t="s">
        <v>1202</v>
      </c>
      <c r="E1144" s="3" t="str">
        <v>Ferrera</v>
      </c>
      <c r="G1144" s="21">
        <v>3673</v>
      </c>
      <c r="H1144" s="21" t="s">
        <v>4550</v>
      </c>
    </row>
    <row r="1145" spans="1:8" x14ac:dyDescent="0.2">
      <c r="A1145" s="3">
        <v>6365</v>
      </c>
      <c r="B1145" s="3" t="s">
        <v>1221</v>
      </c>
      <c r="C1145" s="3" t="s">
        <v>1218</v>
      </c>
      <c r="D1145" s="3" t="s">
        <v>1202</v>
      </c>
      <c r="E1145" s="3" t="str">
        <v>Rheinwald</v>
      </c>
      <c r="G1145" s="21">
        <v>3674</v>
      </c>
      <c r="H1145" s="21" t="s">
        <v>4550</v>
      </c>
    </row>
    <row r="1146" spans="1:8" x14ac:dyDescent="0.2">
      <c r="A1146" s="3">
        <v>6386</v>
      </c>
      <c r="B1146" s="3" t="s">
        <v>1222</v>
      </c>
      <c r="C1146" s="3" t="s">
        <v>1222</v>
      </c>
      <c r="D1146" s="3" t="s">
        <v>1202</v>
      </c>
      <c r="E1146" s="3" t="str">
        <v>Muntogna da Schons</v>
      </c>
      <c r="G1146" s="21">
        <v>3700</v>
      </c>
      <c r="H1146" s="21" t="s">
        <v>4550</v>
      </c>
    </row>
    <row r="1147" spans="1:8" x14ac:dyDescent="0.2">
      <c r="A1147" s="3">
        <v>6387</v>
      </c>
      <c r="B1147" s="3" t="s">
        <v>1223</v>
      </c>
      <c r="C1147" s="3" t="s">
        <v>1222</v>
      </c>
      <c r="D1147" s="3" t="s">
        <v>1202</v>
      </c>
      <c r="E1147" s="3" t="str">
        <v>Bonaduz</v>
      </c>
      <c r="G1147" s="21">
        <v>3702</v>
      </c>
      <c r="H1147" s="21" t="s">
        <v>4550</v>
      </c>
    </row>
    <row r="1148" spans="1:8" x14ac:dyDescent="0.2">
      <c r="A1148" s="3">
        <v>8752</v>
      </c>
      <c r="B1148" s="3" t="s">
        <v>1224</v>
      </c>
      <c r="C1148" s="3" t="s">
        <v>1225</v>
      </c>
      <c r="D1148" s="3" t="s">
        <v>1226</v>
      </c>
      <c r="E1148" s="3" t="str">
        <v>Domat/Ems</v>
      </c>
      <c r="G1148" s="21">
        <v>3703</v>
      </c>
      <c r="H1148" s="21" t="s">
        <v>4550</v>
      </c>
    </row>
    <row r="1149" spans="1:8" x14ac:dyDescent="0.2">
      <c r="A1149" s="3">
        <v>8753</v>
      </c>
      <c r="B1149" s="3" t="s">
        <v>1227</v>
      </c>
      <c r="C1149" s="3" t="s">
        <v>1225</v>
      </c>
      <c r="D1149" s="3" t="s">
        <v>1226</v>
      </c>
      <c r="E1149" s="3" t="str">
        <v>Rhäzüns</v>
      </c>
      <c r="G1149" s="21">
        <v>3704</v>
      </c>
      <c r="H1149" s="21" t="s">
        <v>4550</v>
      </c>
    </row>
    <row r="1150" spans="1:8" x14ac:dyDescent="0.2">
      <c r="A1150" s="3">
        <v>8757</v>
      </c>
      <c r="B1150" s="3" t="s">
        <v>1228</v>
      </c>
      <c r="C1150" s="3" t="s">
        <v>1225</v>
      </c>
      <c r="D1150" s="3" t="s">
        <v>1226</v>
      </c>
      <c r="E1150" s="3" t="str">
        <v>Felsberg</v>
      </c>
      <c r="G1150" s="21">
        <v>3705</v>
      </c>
      <c r="H1150" s="21" t="s">
        <v>4550</v>
      </c>
    </row>
    <row r="1151" spans="1:8" x14ac:dyDescent="0.2">
      <c r="A1151" s="3">
        <v>8758</v>
      </c>
      <c r="B1151" s="3" t="s">
        <v>1229</v>
      </c>
      <c r="C1151" s="3" t="s">
        <v>1225</v>
      </c>
      <c r="D1151" s="3" t="s">
        <v>1226</v>
      </c>
      <c r="E1151" s="3" t="str">
        <v>Flims</v>
      </c>
      <c r="G1151" s="21">
        <v>3706</v>
      </c>
      <c r="H1151" s="21" t="s">
        <v>4550</v>
      </c>
    </row>
    <row r="1152" spans="1:8" x14ac:dyDescent="0.2">
      <c r="A1152" s="3">
        <v>8865</v>
      </c>
      <c r="B1152" s="3" t="s">
        <v>1230</v>
      </c>
      <c r="C1152" s="3" t="s">
        <v>1225</v>
      </c>
      <c r="D1152" s="3" t="s">
        <v>1226</v>
      </c>
      <c r="E1152" s="3" t="str">
        <v>Tamins</v>
      </c>
      <c r="G1152" s="21">
        <v>3707</v>
      </c>
      <c r="H1152" s="21" t="s">
        <v>4550</v>
      </c>
    </row>
    <row r="1153" spans="1:8" x14ac:dyDescent="0.2">
      <c r="A1153" s="3">
        <v>8867</v>
      </c>
      <c r="B1153" s="3" t="s">
        <v>1231</v>
      </c>
      <c r="C1153" s="3" t="s">
        <v>1225</v>
      </c>
      <c r="D1153" s="3" t="s">
        <v>1226</v>
      </c>
      <c r="E1153" s="3" t="str">
        <v>Trin</v>
      </c>
      <c r="G1153" s="21">
        <v>3711</v>
      </c>
      <c r="H1153" s="21" t="s">
        <v>4550</v>
      </c>
    </row>
    <row r="1154" spans="1:8" x14ac:dyDescent="0.2">
      <c r="A1154" s="3">
        <v>8868</v>
      </c>
      <c r="B1154" s="3" t="s">
        <v>1232</v>
      </c>
      <c r="C1154" s="3" t="s">
        <v>1225</v>
      </c>
      <c r="D1154" s="3" t="s">
        <v>1226</v>
      </c>
      <c r="E1154" s="3" t="str">
        <v>Zernez</v>
      </c>
      <c r="G1154" s="21">
        <v>3713</v>
      </c>
      <c r="H1154" s="21" t="s">
        <v>4550</v>
      </c>
    </row>
    <row r="1155" spans="1:8" x14ac:dyDescent="0.2">
      <c r="A1155" s="3">
        <v>8874</v>
      </c>
      <c r="B1155" s="3" t="s">
        <v>1233</v>
      </c>
      <c r="C1155" s="3" t="s">
        <v>1225</v>
      </c>
      <c r="D1155" s="3" t="s">
        <v>1226</v>
      </c>
      <c r="E1155" s="3" t="str">
        <v>Samnaun</v>
      </c>
      <c r="G1155" s="21">
        <v>3714</v>
      </c>
      <c r="H1155" s="21" t="s">
        <v>4550</v>
      </c>
    </row>
    <row r="1156" spans="1:8" x14ac:dyDescent="0.2">
      <c r="A1156" s="3">
        <v>8756</v>
      </c>
      <c r="B1156" s="3" t="s">
        <v>1234</v>
      </c>
      <c r="C1156" s="3" t="s">
        <v>1235</v>
      </c>
      <c r="D1156" s="3" t="s">
        <v>1226</v>
      </c>
      <c r="E1156" s="3" t="str">
        <v>Scuol</v>
      </c>
      <c r="G1156" s="21">
        <v>3715</v>
      </c>
      <c r="H1156" s="21" t="s">
        <v>4541</v>
      </c>
    </row>
    <row r="1157" spans="1:8" x14ac:dyDescent="0.2">
      <c r="A1157" s="3">
        <v>8762</v>
      </c>
      <c r="B1157" s="3" t="s">
        <v>1236</v>
      </c>
      <c r="C1157" s="3" t="s">
        <v>1235</v>
      </c>
      <c r="D1157" s="3" t="s">
        <v>1226</v>
      </c>
      <c r="E1157" s="3" t="str">
        <v>Valsot</v>
      </c>
      <c r="G1157" s="21">
        <v>3716</v>
      </c>
      <c r="H1157" s="21" t="s">
        <v>4550</v>
      </c>
    </row>
    <row r="1158" spans="1:8" x14ac:dyDescent="0.2">
      <c r="A1158" s="3">
        <v>8762</v>
      </c>
      <c r="B1158" s="3" t="s">
        <v>1237</v>
      </c>
      <c r="C1158" s="3" t="s">
        <v>1235</v>
      </c>
      <c r="D1158" s="3" t="s">
        <v>1226</v>
      </c>
      <c r="E1158" s="3" t="str">
        <v>Bever</v>
      </c>
      <c r="G1158" s="21">
        <v>3717</v>
      </c>
      <c r="H1158" s="21" t="s">
        <v>4550</v>
      </c>
    </row>
    <row r="1159" spans="1:8" x14ac:dyDescent="0.2">
      <c r="A1159" s="3">
        <v>8762</v>
      </c>
      <c r="B1159" s="3" t="s">
        <v>1238</v>
      </c>
      <c r="C1159" s="3" t="s">
        <v>1235</v>
      </c>
      <c r="D1159" s="3" t="s">
        <v>1226</v>
      </c>
      <c r="E1159" s="3" t="str">
        <v>Celerina/Schlarigna</v>
      </c>
      <c r="G1159" s="21">
        <v>3718</v>
      </c>
      <c r="H1159" s="21" t="s">
        <v>4541</v>
      </c>
    </row>
    <row r="1160" spans="1:8" x14ac:dyDescent="0.2">
      <c r="A1160" s="3">
        <v>8765</v>
      </c>
      <c r="B1160" s="3" t="s">
        <v>1239</v>
      </c>
      <c r="C1160" s="3" t="s">
        <v>1235</v>
      </c>
      <c r="D1160" s="3" t="s">
        <v>1226</v>
      </c>
      <c r="E1160" s="3" t="str">
        <v>Madulain</v>
      </c>
      <c r="G1160" s="21">
        <v>3722</v>
      </c>
      <c r="H1160" s="21" t="s">
        <v>4550</v>
      </c>
    </row>
    <row r="1161" spans="1:8" x14ac:dyDescent="0.2">
      <c r="A1161" s="3">
        <v>8766</v>
      </c>
      <c r="B1161" s="3" t="s">
        <v>1240</v>
      </c>
      <c r="C1161" s="3" t="s">
        <v>1235</v>
      </c>
      <c r="D1161" s="3" t="s">
        <v>1226</v>
      </c>
      <c r="E1161" s="3" t="str">
        <v>Pontresina</v>
      </c>
      <c r="G1161" s="21">
        <v>3723</v>
      </c>
      <c r="H1161" s="21" t="s">
        <v>4550</v>
      </c>
    </row>
    <row r="1162" spans="1:8" x14ac:dyDescent="0.2">
      <c r="A1162" s="3">
        <v>8767</v>
      </c>
      <c r="B1162" s="3" t="s">
        <v>1241</v>
      </c>
      <c r="C1162" s="3" t="s">
        <v>1235</v>
      </c>
      <c r="D1162" s="3" t="s">
        <v>1226</v>
      </c>
      <c r="E1162" s="3" t="str">
        <v>La Punt Chamues-ch</v>
      </c>
      <c r="G1162" s="21">
        <v>3724</v>
      </c>
      <c r="H1162" s="21" t="s">
        <v>4541</v>
      </c>
    </row>
    <row r="1163" spans="1:8" x14ac:dyDescent="0.2">
      <c r="A1163" s="3">
        <v>8772</v>
      </c>
      <c r="B1163" s="3" t="s">
        <v>1242</v>
      </c>
      <c r="C1163" s="3" t="s">
        <v>1235</v>
      </c>
      <c r="D1163" s="3" t="s">
        <v>1226</v>
      </c>
      <c r="E1163" s="3" t="str">
        <v>Samedan</v>
      </c>
      <c r="G1163" s="21">
        <v>3725</v>
      </c>
      <c r="H1163" s="21" t="s">
        <v>4541</v>
      </c>
    </row>
    <row r="1164" spans="1:8" x14ac:dyDescent="0.2">
      <c r="A1164" s="3">
        <v>8773</v>
      </c>
      <c r="B1164" s="3" t="s">
        <v>1243</v>
      </c>
      <c r="C1164" s="3" t="s">
        <v>1235</v>
      </c>
      <c r="D1164" s="3" t="s">
        <v>1226</v>
      </c>
      <c r="E1164" s="3" t="str">
        <v>St. Moritz</v>
      </c>
      <c r="G1164" s="21">
        <v>3752</v>
      </c>
      <c r="H1164" s="21" t="s">
        <v>4550</v>
      </c>
    </row>
    <row r="1165" spans="1:8" x14ac:dyDescent="0.2">
      <c r="A1165" s="3">
        <v>8774</v>
      </c>
      <c r="B1165" s="3" t="s">
        <v>1244</v>
      </c>
      <c r="C1165" s="3" t="s">
        <v>1235</v>
      </c>
      <c r="D1165" s="3" t="s">
        <v>1226</v>
      </c>
      <c r="E1165" s="3" t="str">
        <v>S-chanf</v>
      </c>
      <c r="G1165" s="21">
        <v>3753</v>
      </c>
      <c r="H1165" s="21" t="s">
        <v>4550</v>
      </c>
    </row>
    <row r="1166" spans="1:8" x14ac:dyDescent="0.2">
      <c r="A1166" s="3">
        <v>8775</v>
      </c>
      <c r="B1166" s="3" t="s">
        <v>1245</v>
      </c>
      <c r="C1166" s="3" t="s">
        <v>1235</v>
      </c>
      <c r="D1166" s="3" t="s">
        <v>1226</v>
      </c>
      <c r="E1166" s="3" t="str">
        <v>Sils im Engadin/Segl</v>
      </c>
      <c r="G1166" s="21">
        <v>3754</v>
      </c>
      <c r="H1166" s="21" t="s">
        <v>4550</v>
      </c>
    </row>
    <row r="1167" spans="1:8" x14ac:dyDescent="0.2">
      <c r="A1167" s="3">
        <v>8775</v>
      </c>
      <c r="B1167" s="3" t="s">
        <v>1246</v>
      </c>
      <c r="C1167" s="3" t="s">
        <v>1235</v>
      </c>
      <c r="D1167" s="3" t="s">
        <v>1226</v>
      </c>
      <c r="E1167" s="3" t="str">
        <v>Silvaplana</v>
      </c>
      <c r="G1167" s="21">
        <v>3755</v>
      </c>
      <c r="H1167" s="21" t="s">
        <v>4541</v>
      </c>
    </row>
    <row r="1168" spans="1:8" x14ac:dyDescent="0.2">
      <c r="A1168" s="3">
        <v>8777</v>
      </c>
      <c r="B1168" s="3" t="s">
        <v>1247</v>
      </c>
      <c r="C1168" s="3" t="s">
        <v>1235</v>
      </c>
      <c r="D1168" s="3" t="s">
        <v>1226</v>
      </c>
      <c r="E1168" s="3" t="str">
        <v>Zuoz</v>
      </c>
      <c r="G1168" s="21">
        <v>3756</v>
      </c>
      <c r="H1168" s="21" t="s">
        <v>4541</v>
      </c>
    </row>
    <row r="1169" spans="1:8" x14ac:dyDescent="0.2">
      <c r="A1169" s="3">
        <v>8777</v>
      </c>
      <c r="B1169" s="3" t="s">
        <v>1248</v>
      </c>
      <c r="C1169" s="3" t="s">
        <v>1235</v>
      </c>
      <c r="D1169" s="3" t="s">
        <v>1226</v>
      </c>
      <c r="E1169" s="3" t="str">
        <v>Bregaglia</v>
      </c>
      <c r="G1169" s="21">
        <v>3757</v>
      </c>
      <c r="H1169" s="21" t="s">
        <v>4541</v>
      </c>
    </row>
    <row r="1170" spans="1:8" x14ac:dyDescent="0.2">
      <c r="A1170" s="3">
        <v>8782</v>
      </c>
      <c r="B1170" s="3" t="s">
        <v>1249</v>
      </c>
      <c r="C1170" s="3" t="s">
        <v>1235</v>
      </c>
      <c r="D1170" s="3" t="s">
        <v>1226</v>
      </c>
      <c r="E1170" s="3" t="str">
        <v>Buseno</v>
      </c>
      <c r="G1170" s="21">
        <v>3758</v>
      </c>
      <c r="H1170" s="21" t="s">
        <v>4550</v>
      </c>
    </row>
    <row r="1171" spans="1:8" x14ac:dyDescent="0.2">
      <c r="A1171" s="3">
        <v>8783</v>
      </c>
      <c r="B1171" s="3" t="s">
        <v>1250</v>
      </c>
      <c r="C1171" s="3" t="s">
        <v>1235</v>
      </c>
      <c r="D1171" s="3" t="s">
        <v>1226</v>
      </c>
      <c r="E1171" s="3" t="str">
        <v>Castaneda</v>
      </c>
      <c r="G1171" s="21">
        <v>3762</v>
      </c>
      <c r="H1171" s="21" t="s">
        <v>4550</v>
      </c>
    </row>
    <row r="1172" spans="1:8" x14ac:dyDescent="0.2">
      <c r="A1172" s="3">
        <v>8784</v>
      </c>
      <c r="B1172" s="3" t="s">
        <v>1251</v>
      </c>
      <c r="C1172" s="3" t="s">
        <v>1235</v>
      </c>
      <c r="D1172" s="3" t="s">
        <v>1226</v>
      </c>
      <c r="E1172" s="3" t="str">
        <v>Rossa</v>
      </c>
      <c r="G1172" s="21">
        <v>3763</v>
      </c>
      <c r="H1172" s="21" t="s">
        <v>4550</v>
      </c>
    </row>
    <row r="1173" spans="1:8" x14ac:dyDescent="0.2">
      <c r="A1173" s="3">
        <v>8750</v>
      </c>
      <c r="B1173" s="3" t="s">
        <v>1252</v>
      </c>
      <c r="C1173" s="3" t="s">
        <v>1252</v>
      </c>
      <c r="D1173" s="3" t="s">
        <v>1226</v>
      </c>
      <c r="E1173" s="3" t="str">
        <v>Santa Maria in Calanca</v>
      </c>
      <c r="G1173" s="21">
        <v>3764</v>
      </c>
      <c r="H1173" s="21" t="s">
        <v>4550</v>
      </c>
    </row>
    <row r="1174" spans="1:8" x14ac:dyDescent="0.2">
      <c r="A1174" s="3">
        <v>8750</v>
      </c>
      <c r="B1174" s="3" t="s">
        <v>1253</v>
      </c>
      <c r="C1174" s="3" t="s">
        <v>1252</v>
      </c>
      <c r="D1174" s="3" t="s">
        <v>1226</v>
      </c>
      <c r="E1174" s="3" t="str">
        <v>Lostallo</v>
      </c>
      <c r="G1174" s="21">
        <v>3765</v>
      </c>
      <c r="H1174" s="21" t="s">
        <v>4550</v>
      </c>
    </row>
    <row r="1175" spans="1:8" x14ac:dyDescent="0.2">
      <c r="A1175" s="3">
        <v>8750</v>
      </c>
      <c r="B1175" s="3" t="s">
        <v>1254</v>
      </c>
      <c r="C1175" s="3" t="s">
        <v>1252</v>
      </c>
      <c r="D1175" s="3" t="s">
        <v>1226</v>
      </c>
      <c r="E1175" s="3" t="str">
        <v>Mesocco</v>
      </c>
      <c r="G1175" s="21">
        <v>3766</v>
      </c>
      <c r="H1175" s="21" t="s">
        <v>4541</v>
      </c>
    </row>
    <row r="1176" spans="1:8" x14ac:dyDescent="0.2">
      <c r="A1176" s="3">
        <v>8754</v>
      </c>
      <c r="B1176" s="3" t="s">
        <v>1255</v>
      </c>
      <c r="C1176" s="3" t="s">
        <v>1252</v>
      </c>
      <c r="D1176" s="3" t="s">
        <v>1226</v>
      </c>
      <c r="E1176" s="3" t="str">
        <v>Soazza</v>
      </c>
      <c r="G1176" s="21">
        <v>3770</v>
      </c>
      <c r="H1176" s="21" t="s">
        <v>4541</v>
      </c>
    </row>
    <row r="1177" spans="1:8" x14ac:dyDescent="0.2">
      <c r="A1177" s="3">
        <v>8755</v>
      </c>
      <c r="B1177" s="3" t="s">
        <v>1256</v>
      </c>
      <c r="C1177" s="3" t="s">
        <v>1252</v>
      </c>
      <c r="D1177" s="3" t="s">
        <v>1226</v>
      </c>
      <c r="E1177" s="3" t="str">
        <v>Cama</v>
      </c>
      <c r="G1177" s="21">
        <v>3771</v>
      </c>
      <c r="H1177" s="21" t="s">
        <v>4541</v>
      </c>
    </row>
    <row r="1178" spans="1:8" x14ac:dyDescent="0.2">
      <c r="A1178" s="3">
        <v>6319</v>
      </c>
      <c r="B1178" s="3" t="s">
        <v>1257</v>
      </c>
      <c r="C1178" s="3" t="s">
        <v>1258</v>
      </c>
      <c r="D1178" s="3" t="s">
        <v>1259</v>
      </c>
      <c r="E1178" s="3" t="str">
        <v>Grono</v>
      </c>
      <c r="G1178" s="21">
        <v>3772</v>
      </c>
      <c r="H1178" s="21" t="s">
        <v>4541</v>
      </c>
    </row>
    <row r="1179" spans="1:8" x14ac:dyDescent="0.2">
      <c r="A1179" s="3">
        <v>6340</v>
      </c>
      <c r="B1179" s="3" t="s">
        <v>1258</v>
      </c>
      <c r="C1179" s="3" t="s">
        <v>1258</v>
      </c>
      <c r="D1179" s="3" t="s">
        <v>1259</v>
      </c>
      <c r="E1179" s="3" t="str">
        <v>Roveredo (GR)</v>
      </c>
      <c r="G1179" s="21">
        <v>3773</v>
      </c>
      <c r="H1179" s="21" t="s">
        <v>4541</v>
      </c>
    </row>
    <row r="1180" spans="1:8" x14ac:dyDescent="0.2">
      <c r="A1180" s="3">
        <v>6330</v>
      </c>
      <c r="B1180" s="3" t="s">
        <v>1260</v>
      </c>
      <c r="C1180" s="3" t="s">
        <v>1260</v>
      </c>
      <c r="D1180" s="3" t="s">
        <v>1259</v>
      </c>
      <c r="E1180" s="3" t="str">
        <v>San Vittore</v>
      </c>
      <c r="G1180" s="21">
        <v>3775</v>
      </c>
      <c r="H1180" s="21" t="s">
        <v>4541</v>
      </c>
    </row>
    <row r="1181" spans="1:8" x14ac:dyDescent="0.2">
      <c r="A1181" s="3">
        <v>6332</v>
      </c>
      <c r="B1181" s="3" t="s">
        <v>1261</v>
      </c>
      <c r="C1181" s="3" t="s">
        <v>1260</v>
      </c>
      <c r="D1181" s="3" t="s">
        <v>1259</v>
      </c>
      <c r="E1181" s="3" t="str">
        <v>Calanca</v>
      </c>
      <c r="G1181" s="21">
        <v>3776</v>
      </c>
      <c r="H1181" s="21" t="s">
        <v>4541</v>
      </c>
    </row>
    <row r="1182" spans="1:8" x14ac:dyDescent="0.2">
      <c r="A1182" s="3">
        <v>6331</v>
      </c>
      <c r="B1182" s="3" t="s">
        <v>1262</v>
      </c>
      <c r="C1182" s="3" t="s">
        <v>1262</v>
      </c>
      <c r="D1182" s="3" t="s">
        <v>1259</v>
      </c>
      <c r="E1182" s="3" t="str">
        <v>Val Müstair</v>
      </c>
      <c r="G1182" s="21">
        <v>3777</v>
      </c>
      <c r="H1182" s="21" t="s">
        <v>4541</v>
      </c>
    </row>
    <row r="1183" spans="1:8" x14ac:dyDescent="0.2">
      <c r="A1183" s="3">
        <v>6333</v>
      </c>
      <c r="B1183" s="3" t="s">
        <v>1263</v>
      </c>
      <c r="C1183" s="3" t="s">
        <v>1262</v>
      </c>
      <c r="D1183" s="3" t="s">
        <v>1259</v>
      </c>
      <c r="E1183" s="3" t="str">
        <v>Davos</v>
      </c>
      <c r="G1183" s="21">
        <v>3778</v>
      </c>
      <c r="H1183" s="21" t="s">
        <v>4541</v>
      </c>
    </row>
    <row r="1184" spans="1:8" x14ac:dyDescent="0.2">
      <c r="A1184" s="3">
        <v>6313</v>
      </c>
      <c r="B1184" s="3" t="s">
        <v>1264</v>
      </c>
      <c r="C1184" s="3" t="s">
        <v>1264</v>
      </c>
      <c r="D1184" s="3" t="s">
        <v>1259</v>
      </c>
      <c r="E1184" s="3" t="str">
        <v>Fideris</v>
      </c>
      <c r="G1184" s="21">
        <v>3780</v>
      </c>
      <c r="H1184" s="21" t="s">
        <v>4541</v>
      </c>
    </row>
    <row r="1185" spans="1:8" x14ac:dyDescent="0.2">
      <c r="A1185" s="3">
        <v>6313</v>
      </c>
      <c r="B1185" s="3" t="s">
        <v>1264</v>
      </c>
      <c r="C1185" s="3" t="s">
        <v>1264</v>
      </c>
      <c r="D1185" s="3" t="s">
        <v>1259</v>
      </c>
      <c r="E1185" s="3" t="str">
        <v>Furna</v>
      </c>
      <c r="G1185" s="21">
        <v>3781</v>
      </c>
      <c r="H1185" s="21" t="s">
        <v>4541</v>
      </c>
    </row>
    <row r="1186" spans="1:8" x14ac:dyDescent="0.2">
      <c r="A1186" s="3">
        <v>6313</v>
      </c>
      <c r="B1186" s="3" t="s">
        <v>1265</v>
      </c>
      <c r="C1186" s="3" t="s">
        <v>1264</v>
      </c>
      <c r="D1186" s="3" t="s">
        <v>1259</v>
      </c>
      <c r="E1186" s="3" t="str">
        <v>Jenaz</v>
      </c>
      <c r="G1186" s="21">
        <v>3782</v>
      </c>
      <c r="H1186" s="21" t="s">
        <v>4541</v>
      </c>
    </row>
    <row r="1187" spans="1:8" x14ac:dyDescent="0.2">
      <c r="A1187" s="3">
        <v>6313</v>
      </c>
      <c r="B1187" s="3" t="s">
        <v>1266</v>
      </c>
      <c r="C1187" s="3" t="s">
        <v>1264</v>
      </c>
      <c r="D1187" s="3" t="s">
        <v>1259</v>
      </c>
      <c r="E1187" s="3" t="str">
        <v>Klosters</v>
      </c>
      <c r="G1187" s="21">
        <v>3783</v>
      </c>
      <c r="H1187" s="21" t="s">
        <v>4541</v>
      </c>
    </row>
    <row r="1188" spans="1:8" x14ac:dyDescent="0.2">
      <c r="A1188" s="3">
        <v>6340</v>
      </c>
      <c r="B1188" s="3" t="s">
        <v>1267</v>
      </c>
      <c r="C1188" s="3" t="s">
        <v>1268</v>
      </c>
      <c r="D1188" s="3" t="s">
        <v>1259</v>
      </c>
      <c r="E1188" s="3" t="str">
        <v>Conters im Prättigau</v>
      </c>
      <c r="G1188" s="21">
        <v>3784</v>
      </c>
      <c r="H1188" s="21" t="s">
        <v>4541</v>
      </c>
    </row>
    <row r="1189" spans="1:8" x14ac:dyDescent="0.2">
      <c r="A1189" s="3">
        <v>6345</v>
      </c>
      <c r="B1189" s="3" t="s">
        <v>1268</v>
      </c>
      <c r="C1189" s="3" t="s">
        <v>1268</v>
      </c>
      <c r="D1189" s="3" t="s">
        <v>1259</v>
      </c>
      <c r="E1189" s="3" t="str">
        <v>Küblis</v>
      </c>
      <c r="G1189" s="21">
        <v>3785</v>
      </c>
      <c r="H1189" s="21" t="s">
        <v>4541</v>
      </c>
    </row>
    <row r="1190" spans="1:8" x14ac:dyDescent="0.2">
      <c r="A1190" s="3">
        <v>6315</v>
      </c>
      <c r="B1190" s="3" t="s">
        <v>1269</v>
      </c>
      <c r="C1190" s="3" t="s">
        <v>1269</v>
      </c>
      <c r="D1190" s="3" t="s">
        <v>1259</v>
      </c>
      <c r="E1190" s="3" t="str">
        <v>Luzein</v>
      </c>
      <c r="G1190" s="21">
        <v>3792</v>
      </c>
      <c r="H1190" s="21" t="s">
        <v>4541</v>
      </c>
    </row>
    <row r="1191" spans="1:8" x14ac:dyDescent="0.2">
      <c r="A1191" s="3">
        <v>6315</v>
      </c>
      <c r="B1191" s="3" t="s">
        <v>1270</v>
      </c>
      <c r="C1191" s="3" t="s">
        <v>1269</v>
      </c>
      <c r="D1191" s="3" t="s">
        <v>1259</v>
      </c>
      <c r="E1191" s="3" t="str">
        <v>Chur</v>
      </c>
      <c r="G1191" s="21">
        <v>3800</v>
      </c>
      <c r="H1191" s="21" t="s">
        <v>4550</v>
      </c>
    </row>
    <row r="1192" spans="1:8" x14ac:dyDescent="0.2">
      <c r="A1192" s="3">
        <v>6315</v>
      </c>
      <c r="B1192" s="3" t="s">
        <v>1271</v>
      </c>
      <c r="C1192" s="3" t="s">
        <v>1269</v>
      </c>
      <c r="D1192" s="3" t="s">
        <v>1259</v>
      </c>
      <c r="E1192" s="3" t="str">
        <v>Churwalden</v>
      </c>
      <c r="G1192" s="21">
        <v>3801</v>
      </c>
      <c r="H1192" s="21" t="s">
        <v>4550</v>
      </c>
    </row>
    <row r="1193" spans="1:8" x14ac:dyDescent="0.2">
      <c r="A1193" s="3">
        <v>6343</v>
      </c>
      <c r="B1193" s="3" t="s">
        <v>1272</v>
      </c>
      <c r="C1193" s="3" t="s">
        <v>1273</v>
      </c>
      <c r="D1193" s="3" t="s">
        <v>1259</v>
      </c>
      <c r="E1193" s="3" t="str">
        <v>Arosa</v>
      </c>
      <c r="G1193" s="21">
        <v>3803</v>
      </c>
      <c r="H1193" s="21" t="s">
        <v>4550</v>
      </c>
    </row>
    <row r="1194" spans="1:8" x14ac:dyDescent="0.2">
      <c r="A1194" s="3">
        <v>6343</v>
      </c>
      <c r="B1194" s="3" t="s">
        <v>1274</v>
      </c>
      <c r="C1194" s="3" t="s">
        <v>1273</v>
      </c>
      <c r="D1194" s="3" t="s">
        <v>1259</v>
      </c>
      <c r="E1194" s="3" t="str">
        <v>Tschiertschen-Praden</v>
      </c>
      <c r="G1194" s="21">
        <v>3804</v>
      </c>
      <c r="H1194" s="21" t="s">
        <v>4550</v>
      </c>
    </row>
    <row r="1195" spans="1:8" x14ac:dyDescent="0.2">
      <c r="A1195" s="3">
        <v>6343</v>
      </c>
      <c r="B1195" s="3" t="s">
        <v>1273</v>
      </c>
      <c r="C1195" s="3" t="s">
        <v>1273</v>
      </c>
      <c r="D1195" s="3" t="s">
        <v>1259</v>
      </c>
      <c r="E1195" s="3" t="str">
        <v>Trimmis</v>
      </c>
      <c r="G1195" s="21">
        <v>3805</v>
      </c>
      <c r="H1195" s="21" t="s">
        <v>4550</v>
      </c>
    </row>
    <row r="1196" spans="1:8" x14ac:dyDescent="0.2">
      <c r="A1196" s="3">
        <v>6343</v>
      </c>
      <c r="B1196" s="3" t="s">
        <v>1275</v>
      </c>
      <c r="C1196" s="3" t="s">
        <v>1273</v>
      </c>
      <c r="D1196" s="3" t="s">
        <v>1259</v>
      </c>
      <c r="E1196" s="3" t="str">
        <v>Untervaz</v>
      </c>
      <c r="G1196" s="21">
        <v>3806</v>
      </c>
      <c r="H1196" s="21" t="s">
        <v>4550</v>
      </c>
    </row>
    <row r="1197" spans="1:8" x14ac:dyDescent="0.2">
      <c r="A1197" s="3">
        <v>6312</v>
      </c>
      <c r="B1197" s="3" t="s">
        <v>1276</v>
      </c>
      <c r="C1197" s="3" t="s">
        <v>1276</v>
      </c>
      <c r="D1197" s="3" t="s">
        <v>1259</v>
      </c>
      <c r="E1197" s="3" t="str">
        <v>Zizers</v>
      </c>
      <c r="G1197" s="21">
        <v>3807</v>
      </c>
      <c r="H1197" s="21" t="s">
        <v>4550</v>
      </c>
    </row>
    <row r="1198" spans="1:8" x14ac:dyDescent="0.2">
      <c r="A1198" s="3">
        <v>6314</v>
      </c>
      <c r="B1198" s="3" t="s">
        <v>1277</v>
      </c>
      <c r="C1198" s="3" t="s">
        <v>1277</v>
      </c>
      <c r="D1198" s="3" t="s">
        <v>1259</v>
      </c>
      <c r="E1198" s="3" t="str">
        <v>Fläsch</v>
      </c>
      <c r="G1198" s="21">
        <v>3812</v>
      </c>
      <c r="H1198" s="21" t="s">
        <v>4550</v>
      </c>
    </row>
    <row r="1199" spans="1:8" x14ac:dyDescent="0.2">
      <c r="A1199" s="3">
        <v>6314</v>
      </c>
      <c r="B1199" s="3" t="s">
        <v>1278</v>
      </c>
      <c r="C1199" s="3" t="s">
        <v>1277</v>
      </c>
      <c r="D1199" s="3" t="s">
        <v>1259</v>
      </c>
      <c r="E1199" s="3" t="str">
        <v>Jenins</v>
      </c>
      <c r="G1199" s="21">
        <v>3813</v>
      </c>
      <c r="H1199" s="21" t="s">
        <v>4550</v>
      </c>
    </row>
    <row r="1200" spans="1:8" x14ac:dyDescent="0.2">
      <c r="A1200" s="3">
        <v>6318</v>
      </c>
      <c r="B1200" s="3" t="s">
        <v>1279</v>
      </c>
      <c r="C1200" s="3" t="s">
        <v>1279</v>
      </c>
      <c r="D1200" s="3" t="s">
        <v>1259</v>
      </c>
      <c r="E1200" s="3" t="str">
        <v>Maienfeld</v>
      </c>
      <c r="G1200" s="21">
        <v>3814</v>
      </c>
      <c r="H1200" s="21" t="s">
        <v>4550</v>
      </c>
    </row>
    <row r="1201" spans="1:8" x14ac:dyDescent="0.2">
      <c r="A1201" s="3">
        <v>6300</v>
      </c>
      <c r="B1201" s="3" t="s">
        <v>1280</v>
      </c>
      <c r="C1201" s="3" t="s">
        <v>1280</v>
      </c>
      <c r="D1201" s="3" t="s">
        <v>1259</v>
      </c>
      <c r="E1201" s="3" t="str">
        <v>Malans</v>
      </c>
      <c r="G1201" s="21">
        <v>3815</v>
      </c>
      <c r="H1201" s="21" t="s">
        <v>4550</v>
      </c>
    </row>
    <row r="1202" spans="1:8" x14ac:dyDescent="0.2">
      <c r="A1202" s="3">
        <v>6300</v>
      </c>
      <c r="B1202" s="3" t="s">
        <v>1281</v>
      </c>
      <c r="C1202" s="3" t="s">
        <v>1280</v>
      </c>
      <c r="D1202" s="3" t="s">
        <v>1259</v>
      </c>
      <c r="E1202" s="3" t="str">
        <v>Landquart</v>
      </c>
      <c r="G1202" s="21">
        <v>3816</v>
      </c>
      <c r="H1202" s="21" t="s">
        <v>4550</v>
      </c>
    </row>
    <row r="1203" spans="1:8" x14ac:dyDescent="0.2">
      <c r="A1203" s="3">
        <v>6317</v>
      </c>
      <c r="B1203" s="3" t="s">
        <v>1282</v>
      </c>
      <c r="C1203" s="3" t="s">
        <v>1280</v>
      </c>
      <c r="D1203" s="3" t="s">
        <v>1259</v>
      </c>
      <c r="E1203" s="3" t="str">
        <v>Grüsch</v>
      </c>
      <c r="G1203" s="21">
        <v>3818</v>
      </c>
      <c r="H1203" s="21" t="s">
        <v>4550</v>
      </c>
    </row>
    <row r="1204" spans="1:8" x14ac:dyDescent="0.2">
      <c r="A1204" s="3">
        <v>1473</v>
      </c>
      <c r="B1204" s="3" t="s">
        <v>1283</v>
      </c>
      <c r="C1204" s="3" t="s">
        <v>1284</v>
      </c>
      <c r="D1204" s="3" t="s">
        <v>1285</v>
      </c>
      <c r="E1204" s="3" t="str">
        <v>Schiers</v>
      </c>
      <c r="G1204" s="21">
        <v>3822</v>
      </c>
      <c r="H1204" s="21" t="s">
        <v>4550</v>
      </c>
    </row>
    <row r="1205" spans="1:8" x14ac:dyDescent="0.2">
      <c r="A1205" s="3">
        <v>1482</v>
      </c>
      <c r="B1205" s="3" t="s">
        <v>1286</v>
      </c>
      <c r="C1205" s="3" t="s">
        <v>1287</v>
      </c>
      <c r="D1205" s="3" t="s">
        <v>1285</v>
      </c>
      <c r="E1205" s="3" t="str">
        <v>Seewis im Prättigau</v>
      </c>
      <c r="G1205" s="21">
        <v>3823</v>
      </c>
      <c r="H1205" s="21" t="s">
        <v>4550</v>
      </c>
    </row>
    <row r="1206" spans="1:8" x14ac:dyDescent="0.2">
      <c r="A1206" s="3">
        <v>1483</v>
      </c>
      <c r="B1206" s="3" t="s">
        <v>1288</v>
      </c>
      <c r="C1206" s="3" t="s">
        <v>1287</v>
      </c>
      <c r="D1206" s="3" t="s">
        <v>1285</v>
      </c>
      <c r="E1206" s="3" t="str">
        <v>Breil/Brigels</v>
      </c>
      <c r="G1206" s="21">
        <v>3824</v>
      </c>
      <c r="H1206" s="21" t="s">
        <v>4550</v>
      </c>
    </row>
    <row r="1207" spans="1:8" x14ac:dyDescent="0.2">
      <c r="A1207" s="3">
        <v>1532</v>
      </c>
      <c r="B1207" s="3" t="s">
        <v>1289</v>
      </c>
      <c r="C1207" s="3" t="s">
        <v>1289</v>
      </c>
      <c r="D1207" s="3" t="s">
        <v>1285</v>
      </c>
      <c r="E1207" s="3" t="str">
        <v>Disentis/Mustér</v>
      </c>
      <c r="G1207" s="21">
        <v>3825</v>
      </c>
      <c r="H1207" s="21" t="s">
        <v>4541</v>
      </c>
    </row>
    <row r="1208" spans="1:8" x14ac:dyDescent="0.2">
      <c r="A1208" s="3">
        <v>1544</v>
      </c>
      <c r="B1208" s="3" t="s">
        <v>1290</v>
      </c>
      <c r="C1208" s="3" t="s">
        <v>1290</v>
      </c>
      <c r="D1208" s="3" t="s">
        <v>1285</v>
      </c>
      <c r="E1208" s="3" t="str">
        <v>Medel (Lucmagn)</v>
      </c>
      <c r="G1208" s="21">
        <v>3826</v>
      </c>
      <c r="H1208" s="21" t="s">
        <v>4541</v>
      </c>
    </row>
    <row r="1209" spans="1:8" x14ac:dyDescent="0.2">
      <c r="A1209" s="3">
        <v>1470</v>
      </c>
      <c r="B1209" s="3" t="s">
        <v>1291</v>
      </c>
      <c r="C1209" s="3" t="s">
        <v>1292</v>
      </c>
      <c r="D1209" s="3" t="s">
        <v>1285</v>
      </c>
      <c r="E1209" s="3" t="str">
        <v>Sumvitg</v>
      </c>
      <c r="G1209" s="21">
        <v>3852</v>
      </c>
      <c r="H1209" s="21" t="s">
        <v>4550</v>
      </c>
    </row>
    <row r="1210" spans="1:8" x14ac:dyDescent="0.2">
      <c r="A1210" s="3">
        <v>1470</v>
      </c>
      <c r="B1210" s="3" t="s">
        <v>1293</v>
      </c>
      <c r="C1210" s="3" t="s">
        <v>1292</v>
      </c>
      <c r="D1210" s="3" t="s">
        <v>1285</v>
      </c>
      <c r="E1210" s="3" t="str">
        <v>Tujetsch</v>
      </c>
      <c r="G1210" s="21">
        <v>3853</v>
      </c>
      <c r="H1210" s="21" t="s">
        <v>4550</v>
      </c>
    </row>
    <row r="1211" spans="1:8" x14ac:dyDescent="0.2">
      <c r="A1211" s="3">
        <v>1470</v>
      </c>
      <c r="B1211" s="3" t="s">
        <v>1294</v>
      </c>
      <c r="C1211" s="3" t="s">
        <v>1292</v>
      </c>
      <c r="D1211" s="3" t="s">
        <v>1285</v>
      </c>
      <c r="E1211" s="3" t="str">
        <v>Trun</v>
      </c>
      <c r="G1211" s="21">
        <v>3854</v>
      </c>
      <c r="H1211" s="21" t="s">
        <v>4550</v>
      </c>
    </row>
    <row r="1212" spans="1:8" x14ac:dyDescent="0.2">
      <c r="A1212" s="3">
        <v>1533</v>
      </c>
      <c r="B1212" s="3" t="s">
        <v>1295</v>
      </c>
      <c r="C1212" s="3" t="s">
        <v>1295</v>
      </c>
      <c r="D1212" s="3" t="s">
        <v>1285</v>
      </c>
      <c r="E1212" s="3" t="str">
        <v>Obersaxen Mundaun</v>
      </c>
      <c r="G1212" s="21">
        <v>3855</v>
      </c>
      <c r="H1212" s="21" t="s">
        <v>4550</v>
      </c>
    </row>
    <row r="1213" spans="1:8" x14ac:dyDescent="0.2">
      <c r="A1213" s="3">
        <v>1774</v>
      </c>
      <c r="B1213" s="3" t="s">
        <v>1296</v>
      </c>
      <c r="C1213" s="3" t="s">
        <v>1297</v>
      </c>
      <c r="D1213" s="3" t="s">
        <v>1285</v>
      </c>
      <c r="E1213" s="3" t="str">
        <v>Aarau</v>
      </c>
      <c r="G1213" s="21">
        <v>3856</v>
      </c>
      <c r="H1213" s="21" t="s">
        <v>4550</v>
      </c>
    </row>
    <row r="1214" spans="1:8" x14ac:dyDescent="0.2">
      <c r="A1214" s="3">
        <v>1774</v>
      </c>
      <c r="B1214" s="3" t="s">
        <v>1296</v>
      </c>
      <c r="C1214" s="3" t="s">
        <v>1297</v>
      </c>
      <c r="D1214" s="3" t="s">
        <v>1285</v>
      </c>
      <c r="E1214" s="3" t="str">
        <v>Biberstein</v>
      </c>
      <c r="G1214" s="21">
        <v>3857</v>
      </c>
      <c r="H1214" s="21" t="s">
        <v>4550</v>
      </c>
    </row>
    <row r="1215" spans="1:8" x14ac:dyDescent="0.2">
      <c r="A1215" s="3">
        <v>1774</v>
      </c>
      <c r="B1215" s="3" t="s">
        <v>1298</v>
      </c>
      <c r="C1215" s="3" t="s">
        <v>1297</v>
      </c>
      <c r="D1215" s="3" t="s">
        <v>1285</v>
      </c>
      <c r="E1215" s="3" t="str">
        <v>Buchs (AG)</v>
      </c>
      <c r="G1215" s="21">
        <v>3858</v>
      </c>
      <c r="H1215" s="21" t="s">
        <v>4550</v>
      </c>
    </row>
    <row r="1216" spans="1:8" x14ac:dyDescent="0.2">
      <c r="A1216" s="3">
        <v>1775</v>
      </c>
      <c r="B1216" s="3" t="s">
        <v>1299</v>
      </c>
      <c r="C1216" s="3" t="s">
        <v>1297</v>
      </c>
      <c r="D1216" s="3" t="s">
        <v>1285</v>
      </c>
      <c r="E1216" s="3" t="str">
        <v>Densbüren</v>
      </c>
      <c r="G1216" s="21">
        <v>3860</v>
      </c>
      <c r="H1216" s="21" t="s">
        <v>4550</v>
      </c>
    </row>
    <row r="1217" spans="1:8" x14ac:dyDescent="0.2">
      <c r="A1217" s="3">
        <v>1775</v>
      </c>
      <c r="B1217" s="3" t="s">
        <v>1300</v>
      </c>
      <c r="C1217" s="3" t="s">
        <v>1297</v>
      </c>
      <c r="D1217" s="3" t="s">
        <v>1285</v>
      </c>
      <c r="E1217" s="3" t="str">
        <v>Erlinsbach (AG)</v>
      </c>
      <c r="G1217" s="21">
        <v>3862</v>
      </c>
      <c r="H1217" s="21" t="s">
        <v>4550</v>
      </c>
    </row>
    <row r="1218" spans="1:8" x14ac:dyDescent="0.2">
      <c r="A1218" s="3">
        <v>1776</v>
      </c>
      <c r="B1218" s="3" t="s">
        <v>1301</v>
      </c>
      <c r="C1218" s="3" t="s">
        <v>1297</v>
      </c>
      <c r="D1218" s="3" t="s">
        <v>1285</v>
      </c>
      <c r="E1218" s="3" t="str">
        <v>Gränichen</v>
      </c>
      <c r="G1218" s="21">
        <v>3863</v>
      </c>
      <c r="H1218" s="21" t="s">
        <v>4550</v>
      </c>
    </row>
    <row r="1219" spans="1:8" x14ac:dyDescent="0.2">
      <c r="A1219" s="3">
        <v>1485</v>
      </c>
      <c r="B1219" s="3" t="s">
        <v>1302</v>
      </c>
      <c r="C1219" s="3" t="s">
        <v>1302</v>
      </c>
      <c r="D1219" s="3" t="s">
        <v>1285</v>
      </c>
      <c r="E1219" s="3" t="str">
        <v>Hirschthal</v>
      </c>
      <c r="G1219" s="21">
        <v>3864</v>
      </c>
      <c r="H1219" s="21" t="s">
        <v>4550</v>
      </c>
    </row>
    <row r="1220" spans="1:8" x14ac:dyDescent="0.2">
      <c r="A1220" s="3">
        <v>1410</v>
      </c>
      <c r="B1220" s="3" t="s">
        <v>1303</v>
      </c>
      <c r="C1220" s="3" t="s">
        <v>1303</v>
      </c>
      <c r="D1220" s="3" t="s">
        <v>1285</v>
      </c>
      <c r="E1220" s="3" t="str">
        <v>Küttigen</v>
      </c>
      <c r="G1220" s="21">
        <v>3900</v>
      </c>
      <c r="H1220" s="21" t="s">
        <v>4544</v>
      </c>
    </row>
    <row r="1221" spans="1:8" x14ac:dyDescent="0.2">
      <c r="A1221" s="3">
        <v>1566</v>
      </c>
      <c r="B1221" s="3" t="s">
        <v>1304</v>
      </c>
      <c r="C1221" s="3" t="s">
        <v>1305</v>
      </c>
      <c r="D1221" s="3" t="s">
        <v>1285</v>
      </c>
      <c r="E1221" s="3" t="str">
        <v>Muhen</v>
      </c>
      <c r="G1221" s="21">
        <v>3901</v>
      </c>
      <c r="H1221" s="21" t="s">
        <v>4546</v>
      </c>
    </row>
    <row r="1222" spans="1:8" x14ac:dyDescent="0.2">
      <c r="A1222" s="3">
        <v>1566</v>
      </c>
      <c r="B1222" s="3" t="s">
        <v>1306</v>
      </c>
      <c r="C1222" s="3" t="s">
        <v>1305</v>
      </c>
      <c r="D1222" s="3" t="s">
        <v>1285</v>
      </c>
      <c r="E1222" s="3" t="str">
        <v>Oberentfelden</v>
      </c>
      <c r="G1222" s="21">
        <v>3902</v>
      </c>
      <c r="H1222" s="21" t="s">
        <v>4544</v>
      </c>
    </row>
    <row r="1223" spans="1:8" x14ac:dyDescent="0.2">
      <c r="A1223" s="3">
        <v>1541</v>
      </c>
      <c r="B1223" s="3" t="s">
        <v>1307</v>
      </c>
      <c r="C1223" s="3" t="s">
        <v>1307</v>
      </c>
      <c r="D1223" s="3" t="s">
        <v>1285</v>
      </c>
      <c r="E1223" s="3" t="str">
        <v>Suhr</v>
      </c>
      <c r="G1223" s="21">
        <v>3903</v>
      </c>
      <c r="H1223" s="21" t="s">
        <v>4545</v>
      </c>
    </row>
    <row r="1224" spans="1:8" x14ac:dyDescent="0.2">
      <c r="A1224" s="3">
        <v>1527</v>
      </c>
      <c r="B1224" s="3" t="s">
        <v>1308</v>
      </c>
      <c r="C1224" s="3" t="s">
        <v>1309</v>
      </c>
      <c r="D1224" s="3" t="s">
        <v>1285</v>
      </c>
      <c r="E1224" s="3" t="str">
        <v>Unterentfelden</v>
      </c>
      <c r="G1224" s="21">
        <v>3904</v>
      </c>
      <c r="H1224" s="21" t="s">
        <v>4544</v>
      </c>
    </row>
    <row r="1225" spans="1:8" x14ac:dyDescent="0.2">
      <c r="A1225" s="3">
        <v>1528</v>
      </c>
      <c r="B1225" s="3" t="s">
        <v>1309</v>
      </c>
      <c r="C1225" s="3" t="s">
        <v>1309</v>
      </c>
      <c r="D1225" s="3" t="s">
        <v>1285</v>
      </c>
      <c r="E1225" s="3" t="str">
        <v>Baden</v>
      </c>
      <c r="G1225" s="21">
        <v>3905</v>
      </c>
      <c r="H1225" s="21" t="s">
        <v>4546</v>
      </c>
    </row>
    <row r="1226" spans="1:8" x14ac:dyDescent="0.2">
      <c r="A1226" s="3">
        <v>1528</v>
      </c>
      <c r="B1226" s="3" t="s">
        <v>1310</v>
      </c>
      <c r="C1226" s="3" t="s">
        <v>1309</v>
      </c>
      <c r="D1226" s="3" t="s">
        <v>1285</v>
      </c>
      <c r="E1226" s="3" t="str">
        <v>Bellikon</v>
      </c>
      <c r="G1226" s="21">
        <v>3906</v>
      </c>
      <c r="H1226" s="21" t="s">
        <v>4546</v>
      </c>
    </row>
    <row r="1227" spans="1:8" x14ac:dyDescent="0.2">
      <c r="A1227" s="3">
        <v>1529</v>
      </c>
      <c r="B1227" s="3" t="s">
        <v>1311</v>
      </c>
      <c r="C1227" s="3" t="s">
        <v>1309</v>
      </c>
      <c r="D1227" s="3" t="s">
        <v>1285</v>
      </c>
      <c r="E1227" s="3" t="str">
        <v>Bergdietikon</v>
      </c>
      <c r="G1227" s="21">
        <v>3907</v>
      </c>
      <c r="H1227" s="21" t="s">
        <v>4553</v>
      </c>
    </row>
    <row r="1228" spans="1:8" x14ac:dyDescent="0.2">
      <c r="A1228" s="3">
        <v>1534</v>
      </c>
      <c r="B1228" s="3" t="s">
        <v>1312</v>
      </c>
      <c r="C1228" s="3" t="s">
        <v>1309</v>
      </c>
      <c r="D1228" s="3" t="s">
        <v>1285</v>
      </c>
      <c r="E1228" s="3" t="str">
        <v>Birmenstorf (AG)</v>
      </c>
      <c r="G1228" s="21">
        <v>3908</v>
      </c>
      <c r="H1228" s="21" t="s">
        <v>4546</v>
      </c>
    </row>
    <row r="1229" spans="1:8" x14ac:dyDescent="0.2">
      <c r="A1229" s="3">
        <v>1565</v>
      </c>
      <c r="B1229" s="3" t="s">
        <v>1313</v>
      </c>
      <c r="C1229" s="3" t="s">
        <v>1313</v>
      </c>
      <c r="D1229" s="3" t="s">
        <v>1285</v>
      </c>
      <c r="E1229" s="3" t="str">
        <v>Ennetbaden</v>
      </c>
      <c r="G1229" s="21">
        <v>3910</v>
      </c>
      <c r="H1229" s="21" t="s">
        <v>4546</v>
      </c>
    </row>
    <row r="1230" spans="1:8" x14ac:dyDescent="0.2">
      <c r="A1230" s="3">
        <v>1483</v>
      </c>
      <c r="B1230" s="3" t="s">
        <v>1314</v>
      </c>
      <c r="C1230" s="3" t="s">
        <v>1315</v>
      </c>
      <c r="D1230" s="3" t="s">
        <v>1285</v>
      </c>
      <c r="E1230" s="3" t="str">
        <v>Fislisbach</v>
      </c>
      <c r="G1230" s="21">
        <v>3911</v>
      </c>
      <c r="H1230" s="21" t="s">
        <v>4545</v>
      </c>
    </row>
    <row r="1231" spans="1:8" x14ac:dyDescent="0.2">
      <c r="A1231" s="3">
        <v>1483</v>
      </c>
      <c r="B1231" s="3" t="s">
        <v>1316</v>
      </c>
      <c r="C1231" s="3" t="s">
        <v>1315</v>
      </c>
      <c r="D1231" s="3" t="s">
        <v>1285</v>
      </c>
      <c r="E1231" s="3" t="str">
        <v>Freienwil</v>
      </c>
      <c r="G1231" s="21">
        <v>3912</v>
      </c>
      <c r="H1231" s="21" t="s">
        <v>4545</v>
      </c>
    </row>
    <row r="1232" spans="1:8" x14ac:dyDescent="0.2">
      <c r="A1232" s="3">
        <v>1484</v>
      </c>
      <c r="B1232" s="3" t="s">
        <v>1317</v>
      </c>
      <c r="C1232" s="3" t="s">
        <v>1315</v>
      </c>
      <c r="D1232" s="3" t="s">
        <v>1285</v>
      </c>
      <c r="E1232" s="3" t="str">
        <v>Gebenstorf</v>
      </c>
      <c r="G1232" s="21">
        <v>3913</v>
      </c>
      <c r="H1232" s="21" t="s">
        <v>4554</v>
      </c>
    </row>
    <row r="1233" spans="1:8" x14ac:dyDescent="0.2">
      <c r="A1233" s="3">
        <v>1484</v>
      </c>
      <c r="B1233" s="3" t="s">
        <v>1318</v>
      </c>
      <c r="C1233" s="3" t="s">
        <v>1315</v>
      </c>
      <c r="D1233" s="3" t="s">
        <v>1285</v>
      </c>
      <c r="E1233" s="3" t="str">
        <v>Killwangen</v>
      </c>
      <c r="G1233" s="21">
        <v>3914</v>
      </c>
      <c r="H1233" s="21" t="s">
        <v>4545</v>
      </c>
    </row>
    <row r="1234" spans="1:8" x14ac:dyDescent="0.2">
      <c r="A1234" s="3">
        <v>1567</v>
      </c>
      <c r="B1234" s="3" t="s">
        <v>1319</v>
      </c>
      <c r="C1234" s="3" t="s">
        <v>1320</v>
      </c>
      <c r="D1234" s="3" t="s">
        <v>1285</v>
      </c>
      <c r="E1234" s="3" t="str">
        <v>Künten</v>
      </c>
      <c r="G1234" s="21">
        <v>3916</v>
      </c>
      <c r="H1234" s="21" t="s">
        <v>4545</v>
      </c>
    </row>
    <row r="1235" spans="1:8" x14ac:dyDescent="0.2">
      <c r="A1235" s="3">
        <v>1568</v>
      </c>
      <c r="B1235" s="3" t="s">
        <v>1321</v>
      </c>
      <c r="C1235" s="3" t="s">
        <v>1320</v>
      </c>
      <c r="D1235" s="3" t="s">
        <v>1285</v>
      </c>
      <c r="E1235" s="3" t="str">
        <v>Mägenwil</v>
      </c>
      <c r="G1235" s="21">
        <v>3917</v>
      </c>
      <c r="H1235" s="21" t="s">
        <v>4545</v>
      </c>
    </row>
    <row r="1236" spans="1:8" x14ac:dyDescent="0.2">
      <c r="A1236" s="3">
        <v>1563</v>
      </c>
      <c r="B1236" s="3" t="s">
        <v>1322</v>
      </c>
      <c r="C1236" s="3" t="s">
        <v>1323</v>
      </c>
      <c r="D1236" s="3" t="s">
        <v>1285</v>
      </c>
      <c r="E1236" s="3" t="str">
        <v>Mellingen</v>
      </c>
      <c r="G1236" s="21">
        <v>3918</v>
      </c>
      <c r="H1236" s="21" t="s">
        <v>4545</v>
      </c>
    </row>
    <row r="1237" spans="1:8" x14ac:dyDescent="0.2">
      <c r="A1237" s="3">
        <v>1564</v>
      </c>
      <c r="B1237" s="3" t="s">
        <v>1324</v>
      </c>
      <c r="C1237" s="3" t="s">
        <v>1323</v>
      </c>
      <c r="D1237" s="3" t="s">
        <v>1285</v>
      </c>
      <c r="E1237" s="3" t="str">
        <v>Neuenhof</v>
      </c>
      <c r="G1237" s="21">
        <v>3919</v>
      </c>
      <c r="H1237" s="21" t="s">
        <v>4545</v>
      </c>
    </row>
    <row r="1238" spans="1:8" x14ac:dyDescent="0.2">
      <c r="A1238" s="3">
        <v>1773</v>
      </c>
      <c r="B1238" s="3" t="s">
        <v>1325</v>
      </c>
      <c r="C1238" s="3" t="s">
        <v>1323</v>
      </c>
      <c r="D1238" s="3" t="s">
        <v>1285</v>
      </c>
      <c r="E1238" s="3" t="str">
        <v>Niederrohrdorf</v>
      </c>
      <c r="G1238" s="21">
        <v>3920</v>
      </c>
      <c r="H1238" s="21" t="s">
        <v>4546</v>
      </c>
    </row>
    <row r="1239" spans="1:8" x14ac:dyDescent="0.2">
      <c r="A1239" s="3">
        <v>1773</v>
      </c>
      <c r="B1239" s="3" t="s">
        <v>1326</v>
      </c>
      <c r="C1239" s="3" t="s">
        <v>1323</v>
      </c>
      <c r="D1239" s="3" t="s">
        <v>1285</v>
      </c>
      <c r="E1239" s="3" t="str">
        <v>Oberrohrdorf</v>
      </c>
      <c r="G1239" s="21">
        <v>3922</v>
      </c>
      <c r="H1239" s="21" t="s">
        <v>4544</v>
      </c>
    </row>
    <row r="1240" spans="1:8" x14ac:dyDescent="0.2">
      <c r="A1240" s="3">
        <v>1773</v>
      </c>
      <c r="B1240" s="3" t="s">
        <v>1327</v>
      </c>
      <c r="C1240" s="3" t="s">
        <v>1323</v>
      </c>
      <c r="D1240" s="3" t="s">
        <v>1285</v>
      </c>
      <c r="E1240" s="3" t="str">
        <v>Obersiggenthal</v>
      </c>
      <c r="G1240" s="21">
        <v>3923</v>
      </c>
      <c r="H1240" s="21" t="s">
        <v>4545</v>
      </c>
    </row>
    <row r="1241" spans="1:8" x14ac:dyDescent="0.2">
      <c r="A1241" s="3">
        <v>1470</v>
      </c>
      <c r="B1241" s="3" t="s">
        <v>1328</v>
      </c>
      <c r="C1241" s="3" t="s">
        <v>1329</v>
      </c>
      <c r="D1241" s="3" t="s">
        <v>1285</v>
      </c>
      <c r="E1241" s="3" t="str">
        <v>Remetschwil</v>
      </c>
      <c r="G1241" s="21">
        <v>3924</v>
      </c>
      <c r="H1241" s="21" t="s">
        <v>4546</v>
      </c>
    </row>
    <row r="1242" spans="1:8" x14ac:dyDescent="0.2">
      <c r="A1242" s="3">
        <v>1473</v>
      </c>
      <c r="B1242" s="3" t="s">
        <v>1330</v>
      </c>
      <c r="C1242" s="3" t="s">
        <v>1329</v>
      </c>
      <c r="D1242" s="3" t="s">
        <v>1285</v>
      </c>
      <c r="E1242" s="3" t="str">
        <v>Spreitenbach</v>
      </c>
      <c r="G1242" s="21">
        <v>3925</v>
      </c>
      <c r="H1242" s="21" t="s">
        <v>4546</v>
      </c>
    </row>
    <row r="1243" spans="1:8" x14ac:dyDescent="0.2">
      <c r="A1243" s="3">
        <v>1473</v>
      </c>
      <c r="B1243" s="3" t="s">
        <v>1330</v>
      </c>
      <c r="C1243" s="3" t="s">
        <v>1329</v>
      </c>
      <c r="D1243" s="3" t="s">
        <v>1285</v>
      </c>
      <c r="E1243" s="3" t="str">
        <v>Stetten (AG)</v>
      </c>
      <c r="G1243" s="21">
        <v>3926</v>
      </c>
      <c r="H1243" s="21" t="s">
        <v>4545</v>
      </c>
    </row>
    <row r="1244" spans="1:8" x14ac:dyDescent="0.2">
      <c r="A1244" s="3">
        <v>1475</v>
      </c>
      <c r="B1244" s="3" t="s">
        <v>1331</v>
      </c>
      <c r="C1244" s="3" t="s">
        <v>1329</v>
      </c>
      <c r="D1244" s="3" t="s">
        <v>1285</v>
      </c>
      <c r="E1244" s="3" t="str">
        <v>Turgi</v>
      </c>
      <c r="G1244" s="21">
        <v>3927</v>
      </c>
      <c r="H1244" s="21" t="s">
        <v>4546</v>
      </c>
    </row>
    <row r="1245" spans="1:8" x14ac:dyDescent="0.2">
      <c r="A1245" s="3">
        <v>1475</v>
      </c>
      <c r="B1245" s="3" t="s">
        <v>1332</v>
      </c>
      <c r="C1245" s="3" t="s">
        <v>1329</v>
      </c>
      <c r="D1245" s="3" t="s">
        <v>1285</v>
      </c>
      <c r="E1245" s="3" t="str">
        <v>Untersiggenthal</v>
      </c>
      <c r="G1245" s="21">
        <v>3928</v>
      </c>
      <c r="H1245" s="21" t="s">
        <v>4546</v>
      </c>
    </row>
    <row r="1246" spans="1:8" x14ac:dyDescent="0.2">
      <c r="A1246" s="3">
        <v>1475</v>
      </c>
      <c r="B1246" s="3" t="s">
        <v>1333</v>
      </c>
      <c r="C1246" s="3" t="s">
        <v>1329</v>
      </c>
      <c r="D1246" s="3" t="s">
        <v>1285</v>
      </c>
      <c r="E1246" s="3" t="str">
        <v>Wettingen</v>
      </c>
      <c r="G1246" s="21">
        <v>3929</v>
      </c>
      <c r="H1246" s="21" t="s">
        <v>4546</v>
      </c>
    </row>
    <row r="1247" spans="1:8" x14ac:dyDescent="0.2">
      <c r="A1247" s="3">
        <v>1486</v>
      </c>
      <c r="B1247" s="3" t="s">
        <v>1334</v>
      </c>
      <c r="C1247" s="3" t="s">
        <v>1329</v>
      </c>
      <c r="D1247" s="3" t="s">
        <v>1285</v>
      </c>
      <c r="E1247" s="3" t="str">
        <v>Wohlenschwil</v>
      </c>
      <c r="G1247" s="21">
        <v>3930</v>
      </c>
      <c r="H1247" s="21" t="s">
        <v>4544</v>
      </c>
    </row>
    <row r="1248" spans="1:8" x14ac:dyDescent="0.2">
      <c r="A1248" s="3">
        <v>1489</v>
      </c>
      <c r="B1248" s="3" t="s">
        <v>1335</v>
      </c>
      <c r="C1248" s="3" t="s">
        <v>1329</v>
      </c>
      <c r="D1248" s="3" t="s">
        <v>1285</v>
      </c>
      <c r="E1248" s="3" t="str">
        <v>Würenlingen</v>
      </c>
      <c r="G1248" s="21">
        <v>3931</v>
      </c>
      <c r="H1248" s="21" t="s">
        <v>4544</v>
      </c>
    </row>
    <row r="1249" spans="1:8" x14ac:dyDescent="0.2">
      <c r="A1249" s="3">
        <v>1541</v>
      </c>
      <c r="B1249" s="3" t="s">
        <v>1336</v>
      </c>
      <c r="C1249" s="3" t="s">
        <v>1329</v>
      </c>
      <c r="D1249" s="3" t="s">
        <v>1285</v>
      </c>
      <c r="E1249" s="3" t="str">
        <v>Würenlos</v>
      </c>
      <c r="G1249" s="21">
        <v>3932</v>
      </c>
      <c r="H1249" s="21" t="s">
        <v>4545</v>
      </c>
    </row>
    <row r="1250" spans="1:8" x14ac:dyDescent="0.2">
      <c r="A1250" s="3">
        <v>1541</v>
      </c>
      <c r="B1250" s="3" t="s">
        <v>1337</v>
      </c>
      <c r="C1250" s="3" t="s">
        <v>1329</v>
      </c>
      <c r="D1250" s="3" t="s">
        <v>1285</v>
      </c>
      <c r="E1250" s="3" t="str">
        <v>Ehrendingen</v>
      </c>
      <c r="G1250" s="21">
        <v>3933</v>
      </c>
      <c r="H1250" s="21" t="s">
        <v>4545</v>
      </c>
    </row>
    <row r="1251" spans="1:8" x14ac:dyDescent="0.2">
      <c r="A1251" s="3">
        <v>1542</v>
      </c>
      <c r="B1251" s="3" t="s">
        <v>1338</v>
      </c>
      <c r="C1251" s="3" t="s">
        <v>1329</v>
      </c>
      <c r="D1251" s="3" t="s">
        <v>1285</v>
      </c>
      <c r="E1251" s="3" t="str">
        <v>Arni (AG)</v>
      </c>
      <c r="G1251" s="21">
        <v>3934</v>
      </c>
      <c r="H1251" s="21" t="s">
        <v>4545</v>
      </c>
    </row>
    <row r="1252" spans="1:8" x14ac:dyDescent="0.2">
      <c r="A1252" s="3">
        <v>1468</v>
      </c>
      <c r="B1252" s="3" t="s">
        <v>1339</v>
      </c>
      <c r="C1252" s="3" t="s">
        <v>1340</v>
      </c>
      <c r="D1252" s="3" t="s">
        <v>1285</v>
      </c>
      <c r="E1252" s="3" t="str">
        <v>Berikon</v>
      </c>
      <c r="G1252" s="21">
        <v>3935</v>
      </c>
      <c r="H1252" s="21" t="s">
        <v>4545</v>
      </c>
    </row>
    <row r="1253" spans="1:8" x14ac:dyDescent="0.2">
      <c r="A1253" s="3">
        <v>1474</v>
      </c>
      <c r="B1253" s="3" t="s">
        <v>1341</v>
      </c>
      <c r="C1253" s="3" t="s">
        <v>1340</v>
      </c>
      <c r="D1253" s="3" t="s">
        <v>1285</v>
      </c>
      <c r="E1253" s="3" t="str">
        <v>Bremgarten (AG)</v>
      </c>
      <c r="G1253" s="21">
        <v>3937</v>
      </c>
      <c r="H1253" s="21" t="s">
        <v>4544</v>
      </c>
    </row>
    <row r="1254" spans="1:8" x14ac:dyDescent="0.2">
      <c r="A1254" s="3">
        <v>1673</v>
      </c>
      <c r="B1254" s="3" t="s">
        <v>1342</v>
      </c>
      <c r="C1254" s="3" t="s">
        <v>1342</v>
      </c>
      <c r="D1254" s="3" t="s">
        <v>1285</v>
      </c>
      <c r="E1254" s="3" t="str">
        <v>Büttikon</v>
      </c>
      <c r="G1254" s="21">
        <v>3938</v>
      </c>
      <c r="H1254" s="21" t="s">
        <v>4545</v>
      </c>
    </row>
    <row r="1255" spans="1:8" x14ac:dyDescent="0.2">
      <c r="A1255" s="3">
        <v>1681</v>
      </c>
      <c r="B1255" s="3" t="s">
        <v>1343</v>
      </c>
      <c r="C1255" s="3" t="s">
        <v>1344</v>
      </c>
      <c r="D1255" s="3" t="s">
        <v>1285</v>
      </c>
      <c r="E1255" s="3" t="str">
        <v>Dottikon</v>
      </c>
      <c r="G1255" s="21">
        <v>3939</v>
      </c>
      <c r="H1255" s="21" t="s">
        <v>4544</v>
      </c>
    </row>
    <row r="1256" spans="1:8" x14ac:dyDescent="0.2">
      <c r="A1256" s="3">
        <v>1681</v>
      </c>
      <c r="B1256" s="3" t="s">
        <v>1345</v>
      </c>
      <c r="C1256" s="3" t="s">
        <v>1344</v>
      </c>
      <c r="D1256" s="3" t="s">
        <v>1285</v>
      </c>
      <c r="E1256" s="3" t="str">
        <v>Eggenwil</v>
      </c>
      <c r="G1256" s="21">
        <v>3940</v>
      </c>
      <c r="H1256" s="21" t="s">
        <v>4544</v>
      </c>
    </row>
    <row r="1257" spans="1:8" x14ac:dyDescent="0.2">
      <c r="A1257" s="3">
        <v>1608</v>
      </c>
      <c r="B1257" s="3" t="s">
        <v>1346</v>
      </c>
      <c r="C1257" s="3" t="s">
        <v>1346</v>
      </c>
      <c r="D1257" s="3" t="s">
        <v>1285</v>
      </c>
      <c r="E1257" s="3" t="str">
        <v>Fischbach-Göslikon</v>
      </c>
      <c r="G1257" s="21">
        <v>3942</v>
      </c>
      <c r="H1257" s="21" t="s">
        <v>4544</v>
      </c>
    </row>
    <row r="1258" spans="1:8" x14ac:dyDescent="0.2">
      <c r="A1258" s="3">
        <v>1689</v>
      </c>
      <c r="B1258" s="3" t="s">
        <v>1347</v>
      </c>
      <c r="C1258" s="3" t="s">
        <v>1348</v>
      </c>
      <c r="D1258" s="3" t="s">
        <v>1285</v>
      </c>
      <c r="E1258" s="3" t="str">
        <v>Hägglingen</v>
      </c>
      <c r="G1258" s="21">
        <v>3943</v>
      </c>
      <c r="H1258" s="21" t="s">
        <v>4545</v>
      </c>
    </row>
    <row r="1259" spans="1:8" x14ac:dyDescent="0.2">
      <c r="A1259" s="3">
        <v>1553</v>
      </c>
      <c r="B1259" s="3" t="s">
        <v>1349</v>
      </c>
      <c r="C1259" s="3" t="s">
        <v>1349</v>
      </c>
      <c r="D1259" s="3" t="s">
        <v>1285</v>
      </c>
      <c r="E1259" s="3" t="str">
        <v>Jonen</v>
      </c>
      <c r="G1259" s="21">
        <v>3944</v>
      </c>
      <c r="H1259" s="21" t="s">
        <v>4545</v>
      </c>
    </row>
    <row r="1260" spans="1:8" x14ac:dyDescent="0.2">
      <c r="A1260" s="3">
        <v>1673</v>
      </c>
      <c r="B1260" s="3" t="s">
        <v>1350</v>
      </c>
      <c r="C1260" s="3" t="s">
        <v>1351</v>
      </c>
      <c r="D1260" s="3" t="s">
        <v>1285</v>
      </c>
      <c r="E1260" s="3" t="str">
        <v>Niederwil (AG)</v>
      </c>
      <c r="G1260" s="21">
        <v>3945</v>
      </c>
      <c r="H1260" s="21" t="s">
        <v>4544</v>
      </c>
    </row>
    <row r="1261" spans="1:8" x14ac:dyDescent="0.2">
      <c r="A1261" s="3">
        <v>1686</v>
      </c>
      <c r="B1261" s="3" t="s">
        <v>1352</v>
      </c>
      <c r="C1261" s="3" t="s">
        <v>1353</v>
      </c>
      <c r="D1261" s="3" t="s">
        <v>1285</v>
      </c>
      <c r="E1261" s="3" t="str">
        <v>Oberlunkhofen</v>
      </c>
      <c r="G1261" s="21">
        <v>3946</v>
      </c>
      <c r="H1261" s="21" t="s">
        <v>4544</v>
      </c>
    </row>
    <row r="1262" spans="1:8" x14ac:dyDescent="0.2">
      <c r="A1262" s="3">
        <v>1692</v>
      </c>
      <c r="B1262" s="3" t="s">
        <v>1354</v>
      </c>
      <c r="C1262" s="3" t="s">
        <v>1354</v>
      </c>
      <c r="D1262" s="3" t="s">
        <v>1285</v>
      </c>
      <c r="E1262" s="3" t="str">
        <v>Oberwil-Lieli</v>
      </c>
      <c r="G1262" s="21">
        <v>3947</v>
      </c>
      <c r="H1262" s="21" t="s">
        <v>4545</v>
      </c>
    </row>
    <row r="1263" spans="1:8" x14ac:dyDescent="0.2">
      <c r="A1263" s="3">
        <v>1680</v>
      </c>
      <c r="B1263" s="3" t="s">
        <v>1355</v>
      </c>
      <c r="C1263" s="3" t="s">
        <v>1356</v>
      </c>
      <c r="D1263" s="3" t="s">
        <v>1285</v>
      </c>
      <c r="E1263" s="3" t="str">
        <v>Rudolfstetten-Friedlisberg</v>
      </c>
      <c r="G1263" s="21">
        <v>3948</v>
      </c>
      <c r="H1263" s="21" t="s">
        <v>4545</v>
      </c>
    </row>
    <row r="1264" spans="1:8" x14ac:dyDescent="0.2">
      <c r="A1264" s="3">
        <v>1684</v>
      </c>
      <c r="B1264" s="3" t="s">
        <v>1357</v>
      </c>
      <c r="C1264" s="3" t="s">
        <v>1356</v>
      </c>
      <c r="D1264" s="3" t="s">
        <v>1285</v>
      </c>
      <c r="E1264" s="3" t="str">
        <v>Sarmenstorf</v>
      </c>
      <c r="G1264" s="21">
        <v>3949</v>
      </c>
      <c r="H1264" s="21" t="s">
        <v>4544</v>
      </c>
    </row>
    <row r="1265" spans="1:8" x14ac:dyDescent="0.2">
      <c r="A1265" s="3">
        <v>1674</v>
      </c>
      <c r="B1265" s="3" t="s">
        <v>1358</v>
      </c>
      <c r="C1265" s="3" t="s">
        <v>1358</v>
      </c>
      <c r="D1265" s="3" t="s">
        <v>1285</v>
      </c>
      <c r="E1265" s="3" t="str">
        <v>Tägerig</v>
      </c>
      <c r="G1265" s="21">
        <v>3951</v>
      </c>
      <c r="H1265" s="21" t="s">
        <v>4544</v>
      </c>
    </row>
    <row r="1266" spans="1:8" x14ac:dyDescent="0.2">
      <c r="A1266" s="3">
        <v>1680</v>
      </c>
      <c r="B1266" s="3" t="s">
        <v>1359</v>
      </c>
      <c r="C1266" s="3" t="s">
        <v>1360</v>
      </c>
      <c r="D1266" s="3" t="s">
        <v>1285</v>
      </c>
      <c r="E1266" s="3" t="str">
        <v>Uezwil</v>
      </c>
      <c r="G1266" s="21">
        <v>3952</v>
      </c>
      <c r="H1266" s="21" t="s">
        <v>4544</v>
      </c>
    </row>
    <row r="1267" spans="1:8" x14ac:dyDescent="0.2">
      <c r="A1267" s="3">
        <v>1673</v>
      </c>
      <c r="B1267" s="3" t="s">
        <v>1361</v>
      </c>
      <c r="C1267" s="3" t="s">
        <v>1362</v>
      </c>
      <c r="D1267" s="3" t="s">
        <v>1285</v>
      </c>
      <c r="E1267" s="3" t="str">
        <v>Unterlunkhofen</v>
      </c>
      <c r="G1267" s="21">
        <v>3953</v>
      </c>
      <c r="H1267" s="21" t="s">
        <v>4544</v>
      </c>
    </row>
    <row r="1268" spans="1:8" x14ac:dyDescent="0.2">
      <c r="A1268" s="3">
        <v>1673</v>
      </c>
      <c r="B1268" s="3" t="s">
        <v>1363</v>
      </c>
      <c r="C1268" s="3" t="s">
        <v>1362</v>
      </c>
      <c r="D1268" s="3" t="s">
        <v>1285</v>
      </c>
      <c r="E1268" s="3" t="str">
        <v>Villmergen</v>
      </c>
      <c r="G1268" s="21">
        <v>3954</v>
      </c>
      <c r="H1268" s="21" t="s">
        <v>4545</v>
      </c>
    </row>
    <row r="1269" spans="1:8" x14ac:dyDescent="0.2">
      <c r="A1269" s="3">
        <v>1673</v>
      </c>
      <c r="B1269" s="3" t="s">
        <v>1362</v>
      </c>
      <c r="C1269" s="3" t="s">
        <v>1362</v>
      </c>
      <c r="D1269" s="3" t="s">
        <v>1285</v>
      </c>
      <c r="E1269" s="3" t="str">
        <v>Widen</v>
      </c>
      <c r="G1269" s="21">
        <v>3955</v>
      </c>
      <c r="H1269" s="21" t="s">
        <v>4545</v>
      </c>
    </row>
    <row r="1270" spans="1:8" x14ac:dyDescent="0.2">
      <c r="A1270" s="3">
        <v>1675</v>
      </c>
      <c r="B1270" s="3" t="s">
        <v>1364</v>
      </c>
      <c r="C1270" s="3" t="s">
        <v>1362</v>
      </c>
      <c r="D1270" s="3" t="s">
        <v>1285</v>
      </c>
      <c r="E1270" s="3" t="str">
        <v>Wohlen (AG)</v>
      </c>
      <c r="G1270" s="21">
        <v>3956</v>
      </c>
      <c r="H1270" s="21" t="s">
        <v>4545</v>
      </c>
    </row>
    <row r="1271" spans="1:8" x14ac:dyDescent="0.2">
      <c r="A1271" s="3">
        <v>1676</v>
      </c>
      <c r="B1271" s="3" t="s">
        <v>1365</v>
      </c>
      <c r="C1271" s="3" t="s">
        <v>1366</v>
      </c>
      <c r="D1271" s="3" t="s">
        <v>1285</v>
      </c>
      <c r="E1271" s="3" t="str">
        <v>Zufikon</v>
      </c>
      <c r="G1271" s="21">
        <v>3957</v>
      </c>
      <c r="H1271" s="21" t="s">
        <v>4545</v>
      </c>
    </row>
    <row r="1272" spans="1:8" x14ac:dyDescent="0.2">
      <c r="A1272" s="3">
        <v>1677</v>
      </c>
      <c r="B1272" s="3" t="s">
        <v>1367</v>
      </c>
      <c r="C1272" s="3" t="s">
        <v>1366</v>
      </c>
      <c r="D1272" s="3" t="s">
        <v>1285</v>
      </c>
      <c r="E1272" s="3" t="str">
        <v>Islisberg</v>
      </c>
      <c r="G1272" s="21">
        <v>3960</v>
      </c>
      <c r="H1272" s="21" t="s">
        <v>4544</v>
      </c>
    </row>
    <row r="1273" spans="1:8" x14ac:dyDescent="0.2">
      <c r="A1273" s="3">
        <v>1678</v>
      </c>
      <c r="B1273" s="3" t="s">
        <v>1366</v>
      </c>
      <c r="C1273" s="3" t="s">
        <v>1366</v>
      </c>
      <c r="D1273" s="3" t="s">
        <v>1285</v>
      </c>
      <c r="E1273" s="3" t="str">
        <v>Auenstein</v>
      </c>
      <c r="G1273" s="21">
        <v>3961</v>
      </c>
      <c r="H1273" s="21" t="s">
        <v>4545</v>
      </c>
    </row>
    <row r="1274" spans="1:8" x14ac:dyDescent="0.2">
      <c r="A1274" s="3">
        <v>1679</v>
      </c>
      <c r="B1274" s="3" t="s">
        <v>1368</v>
      </c>
      <c r="C1274" s="3" t="s">
        <v>1366</v>
      </c>
      <c r="D1274" s="3" t="s">
        <v>1285</v>
      </c>
      <c r="E1274" s="3" t="str">
        <v>Birr</v>
      </c>
      <c r="G1274" s="21">
        <v>3963</v>
      </c>
      <c r="H1274" s="21" t="s">
        <v>4545</v>
      </c>
    </row>
    <row r="1275" spans="1:8" x14ac:dyDescent="0.2">
      <c r="A1275" s="3">
        <v>1670</v>
      </c>
      <c r="B1275" s="3" t="s">
        <v>1369</v>
      </c>
      <c r="C1275" s="3" t="s">
        <v>1369</v>
      </c>
      <c r="D1275" s="3" t="s">
        <v>1285</v>
      </c>
      <c r="E1275" s="3" t="str">
        <v>Birrhard</v>
      </c>
      <c r="G1275" s="21">
        <v>3965</v>
      </c>
      <c r="H1275" s="21" t="s">
        <v>4544</v>
      </c>
    </row>
    <row r="1276" spans="1:8" x14ac:dyDescent="0.2">
      <c r="A1276" s="3">
        <v>1670</v>
      </c>
      <c r="B1276" s="3" t="s">
        <v>1370</v>
      </c>
      <c r="C1276" s="3" t="s">
        <v>1369</v>
      </c>
      <c r="D1276" s="3" t="s">
        <v>1285</v>
      </c>
      <c r="E1276" s="3" t="str">
        <v>Brugg</v>
      </c>
      <c r="G1276" s="21">
        <v>3966</v>
      </c>
      <c r="H1276" s="21" t="s">
        <v>4544</v>
      </c>
    </row>
    <row r="1277" spans="1:8" x14ac:dyDescent="0.2">
      <c r="A1277" s="3">
        <v>1670</v>
      </c>
      <c r="B1277" s="3" t="s">
        <v>1371</v>
      </c>
      <c r="C1277" s="3" t="s">
        <v>1369</v>
      </c>
      <c r="D1277" s="3" t="s">
        <v>1285</v>
      </c>
      <c r="E1277" s="3" t="str">
        <v>Habsburg</v>
      </c>
      <c r="G1277" s="21">
        <v>3967</v>
      </c>
      <c r="H1277" s="21" t="s">
        <v>4545</v>
      </c>
    </row>
    <row r="1278" spans="1:8" x14ac:dyDescent="0.2">
      <c r="A1278" s="3">
        <v>1674</v>
      </c>
      <c r="B1278" s="3" t="s">
        <v>1372</v>
      </c>
      <c r="C1278" s="3" t="s">
        <v>1369</v>
      </c>
      <c r="D1278" s="3" t="s">
        <v>1285</v>
      </c>
      <c r="E1278" s="3" t="str">
        <v>Hausen (AG)</v>
      </c>
      <c r="G1278" s="21">
        <v>3968</v>
      </c>
      <c r="H1278" s="21" t="s">
        <v>4544</v>
      </c>
    </row>
    <row r="1279" spans="1:8" x14ac:dyDescent="0.2">
      <c r="A1279" s="3">
        <v>1674</v>
      </c>
      <c r="B1279" s="3" t="s">
        <v>1373</v>
      </c>
      <c r="C1279" s="3" t="s">
        <v>1369</v>
      </c>
      <c r="D1279" s="3" t="s">
        <v>1285</v>
      </c>
      <c r="E1279" s="3" t="str">
        <v>Lupfig</v>
      </c>
      <c r="G1279" s="21">
        <v>3970</v>
      </c>
      <c r="H1279" s="21" t="s">
        <v>4544</v>
      </c>
    </row>
    <row r="1280" spans="1:8" x14ac:dyDescent="0.2">
      <c r="A1280" s="3">
        <v>1675</v>
      </c>
      <c r="B1280" s="3" t="s">
        <v>1374</v>
      </c>
      <c r="C1280" s="3" t="s">
        <v>1369</v>
      </c>
      <c r="D1280" s="3" t="s">
        <v>1285</v>
      </c>
      <c r="E1280" s="3" t="str">
        <v>Mandach</v>
      </c>
      <c r="G1280" s="21">
        <v>3971</v>
      </c>
      <c r="H1280" s="21" t="s">
        <v>4545</v>
      </c>
    </row>
    <row r="1281" spans="1:8" x14ac:dyDescent="0.2">
      <c r="A1281" s="3">
        <v>1675</v>
      </c>
      <c r="B1281" s="3" t="s">
        <v>1375</v>
      </c>
      <c r="C1281" s="3" t="s">
        <v>1369</v>
      </c>
      <c r="D1281" s="3" t="s">
        <v>1285</v>
      </c>
      <c r="E1281" s="3" t="str">
        <v>Mönthal</v>
      </c>
      <c r="G1281" s="21">
        <v>3972</v>
      </c>
      <c r="H1281" s="21" t="s">
        <v>4544</v>
      </c>
    </row>
    <row r="1282" spans="1:8" x14ac:dyDescent="0.2">
      <c r="A1282" s="3">
        <v>1685</v>
      </c>
      <c r="B1282" s="3" t="s">
        <v>1376</v>
      </c>
      <c r="C1282" s="3" t="s">
        <v>1377</v>
      </c>
      <c r="D1282" s="3" t="s">
        <v>1285</v>
      </c>
      <c r="E1282" s="3" t="str">
        <v>Mülligen</v>
      </c>
      <c r="G1282" s="21">
        <v>3973</v>
      </c>
      <c r="H1282" s="21" t="s">
        <v>4544</v>
      </c>
    </row>
    <row r="1283" spans="1:8" x14ac:dyDescent="0.2">
      <c r="A1283" s="3">
        <v>1686</v>
      </c>
      <c r="B1283" s="3" t="s">
        <v>1378</v>
      </c>
      <c r="C1283" s="3" t="s">
        <v>1377</v>
      </c>
      <c r="D1283" s="3" t="s">
        <v>1285</v>
      </c>
      <c r="E1283" s="3" t="str">
        <v>Remigen</v>
      </c>
      <c r="G1283" s="21">
        <v>3974</v>
      </c>
      <c r="H1283" s="21" t="s">
        <v>4545</v>
      </c>
    </row>
    <row r="1284" spans="1:8" x14ac:dyDescent="0.2">
      <c r="A1284" s="3">
        <v>1687</v>
      </c>
      <c r="B1284" s="3" t="s">
        <v>1377</v>
      </c>
      <c r="C1284" s="3" t="s">
        <v>1377</v>
      </c>
      <c r="D1284" s="3" t="s">
        <v>1285</v>
      </c>
      <c r="E1284" s="3" t="str">
        <v>Riniken</v>
      </c>
      <c r="G1284" s="21">
        <v>3975</v>
      </c>
      <c r="H1284" s="21" t="s">
        <v>4545</v>
      </c>
    </row>
    <row r="1285" spans="1:8" x14ac:dyDescent="0.2">
      <c r="A1285" s="3">
        <v>1687</v>
      </c>
      <c r="B1285" s="3" t="s">
        <v>1379</v>
      </c>
      <c r="C1285" s="3" t="s">
        <v>1377</v>
      </c>
      <c r="D1285" s="3" t="s">
        <v>1285</v>
      </c>
      <c r="E1285" s="3" t="str">
        <v>Rüfenach</v>
      </c>
      <c r="G1285" s="21">
        <v>3976</v>
      </c>
      <c r="H1285" s="21" t="s">
        <v>4544</v>
      </c>
    </row>
    <row r="1286" spans="1:8" x14ac:dyDescent="0.2">
      <c r="A1286" s="3">
        <v>1687</v>
      </c>
      <c r="B1286" s="3" t="s">
        <v>1380</v>
      </c>
      <c r="C1286" s="3" t="s">
        <v>1377</v>
      </c>
      <c r="D1286" s="3" t="s">
        <v>1285</v>
      </c>
      <c r="E1286" s="3" t="str">
        <v>Thalheim (AG)</v>
      </c>
      <c r="G1286" s="21">
        <v>3977</v>
      </c>
      <c r="H1286" s="21" t="s">
        <v>4544</v>
      </c>
    </row>
    <row r="1287" spans="1:8" x14ac:dyDescent="0.2">
      <c r="A1287" s="3">
        <v>1688</v>
      </c>
      <c r="B1287" s="3" t="s">
        <v>1381</v>
      </c>
      <c r="C1287" s="3" t="s">
        <v>1377</v>
      </c>
      <c r="D1287" s="3" t="s">
        <v>1285</v>
      </c>
      <c r="E1287" s="3" t="str">
        <v>Veltheim (AG)</v>
      </c>
      <c r="G1287" s="21">
        <v>3978</v>
      </c>
      <c r="H1287" s="21" t="s">
        <v>4544</v>
      </c>
    </row>
    <row r="1288" spans="1:8" x14ac:dyDescent="0.2">
      <c r="A1288" s="3">
        <v>1688</v>
      </c>
      <c r="B1288" s="3" t="s">
        <v>1382</v>
      </c>
      <c r="C1288" s="3" t="s">
        <v>1377</v>
      </c>
      <c r="D1288" s="3" t="s">
        <v>1285</v>
      </c>
      <c r="E1288" s="3" t="str">
        <v>Villigen</v>
      </c>
      <c r="G1288" s="21">
        <v>3979</v>
      </c>
      <c r="H1288" s="21" t="s">
        <v>4544</v>
      </c>
    </row>
    <row r="1289" spans="1:8" x14ac:dyDescent="0.2">
      <c r="A1289" s="3">
        <v>1697</v>
      </c>
      <c r="B1289" s="3" t="s">
        <v>1383</v>
      </c>
      <c r="C1289" s="3" t="s">
        <v>1377</v>
      </c>
      <c r="D1289" s="3" t="s">
        <v>1285</v>
      </c>
      <c r="E1289" s="3" t="str">
        <v>Villnachern</v>
      </c>
      <c r="G1289" s="21">
        <v>3982</v>
      </c>
      <c r="H1289" s="21" t="s">
        <v>4544</v>
      </c>
    </row>
    <row r="1290" spans="1:8" x14ac:dyDescent="0.2">
      <c r="A1290" s="3">
        <v>1697</v>
      </c>
      <c r="B1290" s="3" t="s">
        <v>1384</v>
      </c>
      <c r="C1290" s="3" t="s">
        <v>1377</v>
      </c>
      <c r="D1290" s="3" t="s">
        <v>1285</v>
      </c>
      <c r="E1290" s="3" t="str">
        <v>Windisch</v>
      </c>
      <c r="G1290" s="21">
        <v>3983</v>
      </c>
      <c r="H1290" s="21" t="s">
        <v>4554</v>
      </c>
    </row>
    <row r="1291" spans="1:8" x14ac:dyDescent="0.2">
      <c r="A1291" s="3">
        <v>1694</v>
      </c>
      <c r="B1291" s="3" t="s">
        <v>1385</v>
      </c>
      <c r="C1291" s="3" t="s">
        <v>1386</v>
      </c>
      <c r="D1291" s="3" t="s">
        <v>1285</v>
      </c>
      <c r="E1291" s="3" t="str">
        <v>Bözberg</v>
      </c>
      <c r="G1291" s="21">
        <v>3984</v>
      </c>
      <c r="H1291" s="21" t="s">
        <v>4554</v>
      </c>
    </row>
    <row r="1292" spans="1:8" x14ac:dyDescent="0.2">
      <c r="A1292" s="3">
        <v>1694</v>
      </c>
      <c r="B1292" s="3" t="s">
        <v>1387</v>
      </c>
      <c r="C1292" s="3" t="s">
        <v>1386</v>
      </c>
      <c r="D1292" s="3" t="s">
        <v>1285</v>
      </c>
      <c r="E1292" s="3" t="str">
        <v>Schinznach</v>
      </c>
      <c r="G1292" s="21">
        <v>3985</v>
      </c>
      <c r="H1292" s="21" t="s">
        <v>4554</v>
      </c>
    </row>
    <row r="1293" spans="1:8" x14ac:dyDescent="0.2">
      <c r="A1293" s="3">
        <v>1694</v>
      </c>
      <c r="B1293" s="3" t="s">
        <v>1388</v>
      </c>
      <c r="C1293" s="3" t="s">
        <v>1386</v>
      </c>
      <c r="D1293" s="3" t="s">
        <v>1285</v>
      </c>
      <c r="E1293" s="3" t="str">
        <v>Beinwil am See</v>
      </c>
      <c r="G1293" s="21">
        <v>3986</v>
      </c>
      <c r="H1293" s="21" t="s">
        <v>4545</v>
      </c>
    </row>
    <row r="1294" spans="1:8" x14ac:dyDescent="0.2">
      <c r="A1294" s="3">
        <v>1694</v>
      </c>
      <c r="B1294" s="3" t="s">
        <v>1389</v>
      </c>
      <c r="C1294" s="3" t="s">
        <v>1386</v>
      </c>
      <c r="D1294" s="3" t="s">
        <v>1285</v>
      </c>
      <c r="E1294" s="3" t="str">
        <v>Birrwil</v>
      </c>
      <c r="G1294" s="21">
        <v>3987</v>
      </c>
      <c r="H1294" s="21" t="s">
        <v>4554</v>
      </c>
    </row>
    <row r="1295" spans="1:8" x14ac:dyDescent="0.2">
      <c r="A1295" s="3">
        <v>1748</v>
      </c>
      <c r="B1295" s="3" t="s">
        <v>1390</v>
      </c>
      <c r="C1295" s="3" t="s">
        <v>1391</v>
      </c>
      <c r="D1295" s="3" t="s">
        <v>1285</v>
      </c>
      <c r="E1295" s="3" t="str">
        <v>Burg (AG)</v>
      </c>
      <c r="G1295" s="21">
        <v>3988</v>
      </c>
      <c r="H1295" s="21" t="s">
        <v>4554</v>
      </c>
    </row>
    <row r="1296" spans="1:8" x14ac:dyDescent="0.2">
      <c r="A1296" s="3">
        <v>1749</v>
      </c>
      <c r="B1296" s="3" t="s">
        <v>1392</v>
      </c>
      <c r="C1296" s="3" t="s">
        <v>1391</v>
      </c>
      <c r="D1296" s="3" t="s">
        <v>1285</v>
      </c>
      <c r="E1296" s="3" t="str">
        <v>Dürrenäsch</v>
      </c>
      <c r="G1296" s="21">
        <v>3989</v>
      </c>
      <c r="H1296" s="21" t="s">
        <v>4554</v>
      </c>
    </row>
    <row r="1297" spans="1:8" x14ac:dyDescent="0.2">
      <c r="A1297" s="3">
        <v>1690</v>
      </c>
      <c r="B1297" s="3" t="s">
        <v>1393</v>
      </c>
      <c r="C1297" s="3" t="s">
        <v>1394</v>
      </c>
      <c r="D1297" s="3" t="s">
        <v>1285</v>
      </c>
      <c r="E1297" s="3" t="str">
        <v>Gontenschwil</v>
      </c>
      <c r="G1297" s="21">
        <v>3991</v>
      </c>
      <c r="H1297" s="21" t="s">
        <v>4554</v>
      </c>
    </row>
    <row r="1298" spans="1:8" x14ac:dyDescent="0.2">
      <c r="A1298" s="3">
        <v>1690</v>
      </c>
      <c r="B1298" s="3" t="s">
        <v>1395</v>
      </c>
      <c r="C1298" s="3" t="s">
        <v>1394</v>
      </c>
      <c r="D1298" s="3" t="s">
        <v>1285</v>
      </c>
      <c r="E1298" s="3" t="str">
        <v>Holziken</v>
      </c>
      <c r="G1298" s="21">
        <v>3992</v>
      </c>
      <c r="H1298" s="21" t="s">
        <v>4554</v>
      </c>
    </row>
    <row r="1299" spans="1:8" x14ac:dyDescent="0.2">
      <c r="A1299" s="3">
        <v>1691</v>
      </c>
      <c r="B1299" s="3" t="s">
        <v>1396</v>
      </c>
      <c r="C1299" s="3" t="s">
        <v>1394</v>
      </c>
      <c r="D1299" s="3" t="s">
        <v>1285</v>
      </c>
      <c r="E1299" s="3" t="str">
        <v>Leimbach (AG)</v>
      </c>
      <c r="G1299" s="21">
        <v>3993</v>
      </c>
      <c r="H1299" s="21" t="s">
        <v>4554</v>
      </c>
    </row>
    <row r="1300" spans="1:8" x14ac:dyDescent="0.2">
      <c r="A1300" s="3">
        <v>1669</v>
      </c>
      <c r="B1300" s="3" t="s">
        <v>1397</v>
      </c>
      <c r="C1300" s="3" t="s">
        <v>1398</v>
      </c>
      <c r="D1300" s="3" t="s">
        <v>1285</v>
      </c>
      <c r="E1300" s="3" t="str">
        <v>Leutwil</v>
      </c>
      <c r="G1300" s="21">
        <v>3994</v>
      </c>
      <c r="H1300" s="21" t="s">
        <v>4554</v>
      </c>
    </row>
    <row r="1301" spans="1:8" x14ac:dyDescent="0.2">
      <c r="A1301" s="3">
        <v>1669</v>
      </c>
      <c r="B1301" s="3" t="s">
        <v>1399</v>
      </c>
      <c r="C1301" s="3" t="s">
        <v>1398</v>
      </c>
      <c r="D1301" s="3" t="s">
        <v>1285</v>
      </c>
      <c r="E1301" s="3" t="str">
        <v>Menziken</v>
      </c>
      <c r="G1301" s="21">
        <v>3995</v>
      </c>
      <c r="H1301" s="21" t="s">
        <v>4554</v>
      </c>
    </row>
    <row r="1302" spans="1:8" x14ac:dyDescent="0.2">
      <c r="A1302" s="3">
        <v>1669</v>
      </c>
      <c r="B1302" s="3" t="s">
        <v>1400</v>
      </c>
      <c r="C1302" s="3" t="s">
        <v>1398</v>
      </c>
      <c r="D1302" s="3" t="s">
        <v>1285</v>
      </c>
      <c r="E1302" s="3" t="str">
        <v>Oberkulm</v>
      </c>
      <c r="G1302" s="21">
        <v>3996</v>
      </c>
      <c r="H1302" s="21" t="s">
        <v>4554</v>
      </c>
    </row>
    <row r="1303" spans="1:8" x14ac:dyDescent="0.2">
      <c r="A1303" s="3">
        <v>1669</v>
      </c>
      <c r="B1303" s="3" t="s">
        <v>1401</v>
      </c>
      <c r="C1303" s="3" t="s">
        <v>1398</v>
      </c>
      <c r="D1303" s="3" t="s">
        <v>1285</v>
      </c>
      <c r="E1303" s="3" t="str">
        <v>Reinach (AG)</v>
      </c>
      <c r="G1303" s="21">
        <v>3997</v>
      </c>
      <c r="H1303" s="21" t="s">
        <v>4554</v>
      </c>
    </row>
    <row r="1304" spans="1:8" x14ac:dyDescent="0.2">
      <c r="A1304" s="3">
        <v>1669</v>
      </c>
      <c r="B1304" s="3" t="s">
        <v>1402</v>
      </c>
      <c r="C1304" s="3" t="s">
        <v>1398</v>
      </c>
      <c r="D1304" s="3" t="s">
        <v>1285</v>
      </c>
      <c r="E1304" s="3" t="str">
        <v>Schlossrued</v>
      </c>
      <c r="G1304" s="21">
        <v>3998</v>
      </c>
      <c r="H1304" s="21" t="s">
        <v>4554</v>
      </c>
    </row>
    <row r="1305" spans="1:8" x14ac:dyDescent="0.2">
      <c r="A1305" s="3">
        <v>1643</v>
      </c>
      <c r="B1305" s="3" t="s">
        <v>1403</v>
      </c>
      <c r="C1305" s="3" t="s">
        <v>1404</v>
      </c>
      <c r="D1305" s="3" t="s">
        <v>1285</v>
      </c>
      <c r="E1305" s="3" t="str">
        <v>Schmiedrued</v>
      </c>
      <c r="G1305" s="21">
        <v>3999</v>
      </c>
      <c r="H1305" s="21" t="s">
        <v>4554</v>
      </c>
    </row>
    <row r="1306" spans="1:8" x14ac:dyDescent="0.2">
      <c r="A1306" s="3">
        <v>1644</v>
      </c>
      <c r="B1306" s="3" t="s">
        <v>1405</v>
      </c>
      <c r="C1306" s="3" t="s">
        <v>1404</v>
      </c>
      <c r="D1306" s="3" t="s">
        <v>1285</v>
      </c>
      <c r="E1306" s="3" t="str">
        <v>Schöftland</v>
      </c>
      <c r="G1306" s="21">
        <v>4001</v>
      </c>
      <c r="H1306" s="21" t="s">
        <v>4549</v>
      </c>
    </row>
    <row r="1307" spans="1:8" x14ac:dyDescent="0.2">
      <c r="A1307" s="3">
        <v>1645</v>
      </c>
      <c r="B1307" s="3" t="s">
        <v>1406</v>
      </c>
      <c r="C1307" s="3" t="s">
        <v>1404</v>
      </c>
      <c r="D1307" s="3" t="s">
        <v>1285</v>
      </c>
      <c r="E1307" s="3" t="str">
        <v>Teufenthal (AG)</v>
      </c>
      <c r="G1307" s="21">
        <v>4031</v>
      </c>
      <c r="H1307" s="21" t="s">
        <v>4549</v>
      </c>
    </row>
    <row r="1308" spans="1:8" x14ac:dyDescent="0.2">
      <c r="A1308" s="3">
        <v>1652</v>
      </c>
      <c r="B1308" s="3" t="s">
        <v>1407</v>
      </c>
      <c r="C1308" s="3" t="s">
        <v>1407</v>
      </c>
      <c r="D1308" s="3" t="s">
        <v>1285</v>
      </c>
      <c r="E1308" s="3" t="str">
        <v>Unterkulm</v>
      </c>
      <c r="G1308" s="21">
        <v>4051</v>
      </c>
      <c r="H1308" s="21" t="s">
        <v>4549</v>
      </c>
    </row>
    <row r="1309" spans="1:8" x14ac:dyDescent="0.2">
      <c r="A1309" s="3">
        <v>1652</v>
      </c>
      <c r="B1309" s="3" t="s">
        <v>1408</v>
      </c>
      <c r="C1309" s="3" t="s">
        <v>1407</v>
      </c>
      <c r="D1309" s="3" t="s">
        <v>1285</v>
      </c>
      <c r="E1309" s="3" t="str">
        <v>Zetzwil</v>
      </c>
      <c r="G1309" s="21">
        <v>4052</v>
      </c>
      <c r="H1309" s="21" t="s">
        <v>4549</v>
      </c>
    </row>
    <row r="1310" spans="1:8" x14ac:dyDescent="0.2">
      <c r="A1310" s="3">
        <v>1636</v>
      </c>
      <c r="B1310" s="3" t="s">
        <v>1409</v>
      </c>
      <c r="C1310" s="3" t="s">
        <v>1409</v>
      </c>
      <c r="D1310" s="3" t="s">
        <v>1285</v>
      </c>
      <c r="E1310" s="3" t="str">
        <v>Eiken</v>
      </c>
      <c r="G1310" s="21">
        <v>4053</v>
      </c>
      <c r="H1310" s="21" t="s">
        <v>4549</v>
      </c>
    </row>
    <row r="1311" spans="1:8" x14ac:dyDescent="0.2">
      <c r="A1311" s="3">
        <v>1630</v>
      </c>
      <c r="B1311" s="3" t="s">
        <v>1410</v>
      </c>
      <c r="C1311" s="3" t="s">
        <v>1410</v>
      </c>
      <c r="D1311" s="3" t="s">
        <v>1285</v>
      </c>
      <c r="E1311" s="3" t="str">
        <v>Frick</v>
      </c>
      <c r="G1311" s="21">
        <v>4054</v>
      </c>
      <c r="H1311" s="21" t="s">
        <v>4549</v>
      </c>
    </row>
    <row r="1312" spans="1:8" x14ac:dyDescent="0.2">
      <c r="A1312" s="3">
        <v>1635</v>
      </c>
      <c r="B1312" s="3" t="s">
        <v>1411</v>
      </c>
      <c r="C1312" s="3" t="s">
        <v>1410</v>
      </c>
      <c r="D1312" s="3" t="s">
        <v>1285</v>
      </c>
      <c r="E1312" s="3" t="str">
        <v>Gansingen</v>
      </c>
      <c r="G1312" s="21">
        <v>4055</v>
      </c>
      <c r="H1312" s="21" t="s">
        <v>4549</v>
      </c>
    </row>
    <row r="1313" spans="1:8" x14ac:dyDescent="0.2">
      <c r="A1313" s="3">
        <v>1653</v>
      </c>
      <c r="B1313" s="3" t="s">
        <v>1412</v>
      </c>
      <c r="C1313" s="3" t="s">
        <v>1412</v>
      </c>
      <c r="D1313" s="3" t="s">
        <v>1285</v>
      </c>
      <c r="E1313" s="3" t="str">
        <v>Gipf-Oberfrick</v>
      </c>
      <c r="G1313" s="21">
        <v>4056</v>
      </c>
      <c r="H1313" s="21" t="s">
        <v>4549</v>
      </c>
    </row>
    <row r="1314" spans="1:8" x14ac:dyDescent="0.2">
      <c r="A1314" s="3">
        <v>1647</v>
      </c>
      <c r="B1314" s="3" t="s">
        <v>1413</v>
      </c>
      <c r="C1314" s="3" t="s">
        <v>1413</v>
      </c>
      <c r="D1314" s="3" t="s">
        <v>1285</v>
      </c>
      <c r="E1314" s="3" t="str">
        <v>Herznach</v>
      </c>
      <c r="G1314" s="21">
        <v>4057</v>
      </c>
      <c r="H1314" s="21" t="s">
        <v>4549</v>
      </c>
    </row>
    <row r="1315" spans="1:8" x14ac:dyDescent="0.2">
      <c r="A1315" s="3">
        <v>1651</v>
      </c>
      <c r="B1315" s="3" t="s">
        <v>1414</v>
      </c>
      <c r="C1315" s="3" t="s">
        <v>1413</v>
      </c>
      <c r="D1315" s="3" t="s">
        <v>1285</v>
      </c>
      <c r="E1315" s="3" t="str">
        <v>Kaisten</v>
      </c>
      <c r="G1315" s="21">
        <v>4058</v>
      </c>
      <c r="H1315" s="21" t="s">
        <v>4549</v>
      </c>
    </row>
    <row r="1316" spans="1:8" x14ac:dyDescent="0.2">
      <c r="A1316" s="3">
        <v>1653</v>
      </c>
      <c r="B1316" s="3" t="s">
        <v>1415</v>
      </c>
      <c r="C1316" s="3" t="s">
        <v>1415</v>
      </c>
      <c r="D1316" s="3" t="s">
        <v>1285</v>
      </c>
      <c r="E1316" s="3" t="str">
        <v>Laufenburg</v>
      </c>
      <c r="G1316" s="21">
        <v>4059</v>
      </c>
      <c r="H1316" s="21" t="s">
        <v>4549</v>
      </c>
    </row>
    <row r="1317" spans="1:8" x14ac:dyDescent="0.2">
      <c r="A1317" s="3">
        <v>1646</v>
      </c>
      <c r="B1317" s="3" t="s">
        <v>1416</v>
      </c>
      <c r="C1317" s="3" t="s">
        <v>1416</v>
      </c>
      <c r="D1317" s="3" t="s">
        <v>1285</v>
      </c>
      <c r="E1317" s="3" t="str">
        <v>Münchwilen (AG)</v>
      </c>
      <c r="G1317" s="21">
        <v>4101</v>
      </c>
      <c r="H1317" s="21" t="s">
        <v>4549</v>
      </c>
    </row>
    <row r="1318" spans="1:8" x14ac:dyDescent="0.2">
      <c r="A1318" s="3">
        <v>1666</v>
      </c>
      <c r="B1318" s="3" t="s">
        <v>1417</v>
      </c>
      <c r="C1318" s="3" t="s">
        <v>1417</v>
      </c>
      <c r="D1318" s="3" t="s">
        <v>1285</v>
      </c>
      <c r="E1318" s="3" t="str">
        <v>Oberhof</v>
      </c>
      <c r="G1318" s="21">
        <v>4102</v>
      </c>
      <c r="H1318" s="21" t="s">
        <v>4549</v>
      </c>
    </row>
    <row r="1319" spans="1:8" x14ac:dyDescent="0.2">
      <c r="A1319" s="3">
        <v>1663</v>
      </c>
      <c r="B1319" s="3" t="s">
        <v>1418</v>
      </c>
      <c r="C1319" s="3" t="s">
        <v>1418</v>
      </c>
      <c r="D1319" s="3" t="s">
        <v>1285</v>
      </c>
      <c r="E1319" s="3" t="str">
        <v>Oeschgen</v>
      </c>
      <c r="G1319" s="21">
        <v>4103</v>
      </c>
      <c r="H1319" s="21" t="s">
        <v>4549</v>
      </c>
    </row>
    <row r="1320" spans="1:8" x14ac:dyDescent="0.2">
      <c r="A1320" s="3">
        <v>1663</v>
      </c>
      <c r="B1320" s="3" t="s">
        <v>1419</v>
      </c>
      <c r="C1320" s="3" t="s">
        <v>1418</v>
      </c>
      <c r="D1320" s="3" t="s">
        <v>1285</v>
      </c>
      <c r="E1320" s="3" t="str">
        <v>Schwaderloch</v>
      </c>
      <c r="G1320" s="21">
        <v>4104</v>
      </c>
      <c r="H1320" s="21" t="s">
        <v>4549</v>
      </c>
    </row>
    <row r="1321" spans="1:8" x14ac:dyDescent="0.2">
      <c r="A1321" s="3">
        <v>1663</v>
      </c>
      <c r="B1321" s="3" t="s">
        <v>1420</v>
      </c>
      <c r="C1321" s="3" t="s">
        <v>1418</v>
      </c>
      <c r="D1321" s="3" t="s">
        <v>1285</v>
      </c>
      <c r="E1321" s="3" t="str">
        <v>Sisseln</v>
      </c>
      <c r="G1321" s="21">
        <v>4105</v>
      </c>
      <c r="H1321" s="21" t="s">
        <v>4549</v>
      </c>
    </row>
    <row r="1322" spans="1:8" x14ac:dyDescent="0.2">
      <c r="A1322" s="3">
        <v>1663</v>
      </c>
      <c r="B1322" s="3" t="s">
        <v>1421</v>
      </c>
      <c r="C1322" s="3" t="s">
        <v>1418</v>
      </c>
      <c r="D1322" s="3" t="s">
        <v>1285</v>
      </c>
      <c r="E1322" s="3" t="str">
        <v>Ueken</v>
      </c>
      <c r="G1322" s="21">
        <v>4106</v>
      </c>
      <c r="H1322" s="21" t="s">
        <v>4549</v>
      </c>
    </row>
    <row r="1323" spans="1:8" x14ac:dyDescent="0.2">
      <c r="A1323" s="3">
        <v>1648</v>
      </c>
      <c r="B1323" s="3" t="s">
        <v>1422</v>
      </c>
      <c r="C1323" s="3" t="s">
        <v>1422</v>
      </c>
      <c r="D1323" s="3" t="s">
        <v>1285</v>
      </c>
      <c r="E1323" s="3" t="str">
        <v>Wittnau</v>
      </c>
      <c r="G1323" s="21">
        <v>4107</v>
      </c>
      <c r="H1323" s="21" t="s">
        <v>4549</v>
      </c>
    </row>
    <row r="1324" spans="1:8" x14ac:dyDescent="0.2">
      <c r="A1324" s="3">
        <v>1656</v>
      </c>
      <c r="B1324" s="3" t="s">
        <v>1423</v>
      </c>
      <c r="C1324" s="3" t="s">
        <v>1423</v>
      </c>
      <c r="D1324" s="3" t="s">
        <v>1285</v>
      </c>
      <c r="E1324" s="3" t="str">
        <v>Wölflinswil</v>
      </c>
      <c r="G1324" s="21">
        <v>4108</v>
      </c>
      <c r="H1324" s="21" t="s">
        <v>4549</v>
      </c>
    </row>
    <row r="1325" spans="1:8" x14ac:dyDescent="0.2">
      <c r="A1325" s="3">
        <v>1656</v>
      </c>
      <c r="B1325" s="3" t="s">
        <v>1424</v>
      </c>
      <c r="C1325" s="3" t="s">
        <v>1423</v>
      </c>
      <c r="D1325" s="3" t="s">
        <v>1285</v>
      </c>
      <c r="E1325" s="3" t="str">
        <v>Zeihen</v>
      </c>
      <c r="G1325" s="21">
        <v>4112</v>
      </c>
      <c r="H1325" s="21" t="s">
        <v>4549</v>
      </c>
    </row>
    <row r="1326" spans="1:8" x14ac:dyDescent="0.2">
      <c r="A1326" s="3">
        <v>1633</v>
      </c>
      <c r="B1326" s="3" t="s">
        <v>1425</v>
      </c>
      <c r="C1326" s="3" t="s">
        <v>1425</v>
      </c>
      <c r="D1326" s="3" t="s">
        <v>1285</v>
      </c>
      <c r="E1326" s="3" t="str">
        <v>Mettauertal</v>
      </c>
      <c r="G1326" s="21">
        <v>4114</v>
      </c>
      <c r="H1326" s="21" t="s">
        <v>4549</v>
      </c>
    </row>
    <row r="1327" spans="1:8" x14ac:dyDescent="0.2">
      <c r="A1327" s="3">
        <v>1633</v>
      </c>
      <c r="B1327" s="3" t="s">
        <v>1426</v>
      </c>
      <c r="C1327" s="3" t="s">
        <v>1425</v>
      </c>
      <c r="D1327" s="3" t="s">
        <v>1285</v>
      </c>
      <c r="E1327" s="3" t="str">
        <v>Böztal</v>
      </c>
      <c r="G1327" s="21">
        <v>4115</v>
      </c>
      <c r="H1327" s="21" t="s">
        <v>4549</v>
      </c>
    </row>
    <row r="1328" spans="1:8" x14ac:dyDescent="0.2">
      <c r="A1328" s="3">
        <v>1638</v>
      </c>
      <c r="B1328" s="3" t="s">
        <v>1427</v>
      </c>
      <c r="C1328" s="3" t="s">
        <v>1427</v>
      </c>
      <c r="D1328" s="3" t="s">
        <v>1285</v>
      </c>
      <c r="E1328" s="3" t="str">
        <v>Ammerswil</v>
      </c>
      <c r="G1328" s="21">
        <v>4116</v>
      </c>
      <c r="H1328" s="21" t="s">
        <v>4549</v>
      </c>
    </row>
    <row r="1329" spans="1:8" x14ac:dyDescent="0.2">
      <c r="A1329" s="3">
        <v>1661</v>
      </c>
      <c r="B1329" s="3" t="s">
        <v>1428</v>
      </c>
      <c r="C1329" s="3" t="s">
        <v>1429</v>
      </c>
      <c r="D1329" s="3" t="s">
        <v>1285</v>
      </c>
      <c r="E1329" s="3" t="str">
        <v>Boniswil</v>
      </c>
      <c r="G1329" s="21">
        <v>4117</v>
      </c>
      <c r="H1329" s="21" t="s">
        <v>4549</v>
      </c>
    </row>
    <row r="1330" spans="1:8" x14ac:dyDescent="0.2">
      <c r="A1330" s="3">
        <v>1649</v>
      </c>
      <c r="B1330" s="3" t="s">
        <v>1430</v>
      </c>
      <c r="C1330" s="3" t="s">
        <v>1430</v>
      </c>
      <c r="D1330" s="3" t="s">
        <v>1285</v>
      </c>
      <c r="E1330" s="3" t="str">
        <v>Brunegg</v>
      </c>
      <c r="G1330" s="21">
        <v>4118</v>
      </c>
      <c r="H1330" s="21" t="s">
        <v>4549</v>
      </c>
    </row>
    <row r="1331" spans="1:8" x14ac:dyDescent="0.2">
      <c r="A1331" s="3">
        <v>1632</v>
      </c>
      <c r="B1331" s="3" t="s">
        <v>1431</v>
      </c>
      <c r="C1331" s="3" t="s">
        <v>1431</v>
      </c>
      <c r="D1331" s="3" t="s">
        <v>1285</v>
      </c>
      <c r="E1331" s="3" t="str">
        <v>Dintikon</v>
      </c>
      <c r="G1331" s="21">
        <v>4123</v>
      </c>
      <c r="H1331" s="21" t="s">
        <v>4549</v>
      </c>
    </row>
    <row r="1332" spans="1:8" x14ac:dyDescent="0.2">
      <c r="A1332" s="3">
        <v>1634</v>
      </c>
      <c r="B1332" s="3" t="s">
        <v>1432</v>
      </c>
      <c r="C1332" s="3" t="s">
        <v>1433</v>
      </c>
      <c r="D1332" s="3" t="s">
        <v>1285</v>
      </c>
      <c r="E1332" s="3" t="str">
        <v>Egliswil</v>
      </c>
      <c r="G1332" s="21">
        <v>4124</v>
      </c>
      <c r="H1332" s="21" t="s">
        <v>4549</v>
      </c>
    </row>
    <row r="1333" spans="1:8" x14ac:dyDescent="0.2">
      <c r="A1333" s="3">
        <v>1625</v>
      </c>
      <c r="B1333" s="3" t="s">
        <v>1434</v>
      </c>
      <c r="C1333" s="3" t="s">
        <v>1435</v>
      </c>
      <c r="D1333" s="3" t="s">
        <v>1285</v>
      </c>
      <c r="E1333" s="3" t="str">
        <v>Fahrwangen</v>
      </c>
      <c r="G1333" s="21">
        <v>4125</v>
      </c>
      <c r="H1333" s="21" t="s">
        <v>4549</v>
      </c>
    </row>
    <row r="1334" spans="1:8" x14ac:dyDescent="0.2">
      <c r="A1334" s="3">
        <v>1625</v>
      </c>
      <c r="B1334" s="3" t="s">
        <v>1436</v>
      </c>
      <c r="C1334" s="3" t="s">
        <v>1435</v>
      </c>
      <c r="D1334" s="3" t="s">
        <v>1285</v>
      </c>
      <c r="E1334" s="3" t="str">
        <v>Hallwil</v>
      </c>
      <c r="G1334" s="21">
        <v>4126</v>
      </c>
      <c r="H1334" s="21" t="s">
        <v>4549</v>
      </c>
    </row>
    <row r="1335" spans="1:8" x14ac:dyDescent="0.2">
      <c r="A1335" s="3">
        <v>1626</v>
      </c>
      <c r="B1335" s="3" t="s">
        <v>1437</v>
      </c>
      <c r="C1335" s="3" t="s">
        <v>1435</v>
      </c>
      <c r="D1335" s="3" t="s">
        <v>1285</v>
      </c>
      <c r="E1335" s="3" t="str">
        <v>Hendschiken</v>
      </c>
      <c r="G1335" s="21">
        <v>4127</v>
      </c>
      <c r="H1335" s="21" t="s">
        <v>4549</v>
      </c>
    </row>
    <row r="1336" spans="1:8" x14ac:dyDescent="0.2">
      <c r="A1336" s="3">
        <v>1626</v>
      </c>
      <c r="B1336" s="3" t="s">
        <v>1438</v>
      </c>
      <c r="C1336" s="3" t="s">
        <v>1435</v>
      </c>
      <c r="D1336" s="3" t="s">
        <v>1285</v>
      </c>
      <c r="E1336" s="3" t="str">
        <v>Holderbank (AG)</v>
      </c>
      <c r="G1336" s="21">
        <v>4132</v>
      </c>
      <c r="H1336" s="21" t="s">
        <v>4549</v>
      </c>
    </row>
    <row r="1337" spans="1:8" x14ac:dyDescent="0.2">
      <c r="A1337" s="3">
        <v>1626</v>
      </c>
      <c r="B1337" s="3" t="s">
        <v>1439</v>
      </c>
      <c r="C1337" s="3" t="s">
        <v>1435</v>
      </c>
      <c r="D1337" s="3" t="s">
        <v>1285</v>
      </c>
      <c r="E1337" s="3" t="str">
        <v>Hunzenschwil</v>
      </c>
      <c r="G1337" s="21">
        <v>4133</v>
      </c>
      <c r="H1337" s="21" t="s">
        <v>4549</v>
      </c>
    </row>
    <row r="1338" spans="1:8" x14ac:dyDescent="0.2">
      <c r="A1338" s="3">
        <v>1642</v>
      </c>
      <c r="B1338" s="3" t="s">
        <v>1440</v>
      </c>
      <c r="C1338" s="3" t="s">
        <v>1440</v>
      </c>
      <c r="D1338" s="3" t="s">
        <v>1285</v>
      </c>
      <c r="E1338" s="3" t="str">
        <v>Lenzburg</v>
      </c>
      <c r="G1338" s="21">
        <v>4142</v>
      </c>
      <c r="H1338" s="21" t="s">
        <v>4549</v>
      </c>
    </row>
    <row r="1339" spans="1:8" x14ac:dyDescent="0.2">
      <c r="A1339" s="3">
        <v>1627</v>
      </c>
      <c r="B1339" s="3" t="s">
        <v>1441</v>
      </c>
      <c r="C1339" s="3" t="s">
        <v>1441</v>
      </c>
      <c r="D1339" s="3" t="s">
        <v>1285</v>
      </c>
      <c r="E1339" s="3" t="str">
        <v>Meisterschwanden</v>
      </c>
      <c r="G1339" s="21">
        <v>4143</v>
      </c>
      <c r="H1339" s="21" t="s">
        <v>4549</v>
      </c>
    </row>
    <row r="1340" spans="1:8" x14ac:dyDescent="0.2">
      <c r="A1340" s="3">
        <v>1628</v>
      </c>
      <c r="B1340" s="3" t="s">
        <v>1442</v>
      </c>
      <c r="C1340" s="3" t="s">
        <v>1442</v>
      </c>
      <c r="D1340" s="3" t="s">
        <v>1285</v>
      </c>
      <c r="E1340" s="3" t="str">
        <v>Möriken-Wildegg</v>
      </c>
      <c r="G1340" s="21">
        <v>4144</v>
      </c>
      <c r="H1340" s="21" t="s">
        <v>4549</v>
      </c>
    </row>
    <row r="1341" spans="1:8" x14ac:dyDescent="0.2">
      <c r="A1341" s="3">
        <v>1665</v>
      </c>
      <c r="B1341" s="3" t="s">
        <v>1443</v>
      </c>
      <c r="C1341" s="3" t="s">
        <v>1444</v>
      </c>
      <c r="D1341" s="3" t="s">
        <v>1285</v>
      </c>
      <c r="E1341" s="3" t="str">
        <v>Niederlenz</v>
      </c>
      <c r="G1341" s="21">
        <v>4145</v>
      </c>
      <c r="H1341" s="21" t="s">
        <v>4549</v>
      </c>
    </row>
    <row r="1342" spans="1:8" x14ac:dyDescent="0.2">
      <c r="A1342" s="3">
        <v>1666</v>
      </c>
      <c r="B1342" s="3" t="s">
        <v>1445</v>
      </c>
      <c r="C1342" s="3" t="s">
        <v>1444</v>
      </c>
      <c r="D1342" s="3" t="s">
        <v>1285</v>
      </c>
      <c r="E1342" s="3" t="str">
        <v>Othmarsingen</v>
      </c>
      <c r="G1342" s="21">
        <v>4146</v>
      </c>
      <c r="H1342" s="21" t="s">
        <v>4549</v>
      </c>
    </row>
    <row r="1343" spans="1:8" x14ac:dyDescent="0.2">
      <c r="A1343" s="3">
        <v>1667</v>
      </c>
      <c r="B1343" s="3" t="s">
        <v>1446</v>
      </c>
      <c r="C1343" s="3" t="s">
        <v>1444</v>
      </c>
      <c r="D1343" s="3" t="s">
        <v>1285</v>
      </c>
      <c r="E1343" s="3" t="str">
        <v>Rupperswil</v>
      </c>
      <c r="G1343" s="21">
        <v>4147</v>
      </c>
      <c r="H1343" s="21" t="s">
        <v>4549</v>
      </c>
    </row>
    <row r="1344" spans="1:8" x14ac:dyDescent="0.2">
      <c r="A1344" s="3">
        <v>1637</v>
      </c>
      <c r="B1344" s="3" t="s">
        <v>1447</v>
      </c>
      <c r="C1344" s="3" t="s">
        <v>1448</v>
      </c>
      <c r="D1344" s="3" t="s">
        <v>1285</v>
      </c>
      <c r="E1344" s="3" t="str">
        <v>Schafisheim</v>
      </c>
      <c r="G1344" s="21">
        <v>4148</v>
      </c>
      <c r="H1344" s="21" t="s">
        <v>4549</v>
      </c>
    </row>
    <row r="1345" spans="1:8" x14ac:dyDescent="0.2">
      <c r="A1345" s="3">
        <v>1654</v>
      </c>
      <c r="B1345" s="3" t="s">
        <v>1449</v>
      </c>
      <c r="C1345" s="3" t="s">
        <v>1448</v>
      </c>
      <c r="D1345" s="3" t="s">
        <v>1285</v>
      </c>
      <c r="E1345" s="3" t="str">
        <v>Seengen</v>
      </c>
      <c r="G1345" s="21">
        <v>4153</v>
      </c>
      <c r="H1345" s="21" t="s">
        <v>4549</v>
      </c>
    </row>
    <row r="1346" spans="1:8" x14ac:dyDescent="0.2">
      <c r="A1346" s="3">
        <v>1742</v>
      </c>
      <c r="B1346" s="3" t="s">
        <v>1450</v>
      </c>
      <c r="C1346" s="3" t="s">
        <v>1450</v>
      </c>
      <c r="D1346" s="3" t="s">
        <v>1285</v>
      </c>
      <c r="E1346" s="3" t="str">
        <v>Seon</v>
      </c>
      <c r="G1346" s="21">
        <v>4202</v>
      </c>
      <c r="H1346" s="21" t="s">
        <v>4549</v>
      </c>
    </row>
    <row r="1347" spans="1:8" x14ac:dyDescent="0.2">
      <c r="A1347" s="3">
        <v>1754</v>
      </c>
      <c r="B1347" s="3" t="s">
        <v>1451</v>
      </c>
      <c r="C1347" s="3" t="s">
        <v>1452</v>
      </c>
      <c r="D1347" s="3" t="s">
        <v>1285</v>
      </c>
      <c r="E1347" s="3" t="str">
        <v>Staufen</v>
      </c>
      <c r="G1347" s="21">
        <v>4203</v>
      </c>
      <c r="H1347" s="21" t="s">
        <v>4549</v>
      </c>
    </row>
    <row r="1348" spans="1:8" x14ac:dyDescent="0.2">
      <c r="A1348" s="3">
        <v>1754</v>
      </c>
      <c r="B1348" s="3" t="s">
        <v>1453</v>
      </c>
      <c r="C1348" s="3" t="s">
        <v>1452</v>
      </c>
      <c r="D1348" s="3" t="s">
        <v>1285</v>
      </c>
      <c r="E1348" s="3" t="str">
        <v>Abtwil</v>
      </c>
      <c r="G1348" s="21">
        <v>4204</v>
      </c>
      <c r="H1348" s="21" t="s">
        <v>4549</v>
      </c>
    </row>
    <row r="1349" spans="1:8" x14ac:dyDescent="0.2">
      <c r="A1349" s="3">
        <v>1782</v>
      </c>
      <c r="B1349" s="3" t="s">
        <v>1454</v>
      </c>
      <c r="C1349" s="3" t="s">
        <v>1454</v>
      </c>
      <c r="D1349" s="3" t="s">
        <v>1285</v>
      </c>
      <c r="E1349" s="3" t="str">
        <v>Aristau</v>
      </c>
      <c r="G1349" s="21">
        <v>4206</v>
      </c>
      <c r="H1349" s="21" t="s">
        <v>4549</v>
      </c>
    </row>
    <row r="1350" spans="1:8" x14ac:dyDescent="0.2">
      <c r="A1350" s="3">
        <v>1782</v>
      </c>
      <c r="B1350" s="3" t="s">
        <v>1455</v>
      </c>
      <c r="C1350" s="3" t="s">
        <v>1454</v>
      </c>
      <c r="D1350" s="3" t="s">
        <v>1285</v>
      </c>
      <c r="E1350" s="3" t="str">
        <v>Auw</v>
      </c>
      <c r="G1350" s="21">
        <v>4207</v>
      </c>
      <c r="H1350" s="21" t="s">
        <v>4549</v>
      </c>
    </row>
    <row r="1351" spans="1:8" x14ac:dyDescent="0.2">
      <c r="A1351" s="3">
        <v>1744</v>
      </c>
      <c r="B1351" s="3" t="s">
        <v>1456</v>
      </c>
      <c r="C1351" s="3" t="s">
        <v>1456</v>
      </c>
      <c r="D1351" s="3" t="s">
        <v>1285</v>
      </c>
      <c r="E1351" s="3" t="str">
        <v>Beinwil (Freiamt)</v>
      </c>
      <c r="G1351" s="21">
        <v>4208</v>
      </c>
      <c r="H1351" s="21" t="s">
        <v>4549</v>
      </c>
    </row>
    <row r="1352" spans="1:8" x14ac:dyDescent="0.2">
      <c r="A1352" s="3">
        <v>1720</v>
      </c>
      <c r="B1352" s="3" t="s">
        <v>1457</v>
      </c>
      <c r="C1352" s="3" t="s">
        <v>1457</v>
      </c>
      <c r="D1352" s="3" t="s">
        <v>1285</v>
      </c>
      <c r="E1352" s="3" t="str">
        <v>Besenbüren</v>
      </c>
      <c r="G1352" s="21">
        <v>4222</v>
      </c>
      <c r="H1352" s="21" t="s">
        <v>4549</v>
      </c>
    </row>
    <row r="1353" spans="1:8" x14ac:dyDescent="0.2">
      <c r="A1353" s="3">
        <v>1720</v>
      </c>
      <c r="B1353" s="3" t="s">
        <v>1458</v>
      </c>
      <c r="C1353" s="3" t="s">
        <v>1457</v>
      </c>
      <c r="D1353" s="3" t="s">
        <v>1285</v>
      </c>
      <c r="E1353" s="3" t="str">
        <v>Bettwil</v>
      </c>
      <c r="G1353" s="21">
        <v>4223</v>
      </c>
      <c r="H1353" s="21" t="s">
        <v>4549</v>
      </c>
    </row>
    <row r="1354" spans="1:8" x14ac:dyDescent="0.2">
      <c r="A1354" s="3">
        <v>1741</v>
      </c>
      <c r="B1354" s="3" t="s">
        <v>1459</v>
      </c>
      <c r="C1354" s="3" t="s">
        <v>1460</v>
      </c>
      <c r="D1354" s="3" t="s">
        <v>1285</v>
      </c>
      <c r="E1354" s="3" t="str">
        <v>Boswil</v>
      </c>
      <c r="G1354" s="21">
        <v>4224</v>
      </c>
      <c r="H1354" s="21" t="s">
        <v>4549</v>
      </c>
    </row>
    <row r="1355" spans="1:8" x14ac:dyDescent="0.2">
      <c r="A1355" s="3">
        <v>1724</v>
      </c>
      <c r="B1355" s="3" t="s">
        <v>1461</v>
      </c>
      <c r="C1355" s="3" t="s">
        <v>1461</v>
      </c>
      <c r="D1355" s="3" t="s">
        <v>1285</v>
      </c>
      <c r="E1355" s="3" t="str">
        <v>Bünzen</v>
      </c>
      <c r="G1355" s="21">
        <v>4225</v>
      </c>
      <c r="H1355" s="21" t="s">
        <v>4549</v>
      </c>
    </row>
    <row r="1356" spans="1:8" x14ac:dyDescent="0.2">
      <c r="A1356" s="3">
        <v>1700</v>
      </c>
      <c r="B1356" s="3" t="s">
        <v>1462</v>
      </c>
      <c r="C1356" s="3" t="s">
        <v>1462</v>
      </c>
      <c r="D1356" s="3" t="s">
        <v>1285</v>
      </c>
      <c r="E1356" s="3" t="str">
        <v>Buttwil</v>
      </c>
      <c r="G1356" s="21">
        <v>4226</v>
      </c>
      <c r="H1356" s="21" t="s">
        <v>4549</v>
      </c>
    </row>
    <row r="1357" spans="1:8" x14ac:dyDescent="0.2">
      <c r="A1357" s="3">
        <v>1722</v>
      </c>
      <c r="B1357" s="3" t="s">
        <v>1463</v>
      </c>
      <c r="C1357" s="3" t="s">
        <v>1462</v>
      </c>
      <c r="D1357" s="3" t="s">
        <v>1285</v>
      </c>
      <c r="E1357" s="3" t="str">
        <v>Dietwil</v>
      </c>
      <c r="G1357" s="21">
        <v>4227</v>
      </c>
      <c r="H1357" s="21" t="s">
        <v>4549</v>
      </c>
    </row>
    <row r="1358" spans="1:8" x14ac:dyDescent="0.2">
      <c r="A1358" s="3">
        <v>1762</v>
      </c>
      <c r="B1358" s="3" t="s">
        <v>1464</v>
      </c>
      <c r="C1358" s="3" t="s">
        <v>1464</v>
      </c>
      <c r="D1358" s="3" t="s">
        <v>1285</v>
      </c>
      <c r="E1358" s="3" t="str">
        <v>Geltwil</v>
      </c>
      <c r="G1358" s="21">
        <v>4228</v>
      </c>
      <c r="H1358" s="21" t="s">
        <v>4549</v>
      </c>
    </row>
    <row r="1359" spans="1:8" x14ac:dyDescent="0.2">
      <c r="A1359" s="3">
        <v>1763</v>
      </c>
      <c r="B1359" s="3" t="s">
        <v>1465</v>
      </c>
      <c r="C1359" s="3" t="s">
        <v>1465</v>
      </c>
      <c r="D1359" s="3" t="s">
        <v>1285</v>
      </c>
      <c r="E1359" s="3" t="str">
        <v>Kallern</v>
      </c>
      <c r="G1359" s="21">
        <v>4229</v>
      </c>
      <c r="H1359" s="21" t="s">
        <v>4549</v>
      </c>
    </row>
    <row r="1360" spans="1:8" x14ac:dyDescent="0.2">
      <c r="A1360" s="3">
        <v>1772</v>
      </c>
      <c r="B1360" s="3" t="s">
        <v>1466</v>
      </c>
      <c r="C1360" s="3" t="s">
        <v>1466</v>
      </c>
      <c r="D1360" s="3" t="s">
        <v>1285</v>
      </c>
      <c r="E1360" s="3" t="str">
        <v>Merenschwand</v>
      </c>
      <c r="G1360" s="21">
        <v>4232</v>
      </c>
      <c r="H1360" s="21" t="s">
        <v>4549</v>
      </c>
    </row>
    <row r="1361" spans="1:8" x14ac:dyDescent="0.2">
      <c r="A1361" s="3">
        <v>1723</v>
      </c>
      <c r="B1361" s="3" t="s">
        <v>1467</v>
      </c>
      <c r="C1361" s="3" t="s">
        <v>1467</v>
      </c>
      <c r="D1361" s="3" t="s">
        <v>1285</v>
      </c>
      <c r="E1361" s="3" t="str">
        <v>Mühlau</v>
      </c>
      <c r="G1361" s="21">
        <v>4233</v>
      </c>
      <c r="H1361" s="21" t="s">
        <v>4549</v>
      </c>
    </row>
    <row r="1362" spans="1:8" x14ac:dyDescent="0.2">
      <c r="A1362" s="3">
        <v>1753</v>
      </c>
      <c r="B1362" s="3" t="s">
        <v>1468</v>
      </c>
      <c r="C1362" s="3" t="s">
        <v>1468</v>
      </c>
      <c r="D1362" s="3" t="s">
        <v>1285</v>
      </c>
      <c r="E1362" s="3" t="str">
        <v>Muri (AG)</v>
      </c>
      <c r="G1362" s="21">
        <v>4234</v>
      </c>
      <c r="H1362" s="21" t="s">
        <v>4549</v>
      </c>
    </row>
    <row r="1363" spans="1:8" x14ac:dyDescent="0.2">
      <c r="A1363" s="3">
        <v>1740</v>
      </c>
      <c r="B1363" s="3" t="s">
        <v>1469</v>
      </c>
      <c r="C1363" s="3" t="s">
        <v>1470</v>
      </c>
      <c r="D1363" s="3" t="s">
        <v>1285</v>
      </c>
      <c r="E1363" s="3" t="str">
        <v>Oberrüti</v>
      </c>
      <c r="G1363" s="21">
        <v>4242</v>
      </c>
      <c r="H1363" s="21" t="s">
        <v>4549</v>
      </c>
    </row>
    <row r="1364" spans="1:8" x14ac:dyDescent="0.2">
      <c r="A1364" s="3">
        <v>1723</v>
      </c>
      <c r="B1364" s="3" t="s">
        <v>1471</v>
      </c>
      <c r="C1364" s="3" t="s">
        <v>1471</v>
      </c>
      <c r="D1364" s="3" t="s">
        <v>1285</v>
      </c>
      <c r="E1364" s="3" t="str">
        <v>Rottenschwil</v>
      </c>
      <c r="G1364" s="21">
        <v>4243</v>
      </c>
      <c r="H1364" s="21" t="s">
        <v>4549</v>
      </c>
    </row>
    <row r="1365" spans="1:8" x14ac:dyDescent="0.2">
      <c r="A1365" s="3">
        <v>1772</v>
      </c>
      <c r="B1365" s="3" t="s">
        <v>1472</v>
      </c>
      <c r="C1365" s="3" t="s">
        <v>1473</v>
      </c>
      <c r="D1365" s="3" t="s">
        <v>1285</v>
      </c>
      <c r="E1365" s="3" t="str">
        <v>Sins</v>
      </c>
      <c r="G1365" s="21">
        <v>4244</v>
      </c>
      <c r="H1365" s="21" t="s">
        <v>4549</v>
      </c>
    </row>
    <row r="1366" spans="1:8" x14ac:dyDescent="0.2">
      <c r="A1366" s="3">
        <v>1772</v>
      </c>
      <c r="B1366" s="3" t="s">
        <v>1473</v>
      </c>
      <c r="C1366" s="3" t="s">
        <v>1473</v>
      </c>
      <c r="D1366" s="3" t="s">
        <v>1285</v>
      </c>
      <c r="E1366" s="3" t="str">
        <v>Waltenschwil</v>
      </c>
      <c r="G1366" s="21">
        <v>4245</v>
      </c>
      <c r="H1366" s="21" t="s">
        <v>4549</v>
      </c>
    </row>
    <row r="1367" spans="1:8" x14ac:dyDescent="0.2">
      <c r="A1367" s="3">
        <v>1724</v>
      </c>
      <c r="B1367" s="3" t="s">
        <v>1474</v>
      </c>
      <c r="C1367" s="3" t="s">
        <v>1474</v>
      </c>
      <c r="D1367" s="3" t="s">
        <v>1285</v>
      </c>
      <c r="E1367" s="3" t="str">
        <v>Hellikon</v>
      </c>
      <c r="G1367" s="21">
        <v>4246</v>
      </c>
      <c r="H1367" s="21" t="s">
        <v>4549</v>
      </c>
    </row>
    <row r="1368" spans="1:8" x14ac:dyDescent="0.2">
      <c r="A1368" s="3">
        <v>1724</v>
      </c>
      <c r="B1368" s="3" t="s">
        <v>1475</v>
      </c>
      <c r="C1368" s="3" t="s">
        <v>1474</v>
      </c>
      <c r="D1368" s="3" t="s">
        <v>1285</v>
      </c>
      <c r="E1368" s="3" t="str">
        <v>Kaiseraugst</v>
      </c>
      <c r="G1368" s="21">
        <v>4247</v>
      </c>
      <c r="H1368" s="21" t="s">
        <v>4549</v>
      </c>
    </row>
    <row r="1369" spans="1:8" x14ac:dyDescent="0.2">
      <c r="A1369" s="3">
        <v>1724</v>
      </c>
      <c r="B1369" s="3" t="s">
        <v>1476</v>
      </c>
      <c r="C1369" s="3" t="s">
        <v>1474</v>
      </c>
      <c r="D1369" s="3" t="s">
        <v>1285</v>
      </c>
      <c r="E1369" s="3" t="str">
        <v>Magden</v>
      </c>
      <c r="G1369" s="21">
        <v>4252</v>
      </c>
      <c r="H1369" s="21" t="s">
        <v>4549</v>
      </c>
    </row>
    <row r="1370" spans="1:8" x14ac:dyDescent="0.2">
      <c r="A1370" s="3">
        <v>1724</v>
      </c>
      <c r="B1370" s="3" t="s">
        <v>1477</v>
      </c>
      <c r="C1370" s="3" t="s">
        <v>1474</v>
      </c>
      <c r="D1370" s="3" t="s">
        <v>1285</v>
      </c>
      <c r="E1370" s="3" t="str">
        <v>Möhlin</v>
      </c>
      <c r="G1370" s="21">
        <v>4253</v>
      </c>
      <c r="H1370" s="21" t="s">
        <v>4549</v>
      </c>
    </row>
    <row r="1371" spans="1:8" x14ac:dyDescent="0.2">
      <c r="A1371" s="3">
        <v>1724</v>
      </c>
      <c r="B1371" s="3" t="s">
        <v>1478</v>
      </c>
      <c r="C1371" s="3" t="s">
        <v>1474</v>
      </c>
      <c r="D1371" s="3" t="s">
        <v>1285</v>
      </c>
      <c r="E1371" s="3" t="str">
        <v>Mumpf</v>
      </c>
      <c r="G1371" s="21">
        <v>4254</v>
      </c>
      <c r="H1371" s="21" t="s">
        <v>4549</v>
      </c>
    </row>
    <row r="1372" spans="1:8" x14ac:dyDescent="0.2">
      <c r="A1372" s="3">
        <v>1724</v>
      </c>
      <c r="B1372" s="3" t="s">
        <v>1479</v>
      </c>
      <c r="C1372" s="3" t="s">
        <v>1474</v>
      </c>
      <c r="D1372" s="3" t="s">
        <v>1285</v>
      </c>
      <c r="E1372" s="3" t="str">
        <v>Obermumpf</v>
      </c>
      <c r="G1372" s="21">
        <v>4302</v>
      </c>
      <c r="H1372" s="21" t="s">
        <v>4549</v>
      </c>
    </row>
    <row r="1373" spans="1:8" x14ac:dyDescent="0.2">
      <c r="A1373" s="3">
        <v>1733</v>
      </c>
      <c r="B1373" s="3" t="s">
        <v>1480</v>
      </c>
      <c r="C1373" s="3" t="s">
        <v>1480</v>
      </c>
      <c r="D1373" s="3" t="s">
        <v>1285</v>
      </c>
      <c r="E1373" s="3" t="str">
        <v>Olsberg</v>
      </c>
      <c r="G1373" s="21">
        <v>4303</v>
      </c>
      <c r="H1373" s="21" t="s">
        <v>4549</v>
      </c>
    </row>
    <row r="1374" spans="1:8" x14ac:dyDescent="0.2">
      <c r="A1374" s="3">
        <v>1752</v>
      </c>
      <c r="B1374" s="3" t="s">
        <v>1481</v>
      </c>
      <c r="C1374" s="3" t="s">
        <v>1481</v>
      </c>
      <c r="D1374" s="3" t="s">
        <v>1285</v>
      </c>
      <c r="E1374" s="3" t="str">
        <v>Rheinfelden</v>
      </c>
      <c r="G1374" s="21">
        <v>4304</v>
      </c>
      <c r="H1374" s="21" t="s">
        <v>4549</v>
      </c>
    </row>
    <row r="1375" spans="1:8" x14ac:dyDescent="0.2">
      <c r="A1375" s="3">
        <v>1723</v>
      </c>
      <c r="B1375" s="3" t="s">
        <v>1482</v>
      </c>
      <c r="C1375" s="3" t="s">
        <v>1482</v>
      </c>
      <c r="D1375" s="3" t="s">
        <v>1285</v>
      </c>
      <c r="E1375" s="3" t="str">
        <v>Schupfart</v>
      </c>
      <c r="G1375" s="21">
        <v>4305</v>
      </c>
      <c r="H1375" s="21" t="s">
        <v>4549</v>
      </c>
    </row>
    <row r="1376" spans="1:8" x14ac:dyDescent="0.2">
      <c r="A1376" s="3">
        <v>1725</v>
      </c>
      <c r="B1376" s="3" t="s">
        <v>1483</v>
      </c>
      <c r="C1376" s="3" t="s">
        <v>1484</v>
      </c>
      <c r="D1376" s="3" t="s">
        <v>1285</v>
      </c>
      <c r="E1376" s="3" t="str">
        <v>Stein (AG)</v>
      </c>
      <c r="G1376" s="21">
        <v>4310</v>
      </c>
      <c r="H1376" s="21" t="s">
        <v>4549</v>
      </c>
    </row>
    <row r="1377" spans="1:8" x14ac:dyDescent="0.2">
      <c r="A1377" s="3">
        <v>1730</v>
      </c>
      <c r="B1377" s="3" t="s">
        <v>1485</v>
      </c>
      <c r="C1377" s="3" t="s">
        <v>1484</v>
      </c>
      <c r="D1377" s="3" t="s">
        <v>1285</v>
      </c>
      <c r="E1377" s="3" t="str">
        <v>Wallbach</v>
      </c>
      <c r="G1377" s="21">
        <v>4312</v>
      </c>
      <c r="H1377" s="21" t="s">
        <v>4549</v>
      </c>
    </row>
    <row r="1378" spans="1:8" x14ac:dyDescent="0.2">
      <c r="A1378" s="3">
        <v>1745</v>
      </c>
      <c r="B1378" s="3" t="s">
        <v>1486</v>
      </c>
      <c r="C1378" s="3" t="s">
        <v>1487</v>
      </c>
      <c r="D1378" s="3" t="s">
        <v>1285</v>
      </c>
      <c r="E1378" s="3" t="str">
        <v>Wegenstetten</v>
      </c>
      <c r="G1378" s="21">
        <v>4313</v>
      </c>
      <c r="H1378" s="21" t="s">
        <v>4549</v>
      </c>
    </row>
    <row r="1379" spans="1:8" x14ac:dyDescent="0.2">
      <c r="A1379" s="3">
        <v>1756</v>
      </c>
      <c r="B1379" s="3" t="s">
        <v>1488</v>
      </c>
      <c r="C1379" s="3" t="s">
        <v>1487</v>
      </c>
      <c r="D1379" s="3" t="s">
        <v>1285</v>
      </c>
      <c r="E1379" s="3" t="str">
        <v>Zeiningen</v>
      </c>
      <c r="G1379" s="21">
        <v>4314</v>
      </c>
      <c r="H1379" s="21" t="s">
        <v>4548</v>
      </c>
    </row>
    <row r="1380" spans="1:8" x14ac:dyDescent="0.2">
      <c r="A1380" s="3">
        <v>1756</v>
      </c>
      <c r="B1380" s="3" t="s">
        <v>1489</v>
      </c>
      <c r="C1380" s="3" t="s">
        <v>1487</v>
      </c>
      <c r="D1380" s="3" t="s">
        <v>1285</v>
      </c>
      <c r="E1380" s="3" t="str">
        <v>Zuzgen</v>
      </c>
      <c r="G1380" s="21">
        <v>4315</v>
      </c>
      <c r="H1380" s="21" t="s">
        <v>4548</v>
      </c>
    </row>
    <row r="1381" spans="1:8" x14ac:dyDescent="0.2">
      <c r="A1381" s="3">
        <v>1782</v>
      </c>
      <c r="B1381" s="3" t="s">
        <v>1490</v>
      </c>
      <c r="C1381" s="3" t="s">
        <v>1491</v>
      </c>
      <c r="D1381" s="3" t="s">
        <v>1285</v>
      </c>
      <c r="E1381" s="3" t="str">
        <v>Aarburg</v>
      </c>
      <c r="G1381" s="21">
        <v>4316</v>
      </c>
      <c r="H1381" s="21" t="s">
        <v>4548</v>
      </c>
    </row>
    <row r="1382" spans="1:8" x14ac:dyDescent="0.2">
      <c r="A1382" s="3">
        <v>1782</v>
      </c>
      <c r="B1382" s="3" t="s">
        <v>1492</v>
      </c>
      <c r="C1382" s="3" t="s">
        <v>1491</v>
      </c>
      <c r="D1382" s="3" t="s">
        <v>1285</v>
      </c>
      <c r="E1382" s="3" t="str">
        <v>Bottenwil</v>
      </c>
      <c r="G1382" s="21">
        <v>4317</v>
      </c>
      <c r="H1382" s="21" t="s">
        <v>4548</v>
      </c>
    </row>
    <row r="1383" spans="1:8" x14ac:dyDescent="0.2">
      <c r="A1383" s="3">
        <v>1782</v>
      </c>
      <c r="B1383" s="3" t="s">
        <v>1493</v>
      </c>
      <c r="C1383" s="3" t="s">
        <v>1491</v>
      </c>
      <c r="D1383" s="3" t="s">
        <v>1285</v>
      </c>
      <c r="E1383" s="3" t="str">
        <v>Brittnau</v>
      </c>
      <c r="G1383" s="21">
        <v>4322</v>
      </c>
      <c r="H1383" s="21" t="s">
        <v>4548</v>
      </c>
    </row>
    <row r="1384" spans="1:8" x14ac:dyDescent="0.2">
      <c r="A1384" s="3">
        <v>1782</v>
      </c>
      <c r="B1384" s="3" t="s">
        <v>1494</v>
      </c>
      <c r="C1384" s="3" t="s">
        <v>1491</v>
      </c>
      <c r="D1384" s="3" t="s">
        <v>1285</v>
      </c>
      <c r="E1384" s="3" t="str">
        <v>Kirchleerau</v>
      </c>
      <c r="G1384" s="21">
        <v>4323</v>
      </c>
      <c r="H1384" s="21" t="s">
        <v>4548</v>
      </c>
    </row>
    <row r="1385" spans="1:8" x14ac:dyDescent="0.2">
      <c r="A1385" s="3">
        <v>1695</v>
      </c>
      <c r="B1385" s="3" t="s">
        <v>1495</v>
      </c>
      <c r="C1385" s="3" t="s">
        <v>1496</v>
      </c>
      <c r="D1385" s="3" t="s">
        <v>1285</v>
      </c>
      <c r="E1385" s="3" t="str">
        <v>Kölliken</v>
      </c>
      <c r="G1385" s="21">
        <v>4324</v>
      </c>
      <c r="H1385" s="21" t="s">
        <v>4548</v>
      </c>
    </row>
    <row r="1386" spans="1:8" x14ac:dyDescent="0.2">
      <c r="A1386" s="3">
        <v>1695</v>
      </c>
      <c r="B1386" s="3" t="s">
        <v>1497</v>
      </c>
      <c r="C1386" s="3" t="s">
        <v>1496</v>
      </c>
      <c r="D1386" s="3" t="s">
        <v>1285</v>
      </c>
      <c r="E1386" s="3" t="str">
        <v>Moosleerau</v>
      </c>
      <c r="G1386" s="21">
        <v>4325</v>
      </c>
      <c r="H1386" s="21" t="s">
        <v>4548</v>
      </c>
    </row>
    <row r="1387" spans="1:8" x14ac:dyDescent="0.2">
      <c r="A1387" s="3">
        <v>1695</v>
      </c>
      <c r="B1387" s="3" t="s">
        <v>1498</v>
      </c>
      <c r="C1387" s="3" t="s">
        <v>1496</v>
      </c>
      <c r="D1387" s="3" t="s">
        <v>1285</v>
      </c>
      <c r="E1387" s="3" t="str">
        <v>Murgenthal</v>
      </c>
      <c r="G1387" s="21">
        <v>4332</v>
      </c>
      <c r="H1387" s="21" t="s">
        <v>4548</v>
      </c>
    </row>
    <row r="1388" spans="1:8" x14ac:dyDescent="0.2">
      <c r="A1388" s="3">
        <v>1695</v>
      </c>
      <c r="B1388" s="3" t="s">
        <v>1499</v>
      </c>
      <c r="C1388" s="3" t="s">
        <v>1496</v>
      </c>
      <c r="D1388" s="3" t="s">
        <v>1285</v>
      </c>
      <c r="E1388" s="3" t="str">
        <v>Oftringen</v>
      </c>
      <c r="G1388" s="21">
        <v>4333</v>
      </c>
      <c r="H1388" s="21" t="s">
        <v>4548</v>
      </c>
    </row>
    <row r="1389" spans="1:8" x14ac:dyDescent="0.2">
      <c r="A1389" s="3">
        <v>1696</v>
      </c>
      <c r="B1389" s="3" t="s">
        <v>1500</v>
      </c>
      <c r="C1389" s="3" t="s">
        <v>1496</v>
      </c>
      <c r="D1389" s="3" t="s">
        <v>1285</v>
      </c>
      <c r="E1389" s="3" t="str">
        <v>Reitnau</v>
      </c>
      <c r="G1389" s="21">
        <v>4334</v>
      </c>
      <c r="H1389" s="21" t="s">
        <v>4548</v>
      </c>
    </row>
    <row r="1390" spans="1:8" x14ac:dyDescent="0.2">
      <c r="A1390" s="3">
        <v>1726</v>
      </c>
      <c r="B1390" s="3" t="s">
        <v>1501</v>
      </c>
      <c r="C1390" s="3" t="s">
        <v>1496</v>
      </c>
      <c r="D1390" s="3" t="s">
        <v>1285</v>
      </c>
      <c r="E1390" s="3" t="str">
        <v>Rothrist</v>
      </c>
      <c r="G1390" s="21">
        <v>4402</v>
      </c>
      <c r="H1390" s="21" t="s">
        <v>4549</v>
      </c>
    </row>
    <row r="1391" spans="1:8" x14ac:dyDescent="0.2">
      <c r="A1391" s="3">
        <v>1726</v>
      </c>
      <c r="B1391" s="3" t="s">
        <v>1502</v>
      </c>
      <c r="C1391" s="3" t="s">
        <v>1496</v>
      </c>
      <c r="D1391" s="3" t="s">
        <v>1285</v>
      </c>
      <c r="E1391" s="3" t="str">
        <v>Safenwil</v>
      </c>
      <c r="G1391" s="21">
        <v>4410</v>
      </c>
      <c r="H1391" s="21" t="s">
        <v>4549</v>
      </c>
    </row>
    <row r="1392" spans="1:8" x14ac:dyDescent="0.2">
      <c r="A1392" s="3">
        <v>1726</v>
      </c>
      <c r="B1392" s="3" t="s">
        <v>1503</v>
      </c>
      <c r="C1392" s="3" t="s">
        <v>1496</v>
      </c>
      <c r="D1392" s="3" t="s">
        <v>1285</v>
      </c>
      <c r="E1392" s="3" t="str">
        <v>Staffelbach</v>
      </c>
      <c r="G1392" s="21">
        <v>4411</v>
      </c>
      <c r="H1392" s="21" t="s">
        <v>4549</v>
      </c>
    </row>
    <row r="1393" spans="1:8" x14ac:dyDescent="0.2">
      <c r="A1393" s="3">
        <v>1726</v>
      </c>
      <c r="B1393" s="3" t="s">
        <v>1504</v>
      </c>
      <c r="C1393" s="3" t="s">
        <v>1496</v>
      </c>
      <c r="D1393" s="3" t="s">
        <v>1285</v>
      </c>
      <c r="E1393" s="3" t="str">
        <v>Strengelbach</v>
      </c>
      <c r="G1393" s="21">
        <v>4412</v>
      </c>
      <c r="H1393" s="21" t="s">
        <v>4549</v>
      </c>
    </row>
    <row r="1394" spans="1:8" x14ac:dyDescent="0.2">
      <c r="A1394" s="3">
        <v>1727</v>
      </c>
      <c r="B1394" s="3" t="s">
        <v>1505</v>
      </c>
      <c r="C1394" s="3" t="s">
        <v>1496</v>
      </c>
      <c r="D1394" s="3" t="s">
        <v>1285</v>
      </c>
      <c r="E1394" s="3" t="str">
        <v>Uerkheim</v>
      </c>
      <c r="G1394" s="21">
        <v>4413</v>
      </c>
      <c r="H1394" s="21" t="s">
        <v>4549</v>
      </c>
    </row>
    <row r="1395" spans="1:8" x14ac:dyDescent="0.2">
      <c r="A1395" s="3">
        <v>1727</v>
      </c>
      <c r="B1395" s="3" t="s">
        <v>1506</v>
      </c>
      <c r="C1395" s="3" t="s">
        <v>1496</v>
      </c>
      <c r="D1395" s="3" t="s">
        <v>1285</v>
      </c>
      <c r="E1395" s="3" t="str">
        <v>Vordemwald</v>
      </c>
      <c r="G1395" s="21">
        <v>4414</v>
      </c>
      <c r="H1395" s="21" t="s">
        <v>4549</v>
      </c>
    </row>
    <row r="1396" spans="1:8" x14ac:dyDescent="0.2">
      <c r="A1396" s="3">
        <v>1728</v>
      </c>
      <c r="B1396" s="3" t="s">
        <v>1507</v>
      </c>
      <c r="C1396" s="3" t="s">
        <v>1496</v>
      </c>
      <c r="D1396" s="3" t="s">
        <v>1285</v>
      </c>
      <c r="E1396" s="3" t="str">
        <v>Wiliberg</v>
      </c>
      <c r="G1396" s="21">
        <v>4415</v>
      </c>
      <c r="H1396" s="21" t="s">
        <v>4549</v>
      </c>
    </row>
    <row r="1397" spans="1:8" x14ac:dyDescent="0.2">
      <c r="A1397" s="3">
        <v>1746</v>
      </c>
      <c r="B1397" s="3" t="s">
        <v>1508</v>
      </c>
      <c r="C1397" s="3" t="s">
        <v>1509</v>
      </c>
      <c r="D1397" s="3" t="s">
        <v>1285</v>
      </c>
      <c r="E1397" s="3" t="str">
        <v>Zofingen</v>
      </c>
      <c r="G1397" s="21">
        <v>4416</v>
      </c>
      <c r="H1397" s="21" t="s">
        <v>4549</v>
      </c>
    </row>
    <row r="1398" spans="1:8" x14ac:dyDescent="0.2">
      <c r="A1398" s="3">
        <v>1747</v>
      </c>
      <c r="B1398" s="3" t="s">
        <v>1510</v>
      </c>
      <c r="C1398" s="3" t="s">
        <v>1509</v>
      </c>
      <c r="D1398" s="3" t="s">
        <v>1285</v>
      </c>
      <c r="E1398" s="3" t="str">
        <v>Böttstein</v>
      </c>
      <c r="G1398" s="21">
        <v>4417</v>
      </c>
      <c r="H1398" s="21" t="s">
        <v>4549</v>
      </c>
    </row>
    <row r="1399" spans="1:8" x14ac:dyDescent="0.2">
      <c r="A1399" s="3">
        <v>1757</v>
      </c>
      <c r="B1399" s="3" t="s">
        <v>1511</v>
      </c>
      <c r="C1399" s="3" t="s">
        <v>1509</v>
      </c>
      <c r="D1399" s="3" t="s">
        <v>1285</v>
      </c>
      <c r="E1399" s="3" t="str">
        <v>Döttingen</v>
      </c>
      <c r="G1399" s="21">
        <v>4418</v>
      </c>
      <c r="H1399" s="21" t="s">
        <v>4549</v>
      </c>
    </row>
    <row r="1400" spans="1:8" x14ac:dyDescent="0.2">
      <c r="A1400" s="3">
        <v>1724</v>
      </c>
      <c r="B1400" s="3" t="s">
        <v>1512</v>
      </c>
      <c r="C1400" s="3" t="s">
        <v>1513</v>
      </c>
      <c r="D1400" s="3" t="s">
        <v>1285</v>
      </c>
      <c r="E1400" s="3" t="str">
        <v>Endingen</v>
      </c>
      <c r="G1400" s="21">
        <v>4419</v>
      </c>
      <c r="H1400" s="21" t="s">
        <v>4549</v>
      </c>
    </row>
    <row r="1401" spans="1:8" x14ac:dyDescent="0.2">
      <c r="A1401" s="3">
        <v>1731</v>
      </c>
      <c r="B1401" s="3" t="s">
        <v>1514</v>
      </c>
      <c r="C1401" s="3" t="s">
        <v>1513</v>
      </c>
      <c r="D1401" s="3" t="s">
        <v>1285</v>
      </c>
      <c r="E1401" s="3" t="str">
        <v>Fisibach</v>
      </c>
      <c r="G1401" s="21">
        <v>4421</v>
      </c>
      <c r="H1401" s="21" t="s">
        <v>4549</v>
      </c>
    </row>
    <row r="1402" spans="1:8" x14ac:dyDescent="0.2">
      <c r="A1402" s="3">
        <v>1732</v>
      </c>
      <c r="B1402" s="3" t="s">
        <v>1515</v>
      </c>
      <c r="C1402" s="3" t="s">
        <v>1513</v>
      </c>
      <c r="D1402" s="3" t="s">
        <v>1285</v>
      </c>
      <c r="E1402" s="3" t="str">
        <v>Full-Reuenthal</v>
      </c>
      <c r="G1402" s="21">
        <v>4422</v>
      </c>
      <c r="H1402" s="21" t="s">
        <v>4549</v>
      </c>
    </row>
    <row r="1403" spans="1:8" x14ac:dyDescent="0.2">
      <c r="A1403" s="3">
        <v>1796</v>
      </c>
      <c r="B1403" s="3" t="s">
        <v>1516</v>
      </c>
      <c r="C1403" s="3" t="s">
        <v>1516</v>
      </c>
      <c r="D1403" s="3" t="s">
        <v>1285</v>
      </c>
      <c r="E1403" s="3" t="str">
        <v>Klingnau</v>
      </c>
      <c r="G1403" s="21">
        <v>4423</v>
      </c>
      <c r="H1403" s="21" t="s">
        <v>4549</v>
      </c>
    </row>
    <row r="1404" spans="1:8" x14ac:dyDescent="0.2">
      <c r="A1404" s="3">
        <v>1583</v>
      </c>
      <c r="B1404" s="3" t="s">
        <v>1517</v>
      </c>
      <c r="C1404" s="3" t="s">
        <v>1518</v>
      </c>
      <c r="D1404" s="3" t="s">
        <v>1285</v>
      </c>
      <c r="E1404" s="3" t="str">
        <v>Koblenz</v>
      </c>
      <c r="G1404" s="21">
        <v>4424</v>
      </c>
      <c r="H1404" s="21" t="s">
        <v>4548</v>
      </c>
    </row>
    <row r="1405" spans="1:8" x14ac:dyDescent="0.2">
      <c r="A1405" s="3">
        <v>1783</v>
      </c>
      <c r="B1405" s="3" t="s">
        <v>1519</v>
      </c>
      <c r="C1405" s="3" t="s">
        <v>1518</v>
      </c>
      <c r="D1405" s="3" t="s">
        <v>1285</v>
      </c>
      <c r="E1405" s="3" t="str">
        <v>Leibstadt</v>
      </c>
      <c r="G1405" s="21">
        <v>4425</v>
      </c>
      <c r="H1405" s="21" t="s">
        <v>4548</v>
      </c>
    </row>
    <row r="1406" spans="1:8" x14ac:dyDescent="0.2">
      <c r="A1406" s="3">
        <v>1783</v>
      </c>
      <c r="B1406" s="3" t="s">
        <v>1520</v>
      </c>
      <c r="C1406" s="3" t="s">
        <v>1518</v>
      </c>
      <c r="D1406" s="3" t="s">
        <v>1285</v>
      </c>
      <c r="E1406" s="3" t="str">
        <v>Lengnau (AG)</v>
      </c>
      <c r="G1406" s="21">
        <v>4426</v>
      </c>
      <c r="H1406" s="21" t="s">
        <v>4548</v>
      </c>
    </row>
    <row r="1407" spans="1:8" x14ac:dyDescent="0.2">
      <c r="A1407" s="3">
        <v>1784</v>
      </c>
      <c r="B1407" s="3" t="s">
        <v>1518</v>
      </c>
      <c r="C1407" s="3" t="s">
        <v>1518</v>
      </c>
      <c r="D1407" s="3" t="s">
        <v>1285</v>
      </c>
      <c r="E1407" s="3" t="str">
        <v>Leuggern</v>
      </c>
      <c r="G1407" s="21">
        <v>4431</v>
      </c>
      <c r="H1407" s="21" t="s">
        <v>4548</v>
      </c>
    </row>
    <row r="1408" spans="1:8" x14ac:dyDescent="0.2">
      <c r="A1408" s="3">
        <v>1784</v>
      </c>
      <c r="B1408" s="3" t="s">
        <v>1521</v>
      </c>
      <c r="C1408" s="3" t="s">
        <v>1518</v>
      </c>
      <c r="D1408" s="3" t="s">
        <v>1285</v>
      </c>
      <c r="E1408" s="3" t="str">
        <v>Mellikon</v>
      </c>
      <c r="G1408" s="21">
        <v>4432</v>
      </c>
      <c r="H1408" s="21" t="s">
        <v>4548</v>
      </c>
    </row>
    <row r="1409" spans="1:8" x14ac:dyDescent="0.2">
      <c r="A1409" s="3">
        <v>1791</v>
      </c>
      <c r="B1409" s="3" t="s">
        <v>1522</v>
      </c>
      <c r="C1409" s="3" t="s">
        <v>1518</v>
      </c>
      <c r="D1409" s="3" t="s">
        <v>1285</v>
      </c>
      <c r="E1409" s="3" t="str">
        <v>Schneisingen</v>
      </c>
      <c r="G1409" s="21">
        <v>4433</v>
      </c>
      <c r="H1409" s="21" t="s">
        <v>4548</v>
      </c>
    </row>
    <row r="1410" spans="1:8" x14ac:dyDescent="0.2">
      <c r="A1410" s="3">
        <v>1785</v>
      </c>
      <c r="B1410" s="3" t="s">
        <v>1523</v>
      </c>
      <c r="C1410" s="3" t="s">
        <v>1524</v>
      </c>
      <c r="D1410" s="3" t="s">
        <v>1285</v>
      </c>
      <c r="E1410" s="3" t="str">
        <v>Siglistorf</v>
      </c>
      <c r="G1410" s="21">
        <v>4434</v>
      </c>
      <c r="H1410" s="21" t="s">
        <v>4548</v>
      </c>
    </row>
    <row r="1411" spans="1:8" x14ac:dyDescent="0.2">
      <c r="A1411" s="3">
        <v>3284</v>
      </c>
      <c r="B1411" s="3" t="s">
        <v>1525</v>
      </c>
      <c r="C1411" s="3" t="s">
        <v>1525</v>
      </c>
      <c r="D1411" s="3" t="s">
        <v>1285</v>
      </c>
      <c r="E1411" s="3" t="str">
        <v>Tegerfelden</v>
      </c>
      <c r="G1411" s="21">
        <v>4435</v>
      </c>
      <c r="H1411" s="21" t="s">
        <v>4548</v>
      </c>
    </row>
    <row r="1412" spans="1:8" x14ac:dyDescent="0.2">
      <c r="A1412" s="3">
        <v>3280</v>
      </c>
      <c r="B1412" s="3" t="s">
        <v>1526</v>
      </c>
      <c r="C1412" s="3" t="s">
        <v>1526</v>
      </c>
      <c r="D1412" s="3" t="s">
        <v>1285</v>
      </c>
      <c r="E1412" s="3" t="str">
        <v>Zurzach</v>
      </c>
      <c r="G1412" s="21">
        <v>4436</v>
      </c>
      <c r="H1412" s="21" t="s">
        <v>4548</v>
      </c>
    </row>
    <row r="1413" spans="1:8" x14ac:dyDescent="0.2">
      <c r="A1413" s="3">
        <v>1792</v>
      </c>
      <c r="B1413" s="3" t="s">
        <v>1527</v>
      </c>
      <c r="C1413" s="3" t="s">
        <v>1528</v>
      </c>
      <c r="D1413" s="3" t="s">
        <v>1285</v>
      </c>
      <c r="E1413" s="3" t="str">
        <v>Arbon</v>
      </c>
      <c r="G1413" s="21">
        <v>4437</v>
      </c>
      <c r="H1413" s="21" t="s">
        <v>4548</v>
      </c>
    </row>
    <row r="1414" spans="1:8" x14ac:dyDescent="0.2">
      <c r="A1414" s="3">
        <v>1792</v>
      </c>
      <c r="B1414" s="3" t="s">
        <v>1529</v>
      </c>
      <c r="C1414" s="3" t="s">
        <v>1528</v>
      </c>
      <c r="D1414" s="3" t="s">
        <v>1285</v>
      </c>
      <c r="E1414" s="3" t="str">
        <v>Dozwil</v>
      </c>
      <c r="G1414" s="21">
        <v>4438</v>
      </c>
      <c r="H1414" s="21" t="s">
        <v>4548</v>
      </c>
    </row>
    <row r="1415" spans="1:8" x14ac:dyDescent="0.2">
      <c r="A1415" s="3">
        <v>3206</v>
      </c>
      <c r="B1415" s="3" t="s">
        <v>1530</v>
      </c>
      <c r="C1415" s="3" t="s">
        <v>1528</v>
      </c>
      <c r="D1415" s="3" t="s">
        <v>1285</v>
      </c>
      <c r="E1415" s="3" t="str">
        <v>Egnach</v>
      </c>
      <c r="G1415" s="21">
        <v>4441</v>
      </c>
      <c r="H1415" s="21" t="s">
        <v>4548</v>
      </c>
    </row>
    <row r="1416" spans="1:8" x14ac:dyDescent="0.2">
      <c r="A1416" s="3">
        <v>3212</v>
      </c>
      <c r="B1416" s="3" t="s">
        <v>1528</v>
      </c>
      <c r="C1416" s="3" t="s">
        <v>1528</v>
      </c>
      <c r="D1416" s="3" t="s">
        <v>1285</v>
      </c>
      <c r="E1416" s="3" t="str">
        <v>Hefenhofen</v>
      </c>
      <c r="G1416" s="21">
        <v>4442</v>
      </c>
      <c r="H1416" s="21" t="s">
        <v>4548</v>
      </c>
    </row>
    <row r="1417" spans="1:8" x14ac:dyDescent="0.2">
      <c r="A1417" s="3">
        <v>3212</v>
      </c>
      <c r="B1417" s="3" t="s">
        <v>1531</v>
      </c>
      <c r="C1417" s="3" t="s">
        <v>1528</v>
      </c>
      <c r="D1417" s="3" t="s">
        <v>1285</v>
      </c>
      <c r="E1417" s="3" t="str">
        <v>Horn</v>
      </c>
      <c r="G1417" s="21">
        <v>4443</v>
      </c>
      <c r="H1417" s="21" t="s">
        <v>4548</v>
      </c>
    </row>
    <row r="1418" spans="1:8" x14ac:dyDescent="0.2">
      <c r="A1418" s="3">
        <v>3213</v>
      </c>
      <c r="B1418" s="3" t="s">
        <v>1532</v>
      </c>
      <c r="C1418" s="3" t="s">
        <v>1528</v>
      </c>
      <c r="D1418" s="3" t="s">
        <v>1285</v>
      </c>
      <c r="E1418" s="3" t="str">
        <v>Kesswil</v>
      </c>
      <c r="G1418" s="21">
        <v>4444</v>
      </c>
      <c r="H1418" s="21" t="s">
        <v>4548</v>
      </c>
    </row>
    <row r="1419" spans="1:8" x14ac:dyDescent="0.2">
      <c r="A1419" s="3">
        <v>3210</v>
      </c>
      <c r="B1419" s="3" t="s">
        <v>1533</v>
      </c>
      <c r="C1419" s="3" t="s">
        <v>1533</v>
      </c>
      <c r="D1419" s="3" t="s">
        <v>1285</v>
      </c>
      <c r="E1419" s="3" t="str">
        <v>Roggwil (TG)</v>
      </c>
      <c r="G1419" s="21">
        <v>4445</v>
      </c>
      <c r="H1419" s="21" t="s">
        <v>4548</v>
      </c>
    </row>
    <row r="1420" spans="1:8" x14ac:dyDescent="0.2">
      <c r="A1420" s="3">
        <v>3213</v>
      </c>
      <c r="B1420" s="3" t="s">
        <v>1534</v>
      </c>
      <c r="C1420" s="3" t="s">
        <v>1534</v>
      </c>
      <c r="D1420" s="3" t="s">
        <v>1285</v>
      </c>
      <c r="E1420" s="3" t="str">
        <v>Romanshorn</v>
      </c>
      <c r="G1420" s="21">
        <v>4446</v>
      </c>
      <c r="H1420" s="21" t="s">
        <v>4548</v>
      </c>
    </row>
    <row r="1421" spans="1:8" x14ac:dyDescent="0.2">
      <c r="A1421" s="3">
        <v>3280</v>
      </c>
      <c r="B1421" s="3" t="s">
        <v>1535</v>
      </c>
      <c r="C1421" s="3" t="s">
        <v>1535</v>
      </c>
      <c r="D1421" s="3" t="s">
        <v>1285</v>
      </c>
      <c r="E1421" s="3" t="str">
        <v>Salmsach</v>
      </c>
      <c r="G1421" s="21">
        <v>4447</v>
      </c>
      <c r="H1421" s="21" t="s">
        <v>4548</v>
      </c>
    </row>
    <row r="1422" spans="1:8" x14ac:dyDescent="0.2">
      <c r="A1422" s="3">
        <v>1721</v>
      </c>
      <c r="B1422" s="3" t="s">
        <v>1536</v>
      </c>
      <c r="C1422" s="3" t="s">
        <v>1537</v>
      </c>
      <c r="D1422" s="3" t="s">
        <v>1285</v>
      </c>
      <c r="E1422" s="3" t="str">
        <v>Sommeri</v>
      </c>
      <c r="G1422" s="21">
        <v>4448</v>
      </c>
      <c r="H1422" s="21" t="s">
        <v>4548</v>
      </c>
    </row>
    <row r="1423" spans="1:8" x14ac:dyDescent="0.2">
      <c r="A1423" s="3">
        <v>1721</v>
      </c>
      <c r="B1423" s="3" t="s">
        <v>1538</v>
      </c>
      <c r="C1423" s="3" t="s">
        <v>1537</v>
      </c>
      <c r="D1423" s="3" t="s">
        <v>1285</v>
      </c>
      <c r="E1423" s="3" t="str">
        <v>Uttwil</v>
      </c>
      <c r="G1423" s="21">
        <v>4450</v>
      </c>
      <c r="H1423" s="21" t="s">
        <v>4548</v>
      </c>
    </row>
    <row r="1424" spans="1:8" x14ac:dyDescent="0.2">
      <c r="A1424" s="3">
        <v>1721</v>
      </c>
      <c r="B1424" s="3" t="s">
        <v>1539</v>
      </c>
      <c r="C1424" s="3" t="s">
        <v>1537</v>
      </c>
      <c r="D1424" s="3" t="s">
        <v>1285</v>
      </c>
      <c r="E1424" s="3" t="str">
        <v>Amriswil</v>
      </c>
      <c r="G1424" s="21">
        <v>4451</v>
      </c>
      <c r="H1424" s="21" t="s">
        <v>4548</v>
      </c>
    </row>
    <row r="1425" spans="1:8" x14ac:dyDescent="0.2">
      <c r="A1425" s="3">
        <v>1721</v>
      </c>
      <c r="B1425" s="3" t="s">
        <v>1540</v>
      </c>
      <c r="C1425" s="3" t="s">
        <v>1537</v>
      </c>
      <c r="D1425" s="3" t="s">
        <v>1285</v>
      </c>
      <c r="E1425" s="3" t="str">
        <v>Bischofszell</v>
      </c>
      <c r="G1425" s="21">
        <v>4452</v>
      </c>
      <c r="H1425" s="21" t="s">
        <v>4548</v>
      </c>
    </row>
    <row r="1426" spans="1:8" x14ac:dyDescent="0.2">
      <c r="A1426" s="3">
        <v>3286</v>
      </c>
      <c r="B1426" s="3" t="s">
        <v>1541</v>
      </c>
      <c r="C1426" s="3" t="s">
        <v>1541</v>
      </c>
      <c r="D1426" s="3" t="s">
        <v>1285</v>
      </c>
      <c r="E1426" s="3" t="str">
        <v>Erlen</v>
      </c>
      <c r="G1426" s="21">
        <v>4453</v>
      </c>
      <c r="H1426" s="21" t="s">
        <v>4548</v>
      </c>
    </row>
    <row r="1427" spans="1:8" x14ac:dyDescent="0.2">
      <c r="A1427" s="3">
        <v>1595</v>
      </c>
      <c r="B1427" s="3" t="s">
        <v>1542</v>
      </c>
      <c r="C1427" s="3" t="s">
        <v>1543</v>
      </c>
      <c r="D1427" s="3" t="s">
        <v>1285</v>
      </c>
      <c r="E1427" s="3" t="str">
        <v>Hauptwil-Gottshaus</v>
      </c>
      <c r="G1427" s="21">
        <v>4455</v>
      </c>
      <c r="H1427" s="21" t="s">
        <v>4548</v>
      </c>
    </row>
    <row r="1428" spans="1:8" x14ac:dyDescent="0.2">
      <c r="A1428" s="3">
        <v>1793</v>
      </c>
      <c r="B1428" s="3" t="s">
        <v>1544</v>
      </c>
      <c r="C1428" s="3" t="s">
        <v>1543</v>
      </c>
      <c r="D1428" s="3" t="s">
        <v>1285</v>
      </c>
      <c r="E1428" s="3" t="str">
        <v>Hohentannen</v>
      </c>
      <c r="G1428" s="21">
        <v>4456</v>
      </c>
      <c r="H1428" s="21" t="s">
        <v>4548</v>
      </c>
    </row>
    <row r="1429" spans="1:8" x14ac:dyDescent="0.2">
      <c r="A1429" s="3">
        <v>1794</v>
      </c>
      <c r="B1429" s="3" t="s">
        <v>1545</v>
      </c>
      <c r="C1429" s="3" t="s">
        <v>1543</v>
      </c>
      <c r="D1429" s="3" t="s">
        <v>1285</v>
      </c>
      <c r="E1429" s="3" t="str">
        <v>Kradolf-Schönenberg</v>
      </c>
      <c r="G1429" s="21">
        <v>4457</v>
      </c>
      <c r="H1429" s="21" t="s">
        <v>4548</v>
      </c>
    </row>
    <row r="1430" spans="1:8" x14ac:dyDescent="0.2">
      <c r="A1430" s="3">
        <v>1795</v>
      </c>
      <c r="B1430" s="3" t="s">
        <v>1546</v>
      </c>
      <c r="C1430" s="3" t="s">
        <v>1543</v>
      </c>
      <c r="D1430" s="3" t="s">
        <v>1285</v>
      </c>
      <c r="E1430" s="3" t="str">
        <v>Sulgen</v>
      </c>
      <c r="G1430" s="21">
        <v>4458</v>
      </c>
      <c r="H1430" s="21" t="s">
        <v>4548</v>
      </c>
    </row>
    <row r="1431" spans="1:8" x14ac:dyDescent="0.2">
      <c r="A1431" s="3">
        <v>3215</v>
      </c>
      <c r="B1431" s="3" t="s">
        <v>1547</v>
      </c>
      <c r="C1431" s="3" t="s">
        <v>1543</v>
      </c>
      <c r="D1431" s="3" t="s">
        <v>1285</v>
      </c>
      <c r="E1431" s="3" t="str">
        <v>Zihlschlacht-Sitterdorf</v>
      </c>
      <c r="G1431" s="21">
        <v>4460</v>
      </c>
      <c r="H1431" s="21" t="s">
        <v>4548</v>
      </c>
    </row>
    <row r="1432" spans="1:8" x14ac:dyDescent="0.2">
      <c r="A1432" s="3">
        <v>3215</v>
      </c>
      <c r="B1432" s="3" t="s">
        <v>1548</v>
      </c>
      <c r="C1432" s="3" t="s">
        <v>1543</v>
      </c>
      <c r="D1432" s="3" t="s">
        <v>1285</v>
      </c>
      <c r="E1432" s="3" t="str">
        <v>Basadingen-Schlattingen</v>
      </c>
      <c r="G1432" s="21">
        <v>4461</v>
      </c>
      <c r="H1432" s="21" t="s">
        <v>4548</v>
      </c>
    </row>
    <row r="1433" spans="1:8" x14ac:dyDescent="0.2">
      <c r="A1433" s="3">
        <v>3215</v>
      </c>
      <c r="B1433" s="3" t="s">
        <v>1549</v>
      </c>
      <c r="C1433" s="3" t="s">
        <v>1543</v>
      </c>
      <c r="D1433" s="3" t="s">
        <v>1285</v>
      </c>
      <c r="E1433" s="3" t="str">
        <v>Diessenhofen</v>
      </c>
      <c r="G1433" s="21">
        <v>4462</v>
      </c>
      <c r="H1433" s="21" t="s">
        <v>4548</v>
      </c>
    </row>
    <row r="1434" spans="1:8" x14ac:dyDescent="0.2">
      <c r="A1434" s="3">
        <v>3280</v>
      </c>
      <c r="B1434" s="3" t="s">
        <v>1543</v>
      </c>
      <c r="C1434" s="3" t="s">
        <v>1543</v>
      </c>
      <c r="D1434" s="3" t="s">
        <v>1285</v>
      </c>
      <c r="E1434" s="3" t="str">
        <v>Schlatt (TG)</v>
      </c>
      <c r="G1434" s="21">
        <v>4463</v>
      </c>
      <c r="H1434" s="21" t="s">
        <v>4548</v>
      </c>
    </row>
    <row r="1435" spans="1:8" x14ac:dyDescent="0.2">
      <c r="A1435" s="3">
        <v>3285</v>
      </c>
      <c r="B1435" s="3" t="s">
        <v>1550</v>
      </c>
      <c r="C1435" s="3" t="s">
        <v>1543</v>
      </c>
      <c r="D1435" s="3" t="s">
        <v>1285</v>
      </c>
      <c r="E1435" s="3" t="str">
        <v>Aadorf</v>
      </c>
      <c r="G1435" s="21">
        <v>4464</v>
      </c>
      <c r="H1435" s="21" t="s">
        <v>4548</v>
      </c>
    </row>
    <row r="1436" spans="1:8" x14ac:dyDescent="0.2">
      <c r="A1436" s="3">
        <v>3216</v>
      </c>
      <c r="B1436" s="3" t="s">
        <v>1551</v>
      </c>
      <c r="C1436" s="3" t="s">
        <v>1552</v>
      </c>
      <c r="D1436" s="3" t="s">
        <v>1285</v>
      </c>
      <c r="E1436" s="3" t="str">
        <v>Felben-Wellhausen</v>
      </c>
      <c r="G1436" s="21">
        <v>4465</v>
      </c>
      <c r="H1436" s="21" t="s">
        <v>4548</v>
      </c>
    </row>
    <row r="1437" spans="1:8" x14ac:dyDescent="0.2">
      <c r="A1437" s="3">
        <v>3216</v>
      </c>
      <c r="B1437" s="3" t="s">
        <v>1553</v>
      </c>
      <c r="C1437" s="3" t="s">
        <v>1552</v>
      </c>
      <c r="D1437" s="3" t="s">
        <v>1285</v>
      </c>
      <c r="E1437" s="3" t="str">
        <v>Frauenfeld</v>
      </c>
      <c r="G1437" s="21">
        <v>4466</v>
      </c>
      <c r="H1437" s="21" t="s">
        <v>4548</v>
      </c>
    </row>
    <row r="1438" spans="1:8" x14ac:dyDescent="0.2">
      <c r="A1438" s="3">
        <v>3214</v>
      </c>
      <c r="B1438" s="3" t="s">
        <v>1554</v>
      </c>
      <c r="C1438" s="3" t="s">
        <v>1554</v>
      </c>
      <c r="D1438" s="3" t="s">
        <v>1285</v>
      </c>
      <c r="E1438" s="3" t="str">
        <v>Gachnang</v>
      </c>
      <c r="G1438" s="21">
        <v>4467</v>
      </c>
      <c r="H1438" s="21" t="s">
        <v>4548</v>
      </c>
    </row>
    <row r="1439" spans="1:8" x14ac:dyDescent="0.2">
      <c r="A1439" s="3">
        <v>1786</v>
      </c>
      <c r="B1439" s="3" t="s">
        <v>1555</v>
      </c>
      <c r="C1439" s="3" t="s">
        <v>1556</v>
      </c>
      <c r="D1439" s="3" t="s">
        <v>1285</v>
      </c>
      <c r="E1439" s="3" t="str">
        <v>Hüttlingen</v>
      </c>
      <c r="G1439" s="21">
        <v>4468</v>
      </c>
      <c r="H1439" s="21" t="s">
        <v>4548</v>
      </c>
    </row>
    <row r="1440" spans="1:8" x14ac:dyDescent="0.2">
      <c r="A1440" s="3">
        <v>1787</v>
      </c>
      <c r="B1440" s="3" t="s">
        <v>1557</v>
      </c>
      <c r="C1440" s="3" t="s">
        <v>1556</v>
      </c>
      <c r="D1440" s="3" t="s">
        <v>1285</v>
      </c>
      <c r="E1440" s="3" t="str">
        <v>Matzingen</v>
      </c>
      <c r="G1440" s="21">
        <v>4469</v>
      </c>
      <c r="H1440" s="21" t="s">
        <v>4548</v>
      </c>
    </row>
    <row r="1441" spans="1:8" x14ac:dyDescent="0.2">
      <c r="A1441" s="3">
        <v>1787</v>
      </c>
      <c r="B1441" s="3" t="s">
        <v>1558</v>
      </c>
      <c r="C1441" s="3" t="s">
        <v>1556</v>
      </c>
      <c r="D1441" s="3" t="s">
        <v>1285</v>
      </c>
      <c r="E1441" s="3" t="str">
        <v>Neunforn</v>
      </c>
      <c r="G1441" s="21">
        <v>4492</v>
      </c>
      <c r="H1441" s="21" t="s">
        <v>4548</v>
      </c>
    </row>
    <row r="1442" spans="1:8" x14ac:dyDescent="0.2">
      <c r="A1442" s="3">
        <v>1788</v>
      </c>
      <c r="B1442" s="3" t="s">
        <v>1559</v>
      </c>
      <c r="C1442" s="3" t="s">
        <v>1556</v>
      </c>
      <c r="D1442" s="3" t="s">
        <v>1285</v>
      </c>
      <c r="E1442" s="3" t="str">
        <v>Stettfurt</v>
      </c>
      <c r="G1442" s="21">
        <v>4493</v>
      </c>
      <c r="H1442" s="21" t="s">
        <v>4548</v>
      </c>
    </row>
    <row r="1443" spans="1:8" x14ac:dyDescent="0.2">
      <c r="A1443" s="3">
        <v>1789</v>
      </c>
      <c r="B1443" s="3" t="s">
        <v>1560</v>
      </c>
      <c r="C1443" s="3" t="s">
        <v>1556</v>
      </c>
      <c r="D1443" s="3" t="s">
        <v>1285</v>
      </c>
      <c r="E1443" s="3" t="str">
        <v>Thundorf</v>
      </c>
      <c r="G1443" s="21">
        <v>4494</v>
      </c>
      <c r="H1443" s="21" t="s">
        <v>4548</v>
      </c>
    </row>
    <row r="1444" spans="1:8" x14ac:dyDescent="0.2">
      <c r="A1444" s="3">
        <v>1719</v>
      </c>
      <c r="B1444" s="3" t="s">
        <v>1561</v>
      </c>
      <c r="C1444" s="3" t="s">
        <v>1561</v>
      </c>
      <c r="D1444" s="3" t="s">
        <v>1285</v>
      </c>
      <c r="E1444" s="3" t="str">
        <v>Uesslingen-Buch</v>
      </c>
      <c r="G1444" s="21">
        <v>4495</v>
      </c>
      <c r="H1444" s="21" t="s">
        <v>4548</v>
      </c>
    </row>
    <row r="1445" spans="1:8" x14ac:dyDescent="0.2">
      <c r="A1445" s="3">
        <v>3186</v>
      </c>
      <c r="B1445" s="3" t="s">
        <v>1562</v>
      </c>
      <c r="C1445" s="3" t="s">
        <v>1562</v>
      </c>
      <c r="D1445" s="3" t="s">
        <v>1285</v>
      </c>
      <c r="E1445" s="3" t="str">
        <v>Warth-Weiningen</v>
      </c>
      <c r="G1445" s="21">
        <v>4496</v>
      </c>
      <c r="H1445" s="21" t="s">
        <v>4548</v>
      </c>
    </row>
    <row r="1446" spans="1:8" x14ac:dyDescent="0.2">
      <c r="A1446" s="3">
        <v>1735</v>
      </c>
      <c r="B1446" s="3" t="s">
        <v>1563</v>
      </c>
      <c r="C1446" s="3" t="s">
        <v>1563</v>
      </c>
      <c r="D1446" s="3" t="s">
        <v>1285</v>
      </c>
      <c r="E1446" s="3" t="str">
        <v>Altnau</v>
      </c>
      <c r="G1446" s="21">
        <v>4497</v>
      </c>
      <c r="H1446" s="21" t="s">
        <v>4548</v>
      </c>
    </row>
    <row r="1447" spans="1:8" x14ac:dyDescent="0.2">
      <c r="A1447" s="3">
        <v>3178</v>
      </c>
      <c r="B1447" s="3" t="s">
        <v>1564</v>
      </c>
      <c r="C1447" s="3" t="s">
        <v>1564</v>
      </c>
      <c r="D1447" s="3" t="s">
        <v>1285</v>
      </c>
      <c r="E1447" s="3" t="str">
        <v>Bottighofen</v>
      </c>
      <c r="G1447" s="21">
        <v>4500</v>
      </c>
      <c r="H1447" s="21" t="s">
        <v>4551</v>
      </c>
    </row>
    <row r="1448" spans="1:8" x14ac:dyDescent="0.2">
      <c r="A1448" s="3">
        <v>1714</v>
      </c>
      <c r="B1448" s="3" t="s">
        <v>1565</v>
      </c>
      <c r="C1448" s="3" t="s">
        <v>1565</v>
      </c>
      <c r="D1448" s="3" t="s">
        <v>1285</v>
      </c>
      <c r="E1448" s="3" t="str">
        <v>Ermatingen</v>
      </c>
      <c r="G1448" s="21">
        <v>4512</v>
      </c>
      <c r="H1448" s="21" t="s">
        <v>4551</v>
      </c>
    </row>
    <row r="1449" spans="1:8" x14ac:dyDescent="0.2">
      <c r="A1449" s="3">
        <v>1716</v>
      </c>
      <c r="B1449" s="3" t="s">
        <v>1566</v>
      </c>
      <c r="C1449" s="3" t="s">
        <v>1566</v>
      </c>
      <c r="D1449" s="3" t="s">
        <v>1285</v>
      </c>
      <c r="E1449" s="3" t="str">
        <v>Gottlieben</v>
      </c>
      <c r="G1449" s="21">
        <v>4513</v>
      </c>
      <c r="H1449" s="21" t="s">
        <v>4551</v>
      </c>
    </row>
    <row r="1450" spans="1:8" x14ac:dyDescent="0.2">
      <c r="A1450" s="3">
        <v>1716</v>
      </c>
      <c r="B1450" s="3" t="s">
        <v>1567</v>
      </c>
      <c r="C1450" s="3" t="s">
        <v>1566</v>
      </c>
      <c r="D1450" s="3" t="s">
        <v>1285</v>
      </c>
      <c r="E1450" s="3" t="str">
        <v>Güttingen</v>
      </c>
      <c r="G1450" s="21">
        <v>4514</v>
      </c>
      <c r="H1450" s="21" t="s">
        <v>4551</v>
      </c>
    </row>
    <row r="1451" spans="1:8" x14ac:dyDescent="0.2">
      <c r="A1451" s="3">
        <v>1716</v>
      </c>
      <c r="B1451" s="3" t="s">
        <v>1568</v>
      </c>
      <c r="C1451" s="3" t="s">
        <v>1566</v>
      </c>
      <c r="D1451" s="3" t="s">
        <v>1285</v>
      </c>
      <c r="E1451" s="3" t="str">
        <v>Kemmental</v>
      </c>
      <c r="G1451" s="21">
        <v>4515</v>
      </c>
      <c r="H1451" s="21" t="s">
        <v>4551</v>
      </c>
    </row>
    <row r="1452" spans="1:8" x14ac:dyDescent="0.2">
      <c r="A1452" s="3">
        <v>1719</v>
      </c>
      <c r="B1452" s="3" t="s">
        <v>1569</v>
      </c>
      <c r="C1452" s="3" t="s">
        <v>1566</v>
      </c>
      <c r="D1452" s="3" t="s">
        <v>1285</v>
      </c>
      <c r="E1452" s="3" t="str">
        <v>Kreuzlingen</v>
      </c>
      <c r="G1452" s="21">
        <v>4522</v>
      </c>
      <c r="H1452" s="21" t="s">
        <v>4551</v>
      </c>
    </row>
    <row r="1453" spans="1:8" x14ac:dyDescent="0.2">
      <c r="A1453" s="3">
        <v>1737</v>
      </c>
      <c r="B1453" s="3" t="s">
        <v>1570</v>
      </c>
      <c r="C1453" s="3" t="s">
        <v>1570</v>
      </c>
      <c r="D1453" s="3" t="s">
        <v>1285</v>
      </c>
      <c r="E1453" s="3" t="str">
        <v>Langrickenbach</v>
      </c>
      <c r="G1453" s="21">
        <v>4523</v>
      </c>
      <c r="H1453" s="21" t="s">
        <v>4551</v>
      </c>
    </row>
    <row r="1454" spans="1:8" x14ac:dyDescent="0.2">
      <c r="A1454" s="3">
        <v>1718</v>
      </c>
      <c r="B1454" s="3" t="s">
        <v>1571</v>
      </c>
      <c r="C1454" s="3" t="s">
        <v>1571</v>
      </c>
      <c r="D1454" s="3" t="s">
        <v>1285</v>
      </c>
      <c r="E1454" s="3" t="str">
        <v>Lengwil</v>
      </c>
      <c r="G1454" s="21">
        <v>4524</v>
      </c>
      <c r="H1454" s="21" t="s">
        <v>4551</v>
      </c>
    </row>
    <row r="1455" spans="1:8" x14ac:dyDescent="0.2">
      <c r="A1455" s="3">
        <v>1736</v>
      </c>
      <c r="B1455" s="3" t="s">
        <v>1572</v>
      </c>
      <c r="C1455" s="3" t="s">
        <v>1572</v>
      </c>
      <c r="D1455" s="3" t="s">
        <v>1285</v>
      </c>
      <c r="E1455" s="3" t="str">
        <v>Münsterlingen</v>
      </c>
      <c r="G1455" s="21">
        <v>4525</v>
      </c>
      <c r="H1455" s="21" t="s">
        <v>4551</v>
      </c>
    </row>
    <row r="1456" spans="1:8" x14ac:dyDescent="0.2">
      <c r="A1456" s="3">
        <v>1717</v>
      </c>
      <c r="B1456" s="3" t="s">
        <v>1573</v>
      </c>
      <c r="C1456" s="3" t="s">
        <v>1573</v>
      </c>
      <c r="D1456" s="3" t="s">
        <v>1285</v>
      </c>
      <c r="E1456" s="3" t="str">
        <v>Tägerwilen</v>
      </c>
      <c r="G1456" s="21">
        <v>4528</v>
      </c>
      <c r="H1456" s="21" t="s">
        <v>4551</v>
      </c>
    </row>
    <row r="1457" spans="1:8" x14ac:dyDescent="0.2">
      <c r="A1457" s="3">
        <v>3185</v>
      </c>
      <c r="B1457" s="3" t="s">
        <v>1574</v>
      </c>
      <c r="C1457" s="3" t="s">
        <v>1575</v>
      </c>
      <c r="D1457" s="3" t="s">
        <v>1285</v>
      </c>
      <c r="E1457" s="3" t="str">
        <v>Wäldi</v>
      </c>
      <c r="G1457" s="21">
        <v>4532</v>
      </c>
      <c r="H1457" s="21" t="s">
        <v>4551</v>
      </c>
    </row>
    <row r="1458" spans="1:8" x14ac:dyDescent="0.2">
      <c r="A1458" s="3">
        <v>1712</v>
      </c>
      <c r="B1458" s="3" t="s">
        <v>1576</v>
      </c>
      <c r="C1458" s="3" t="s">
        <v>1576</v>
      </c>
      <c r="D1458" s="3" t="s">
        <v>1285</v>
      </c>
      <c r="E1458" s="3" t="str">
        <v>Affeltrangen</v>
      </c>
      <c r="G1458" s="21">
        <v>4533</v>
      </c>
      <c r="H1458" s="21" t="s">
        <v>4551</v>
      </c>
    </row>
    <row r="1459" spans="1:8" x14ac:dyDescent="0.2">
      <c r="A1459" s="3">
        <v>1713</v>
      </c>
      <c r="B1459" s="3" t="s">
        <v>1577</v>
      </c>
      <c r="C1459" s="3" t="s">
        <v>1576</v>
      </c>
      <c r="D1459" s="3" t="s">
        <v>1285</v>
      </c>
      <c r="E1459" s="3" t="str">
        <v>Bettwiesen</v>
      </c>
      <c r="G1459" s="21">
        <v>4534</v>
      </c>
      <c r="H1459" s="21" t="s">
        <v>4551</v>
      </c>
    </row>
    <row r="1460" spans="1:8" x14ac:dyDescent="0.2">
      <c r="A1460" s="3">
        <v>1715</v>
      </c>
      <c r="B1460" s="3" t="s">
        <v>1578</v>
      </c>
      <c r="C1460" s="3" t="s">
        <v>1576</v>
      </c>
      <c r="D1460" s="3" t="s">
        <v>1285</v>
      </c>
      <c r="E1460" s="3" t="str">
        <v>Bichelsee-Balterswil</v>
      </c>
      <c r="G1460" s="21">
        <v>4535</v>
      </c>
      <c r="H1460" s="21" t="s">
        <v>4551</v>
      </c>
    </row>
    <row r="1461" spans="1:8" x14ac:dyDescent="0.2">
      <c r="A1461" s="3">
        <v>1734</v>
      </c>
      <c r="B1461" s="3" t="s">
        <v>1579</v>
      </c>
      <c r="C1461" s="3" t="s">
        <v>1579</v>
      </c>
      <c r="D1461" s="3" t="s">
        <v>1285</v>
      </c>
      <c r="E1461" s="3" t="str">
        <v>Braunau</v>
      </c>
      <c r="G1461" s="21">
        <v>4536</v>
      </c>
      <c r="H1461" s="21" t="s">
        <v>4551</v>
      </c>
    </row>
    <row r="1462" spans="1:8" x14ac:dyDescent="0.2">
      <c r="A1462" s="3">
        <v>3182</v>
      </c>
      <c r="B1462" s="3" t="s">
        <v>1580</v>
      </c>
      <c r="C1462" s="3" t="s">
        <v>1580</v>
      </c>
      <c r="D1462" s="3" t="s">
        <v>1285</v>
      </c>
      <c r="E1462" s="3" t="str">
        <v>Eschlikon</v>
      </c>
      <c r="G1462" s="21">
        <v>4537</v>
      </c>
      <c r="H1462" s="21" t="s">
        <v>4551</v>
      </c>
    </row>
    <row r="1463" spans="1:8" x14ac:dyDescent="0.2">
      <c r="A1463" s="3">
        <v>3175</v>
      </c>
      <c r="B1463" s="3" t="s">
        <v>1581</v>
      </c>
      <c r="C1463" s="3" t="s">
        <v>1582</v>
      </c>
      <c r="D1463" s="3" t="s">
        <v>1285</v>
      </c>
      <c r="E1463" s="3" t="str">
        <v>Fischingen</v>
      </c>
      <c r="G1463" s="21">
        <v>4538</v>
      </c>
      <c r="H1463" s="21" t="s">
        <v>4551</v>
      </c>
    </row>
    <row r="1464" spans="1:8" x14ac:dyDescent="0.2">
      <c r="A1464" s="3">
        <v>3184</v>
      </c>
      <c r="B1464" s="3" t="s">
        <v>1583</v>
      </c>
      <c r="C1464" s="3" t="s">
        <v>1582</v>
      </c>
      <c r="D1464" s="3" t="s">
        <v>1285</v>
      </c>
      <c r="E1464" s="3" t="str">
        <v>Lommis</v>
      </c>
      <c r="G1464" s="21">
        <v>4539</v>
      </c>
      <c r="H1464" s="21" t="s">
        <v>4551</v>
      </c>
    </row>
    <row r="1465" spans="1:8" x14ac:dyDescent="0.2">
      <c r="A1465" s="3">
        <v>1616</v>
      </c>
      <c r="B1465" s="3" t="s">
        <v>1584</v>
      </c>
      <c r="C1465" s="3" t="s">
        <v>1584</v>
      </c>
      <c r="D1465" s="3" t="s">
        <v>1285</v>
      </c>
      <c r="E1465" s="3" t="str">
        <v>Münchwilen (TG)</v>
      </c>
      <c r="G1465" s="21">
        <v>4542</v>
      </c>
      <c r="H1465" s="21" t="s">
        <v>4551</v>
      </c>
    </row>
    <row r="1466" spans="1:8" x14ac:dyDescent="0.2">
      <c r="A1466" s="3">
        <v>1617</v>
      </c>
      <c r="B1466" s="3" t="s">
        <v>1585</v>
      </c>
      <c r="C1466" s="3" t="s">
        <v>1584</v>
      </c>
      <c r="D1466" s="3" t="s">
        <v>1285</v>
      </c>
      <c r="E1466" s="3" t="str">
        <v>Rickenbach (TG)</v>
      </c>
      <c r="G1466" s="21">
        <v>4543</v>
      </c>
      <c r="H1466" s="21" t="s">
        <v>4551</v>
      </c>
    </row>
    <row r="1467" spans="1:8" x14ac:dyDescent="0.2">
      <c r="A1467" s="3">
        <v>1615</v>
      </c>
      <c r="B1467" s="3" t="s">
        <v>1586</v>
      </c>
      <c r="C1467" s="3" t="s">
        <v>1586</v>
      </c>
      <c r="D1467" s="3" t="s">
        <v>1285</v>
      </c>
      <c r="E1467" s="3" t="str">
        <v>Schönholzerswilen</v>
      </c>
      <c r="G1467" s="21">
        <v>4552</v>
      </c>
      <c r="H1467" s="21" t="s">
        <v>4551</v>
      </c>
    </row>
    <row r="1468" spans="1:8" x14ac:dyDescent="0.2">
      <c r="A1468" s="3">
        <v>1618</v>
      </c>
      <c r="B1468" s="3" t="s">
        <v>1587</v>
      </c>
      <c r="C1468" s="3" t="s">
        <v>1588</v>
      </c>
      <c r="D1468" s="3" t="s">
        <v>1285</v>
      </c>
      <c r="E1468" s="3" t="str">
        <v>Sirnach</v>
      </c>
      <c r="G1468" s="21">
        <v>4553</v>
      </c>
      <c r="H1468" s="21" t="s">
        <v>4551</v>
      </c>
    </row>
    <row r="1469" spans="1:8" x14ac:dyDescent="0.2">
      <c r="A1469" s="3">
        <v>1619</v>
      </c>
      <c r="B1469" s="3" t="s">
        <v>1589</v>
      </c>
      <c r="C1469" s="3" t="s">
        <v>1588</v>
      </c>
      <c r="D1469" s="3" t="s">
        <v>1285</v>
      </c>
      <c r="E1469" s="3" t="str">
        <v>Tobel-Tägerschen</v>
      </c>
      <c r="G1469" s="21">
        <v>4554</v>
      </c>
      <c r="H1469" s="21" t="s">
        <v>4551</v>
      </c>
    </row>
    <row r="1470" spans="1:8" x14ac:dyDescent="0.2">
      <c r="A1470" s="3">
        <v>1614</v>
      </c>
      <c r="B1470" s="3" t="s">
        <v>1590</v>
      </c>
      <c r="C1470" s="3" t="s">
        <v>1590</v>
      </c>
      <c r="D1470" s="3" t="s">
        <v>1285</v>
      </c>
      <c r="E1470" s="3" t="str">
        <v>Wängi</v>
      </c>
      <c r="G1470" s="21">
        <v>4556</v>
      </c>
      <c r="H1470" s="21" t="s">
        <v>4551</v>
      </c>
    </row>
    <row r="1471" spans="1:8" x14ac:dyDescent="0.2">
      <c r="A1471" s="3">
        <v>1617</v>
      </c>
      <c r="B1471" s="3" t="s">
        <v>1591</v>
      </c>
      <c r="C1471" s="3" t="s">
        <v>1591</v>
      </c>
      <c r="D1471" s="3" t="s">
        <v>1285</v>
      </c>
      <c r="E1471" s="3" t="str">
        <v>Wilen (TG)</v>
      </c>
      <c r="G1471" s="21">
        <v>4557</v>
      </c>
      <c r="H1471" s="21" t="s">
        <v>4551</v>
      </c>
    </row>
    <row r="1472" spans="1:8" x14ac:dyDescent="0.2">
      <c r="A1472" s="3">
        <v>1609</v>
      </c>
      <c r="B1472" s="3" t="s">
        <v>1592</v>
      </c>
      <c r="C1472" s="3" t="s">
        <v>1593</v>
      </c>
      <c r="D1472" s="3" t="s">
        <v>1285</v>
      </c>
      <c r="E1472" s="3" t="str">
        <v>Wuppenau</v>
      </c>
      <c r="G1472" s="21">
        <v>4558</v>
      </c>
      <c r="H1472" s="21" t="s">
        <v>4551</v>
      </c>
    </row>
    <row r="1473" spans="1:8" x14ac:dyDescent="0.2">
      <c r="A1473" s="3">
        <v>1609</v>
      </c>
      <c r="B1473" s="3" t="s">
        <v>1594</v>
      </c>
      <c r="C1473" s="3" t="s">
        <v>1593</v>
      </c>
      <c r="D1473" s="3" t="s">
        <v>1285</v>
      </c>
      <c r="E1473" s="3" t="str">
        <v>Berlingen</v>
      </c>
      <c r="G1473" s="21">
        <v>4562</v>
      </c>
      <c r="H1473" s="21" t="s">
        <v>4551</v>
      </c>
    </row>
    <row r="1474" spans="1:8" x14ac:dyDescent="0.2">
      <c r="A1474" s="3">
        <v>1609</v>
      </c>
      <c r="B1474" s="3" t="s">
        <v>1595</v>
      </c>
      <c r="C1474" s="3" t="s">
        <v>1593</v>
      </c>
      <c r="D1474" s="3" t="s">
        <v>1285</v>
      </c>
      <c r="E1474" s="3" t="str">
        <v>Eschenz</v>
      </c>
      <c r="G1474" s="21">
        <v>4563</v>
      </c>
      <c r="H1474" s="21" t="s">
        <v>4551</v>
      </c>
    </row>
    <row r="1475" spans="1:8" x14ac:dyDescent="0.2">
      <c r="A1475" s="3">
        <v>1623</v>
      </c>
      <c r="B1475" s="3" t="s">
        <v>1596</v>
      </c>
      <c r="C1475" s="3" t="s">
        <v>1596</v>
      </c>
      <c r="D1475" s="3" t="s">
        <v>1285</v>
      </c>
      <c r="E1475" s="3" t="str">
        <v>Herdern</v>
      </c>
      <c r="G1475" s="21">
        <v>4564</v>
      </c>
      <c r="H1475" s="21" t="s">
        <v>4551</v>
      </c>
    </row>
    <row r="1476" spans="1:8" x14ac:dyDescent="0.2">
      <c r="A1476" s="3">
        <v>1699</v>
      </c>
      <c r="B1476" s="3" t="s">
        <v>1597</v>
      </c>
      <c r="C1476" s="3" t="s">
        <v>1598</v>
      </c>
      <c r="D1476" s="3" t="s">
        <v>1285</v>
      </c>
      <c r="E1476" s="3" t="str">
        <v>Homburg</v>
      </c>
      <c r="G1476" s="21">
        <v>4565</v>
      </c>
      <c r="H1476" s="21" t="s">
        <v>4551</v>
      </c>
    </row>
    <row r="1477" spans="1:8" x14ac:dyDescent="0.2">
      <c r="A1477" s="3">
        <v>1699</v>
      </c>
      <c r="B1477" s="3" t="s">
        <v>1599</v>
      </c>
      <c r="C1477" s="3" t="s">
        <v>1598</v>
      </c>
      <c r="D1477" s="3" t="s">
        <v>1285</v>
      </c>
      <c r="E1477" s="3" t="str">
        <v>Hüttwilen</v>
      </c>
      <c r="G1477" s="21">
        <v>4566</v>
      </c>
      <c r="H1477" s="21" t="s">
        <v>4551</v>
      </c>
    </row>
    <row r="1478" spans="1:8" x14ac:dyDescent="0.2">
      <c r="A1478" s="3">
        <v>1699</v>
      </c>
      <c r="B1478" s="3" t="s">
        <v>1600</v>
      </c>
      <c r="C1478" s="3" t="s">
        <v>1598</v>
      </c>
      <c r="D1478" s="3" t="s">
        <v>1285</v>
      </c>
      <c r="E1478" s="3" t="str">
        <v>Mammern</v>
      </c>
      <c r="G1478" s="21">
        <v>4571</v>
      </c>
      <c r="H1478" s="21" t="s">
        <v>4543</v>
      </c>
    </row>
    <row r="1479" spans="1:8" x14ac:dyDescent="0.2">
      <c r="A1479" s="3">
        <v>1611</v>
      </c>
      <c r="B1479" s="3" t="s">
        <v>1601</v>
      </c>
      <c r="C1479" s="3" t="s">
        <v>1602</v>
      </c>
      <c r="D1479" s="3" t="s">
        <v>1285</v>
      </c>
      <c r="E1479" s="3" t="str">
        <v>Müllheim</v>
      </c>
      <c r="G1479" s="21">
        <v>4573</v>
      </c>
      <c r="H1479" s="21" t="s">
        <v>4543</v>
      </c>
    </row>
    <row r="1480" spans="1:8" x14ac:dyDescent="0.2">
      <c r="A1480" s="3">
        <v>1624</v>
      </c>
      <c r="B1480" s="3" t="s">
        <v>1602</v>
      </c>
      <c r="C1480" s="3" t="s">
        <v>1602</v>
      </c>
      <c r="D1480" s="3" t="s">
        <v>1285</v>
      </c>
      <c r="E1480" s="3" t="str">
        <v>Pfyn</v>
      </c>
      <c r="G1480" s="21">
        <v>4574</v>
      </c>
      <c r="H1480" s="21" t="s">
        <v>4543</v>
      </c>
    </row>
    <row r="1481" spans="1:8" x14ac:dyDescent="0.2">
      <c r="A1481" s="3">
        <v>1624</v>
      </c>
      <c r="B1481" s="3" t="s">
        <v>1603</v>
      </c>
      <c r="C1481" s="3" t="s">
        <v>1602</v>
      </c>
      <c r="D1481" s="3" t="s">
        <v>1285</v>
      </c>
      <c r="E1481" s="3" t="str">
        <v>Raperswilen</v>
      </c>
      <c r="G1481" s="21">
        <v>4576</v>
      </c>
      <c r="H1481" s="21" t="s">
        <v>4543</v>
      </c>
    </row>
    <row r="1482" spans="1:8" x14ac:dyDescent="0.2">
      <c r="A1482" s="3">
        <v>1624</v>
      </c>
      <c r="B1482" s="3" t="s">
        <v>1604</v>
      </c>
      <c r="C1482" s="3" t="s">
        <v>1602</v>
      </c>
      <c r="D1482" s="3" t="s">
        <v>1285</v>
      </c>
      <c r="E1482" s="3" t="str">
        <v>Salenstein</v>
      </c>
      <c r="G1482" s="21">
        <v>4577</v>
      </c>
      <c r="H1482" s="21" t="s">
        <v>4543</v>
      </c>
    </row>
    <row r="1483" spans="1:8" x14ac:dyDescent="0.2">
      <c r="A1483" s="3">
        <v>1624</v>
      </c>
      <c r="B1483" s="3" t="s">
        <v>1604</v>
      </c>
      <c r="C1483" s="3" t="s">
        <v>1602</v>
      </c>
      <c r="D1483" s="3" t="s">
        <v>1285</v>
      </c>
      <c r="E1483" s="3" t="str">
        <v>Steckborn</v>
      </c>
      <c r="G1483" s="21">
        <v>4578</v>
      </c>
      <c r="H1483" s="21" t="s">
        <v>4543</v>
      </c>
    </row>
    <row r="1484" spans="1:8" x14ac:dyDescent="0.2">
      <c r="A1484" s="3">
        <v>4622</v>
      </c>
      <c r="B1484" s="3" t="s">
        <v>1605</v>
      </c>
      <c r="C1484" s="3" t="s">
        <v>1605</v>
      </c>
      <c r="D1484" s="3" t="s">
        <v>1606</v>
      </c>
      <c r="E1484" s="3" t="str">
        <v>Wagenhausen</v>
      </c>
      <c r="G1484" s="21">
        <v>4579</v>
      </c>
      <c r="H1484" s="21" t="s">
        <v>4543</v>
      </c>
    </row>
    <row r="1485" spans="1:8" x14ac:dyDescent="0.2">
      <c r="A1485" s="3">
        <v>4624</v>
      </c>
      <c r="B1485" s="3" t="s">
        <v>1607</v>
      </c>
      <c r="C1485" s="3" t="s">
        <v>1607</v>
      </c>
      <c r="D1485" s="3" t="s">
        <v>1606</v>
      </c>
      <c r="E1485" s="3" t="str">
        <v>Amlikon-Bissegg</v>
      </c>
      <c r="G1485" s="21">
        <v>4581</v>
      </c>
      <c r="H1485" s="21" t="s">
        <v>4543</v>
      </c>
    </row>
    <row r="1486" spans="1:8" x14ac:dyDescent="0.2">
      <c r="A1486" s="3">
        <v>4703</v>
      </c>
      <c r="B1486" s="3" t="s">
        <v>1608</v>
      </c>
      <c r="C1486" s="3" t="s">
        <v>1608</v>
      </c>
      <c r="D1486" s="3" t="s">
        <v>1606</v>
      </c>
      <c r="E1486" s="3" t="str">
        <v>Berg (TG)</v>
      </c>
      <c r="G1486" s="21">
        <v>4582</v>
      </c>
      <c r="H1486" s="21" t="s">
        <v>4543</v>
      </c>
    </row>
    <row r="1487" spans="1:8" x14ac:dyDescent="0.2">
      <c r="A1487" s="3">
        <v>4623</v>
      </c>
      <c r="B1487" s="3" t="s">
        <v>1609</v>
      </c>
      <c r="C1487" s="3" t="s">
        <v>1609</v>
      </c>
      <c r="D1487" s="3" t="s">
        <v>1606</v>
      </c>
      <c r="E1487" s="3" t="str">
        <v>Birwinken</v>
      </c>
      <c r="G1487" s="21">
        <v>4583</v>
      </c>
      <c r="H1487" s="21" t="s">
        <v>4543</v>
      </c>
    </row>
    <row r="1488" spans="1:8" x14ac:dyDescent="0.2">
      <c r="A1488" s="3">
        <v>4626</v>
      </c>
      <c r="B1488" s="3" t="s">
        <v>1610</v>
      </c>
      <c r="C1488" s="3" t="s">
        <v>1610</v>
      </c>
      <c r="D1488" s="3" t="s">
        <v>1606</v>
      </c>
      <c r="E1488" s="3" t="str">
        <v>Bürglen (TG)</v>
      </c>
      <c r="G1488" s="21">
        <v>4584</v>
      </c>
      <c r="H1488" s="21" t="s">
        <v>4543</v>
      </c>
    </row>
    <row r="1489" spans="1:8" x14ac:dyDescent="0.2">
      <c r="A1489" s="3">
        <v>4625</v>
      </c>
      <c r="B1489" s="3" t="s">
        <v>1611</v>
      </c>
      <c r="C1489" s="3" t="s">
        <v>1611</v>
      </c>
      <c r="D1489" s="3" t="s">
        <v>1606</v>
      </c>
      <c r="E1489" s="3" t="str">
        <v>Bussnang</v>
      </c>
      <c r="G1489" s="21">
        <v>4585</v>
      </c>
      <c r="H1489" s="21" t="s">
        <v>4543</v>
      </c>
    </row>
    <row r="1490" spans="1:8" x14ac:dyDescent="0.2">
      <c r="A1490" s="3">
        <v>4702</v>
      </c>
      <c r="B1490" s="3" t="s">
        <v>1612</v>
      </c>
      <c r="C1490" s="3" t="s">
        <v>1612</v>
      </c>
      <c r="D1490" s="3" t="s">
        <v>1606</v>
      </c>
      <c r="E1490" s="3" t="str">
        <v>Märstetten</v>
      </c>
      <c r="G1490" s="21">
        <v>4586</v>
      </c>
      <c r="H1490" s="21" t="s">
        <v>4543</v>
      </c>
    </row>
    <row r="1491" spans="1:8" x14ac:dyDescent="0.2">
      <c r="A1491" s="3">
        <v>4628</v>
      </c>
      <c r="B1491" s="3" t="s">
        <v>1613</v>
      </c>
      <c r="C1491" s="3" t="s">
        <v>1613</v>
      </c>
      <c r="D1491" s="3" t="s">
        <v>1606</v>
      </c>
      <c r="E1491" s="3" t="str">
        <v>Weinfelden</v>
      </c>
      <c r="G1491" s="21">
        <v>4587</v>
      </c>
      <c r="H1491" s="21" t="s">
        <v>4543</v>
      </c>
    </row>
    <row r="1492" spans="1:8" x14ac:dyDescent="0.2">
      <c r="A1492" s="3">
        <v>4714</v>
      </c>
      <c r="B1492" s="3" t="s">
        <v>1614</v>
      </c>
      <c r="C1492" s="3" t="s">
        <v>1614</v>
      </c>
      <c r="D1492" s="3" t="s">
        <v>1606</v>
      </c>
      <c r="E1492" s="3" t="str">
        <v>Wigoltingen</v>
      </c>
      <c r="G1492" s="21">
        <v>4588</v>
      </c>
      <c r="H1492" s="21" t="s">
        <v>4543</v>
      </c>
    </row>
    <row r="1493" spans="1:8" x14ac:dyDescent="0.2">
      <c r="A1493" s="3">
        <v>4710</v>
      </c>
      <c r="B1493" s="3" t="s">
        <v>1615</v>
      </c>
      <c r="C1493" s="3" t="s">
        <v>1615</v>
      </c>
      <c r="D1493" s="3" t="s">
        <v>1606</v>
      </c>
      <c r="E1493" s="3" t="str">
        <v>Arbedo-Castione</v>
      </c>
      <c r="G1493" s="21">
        <v>4600</v>
      </c>
      <c r="H1493" s="21" t="s">
        <v>4555</v>
      </c>
    </row>
    <row r="1494" spans="1:8" x14ac:dyDescent="0.2">
      <c r="A1494" s="3">
        <v>4715</v>
      </c>
      <c r="B1494" s="3" t="s">
        <v>1616</v>
      </c>
      <c r="C1494" s="3" t="s">
        <v>1616</v>
      </c>
      <c r="D1494" s="3" t="s">
        <v>1606</v>
      </c>
      <c r="E1494" s="3" t="str">
        <v>Bellinzona</v>
      </c>
      <c r="G1494" s="21">
        <v>4612</v>
      </c>
      <c r="H1494" s="21" t="s">
        <v>4551</v>
      </c>
    </row>
    <row r="1495" spans="1:8" x14ac:dyDescent="0.2">
      <c r="A1495" s="3">
        <v>4718</v>
      </c>
      <c r="B1495" s="3" t="s">
        <v>1617</v>
      </c>
      <c r="C1495" s="3" t="s">
        <v>1618</v>
      </c>
      <c r="D1495" s="3" t="s">
        <v>1606</v>
      </c>
      <c r="E1495" s="3" t="str">
        <v>Cadenazzo</v>
      </c>
      <c r="G1495" s="21">
        <v>4613</v>
      </c>
      <c r="H1495" s="21" t="s">
        <v>4551</v>
      </c>
    </row>
    <row r="1496" spans="1:8" x14ac:dyDescent="0.2">
      <c r="A1496" s="3">
        <v>4712</v>
      </c>
      <c r="B1496" s="3" t="s">
        <v>1619</v>
      </c>
      <c r="C1496" s="3" t="s">
        <v>1619</v>
      </c>
      <c r="D1496" s="3" t="s">
        <v>1606</v>
      </c>
      <c r="E1496" s="3" t="str">
        <v>Isone</v>
      </c>
      <c r="G1496" s="21">
        <v>4614</v>
      </c>
      <c r="H1496" s="21" t="s">
        <v>4551</v>
      </c>
    </row>
    <row r="1497" spans="1:8" x14ac:dyDescent="0.2">
      <c r="A1497" s="3">
        <v>4713</v>
      </c>
      <c r="B1497" s="3" t="s">
        <v>1620</v>
      </c>
      <c r="C1497" s="3" t="s">
        <v>1620</v>
      </c>
      <c r="D1497" s="3" t="s">
        <v>1606</v>
      </c>
      <c r="E1497" s="3" t="str">
        <v>Lumino</v>
      </c>
      <c r="G1497" s="21">
        <v>4615</v>
      </c>
      <c r="H1497" s="21" t="s">
        <v>4551</v>
      </c>
    </row>
    <row r="1498" spans="1:8" x14ac:dyDescent="0.2">
      <c r="A1498" s="3">
        <v>4717</v>
      </c>
      <c r="B1498" s="3" t="s">
        <v>1621</v>
      </c>
      <c r="C1498" s="3" t="s">
        <v>1622</v>
      </c>
      <c r="D1498" s="3" t="s">
        <v>1606</v>
      </c>
      <c r="E1498" s="3" t="str">
        <v>Sant'Antonino</v>
      </c>
      <c r="G1498" s="21">
        <v>4616</v>
      </c>
      <c r="H1498" s="21" t="s">
        <v>4551</v>
      </c>
    </row>
    <row r="1499" spans="1:8" x14ac:dyDescent="0.2">
      <c r="A1499" s="3">
        <v>4719</v>
      </c>
      <c r="B1499" s="3" t="s">
        <v>1623</v>
      </c>
      <c r="C1499" s="3" t="s">
        <v>1622</v>
      </c>
      <c r="D1499" s="3" t="s">
        <v>1606</v>
      </c>
      <c r="E1499" s="3" t="str">
        <v>Acquarossa</v>
      </c>
      <c r="G1499" s="21">
        <v>4617</v>
      </c>
      <c r="H1499" s="21" t="s">
        <v>4551</v>
      </c>
    </row>
    <row r="1500" spans="1:8" x14ac:dyDescent="0.2">
      <c r="A1500" s="3">
        <v>4716</v>
      </c>
      <c r="B1500" s="3" t="s">
        <v>1624</v>
      </c>
      <c r="C1500" s="3" t="s">
        <v>1625</v>
      </c>
      <c r="D1500" s="3" t="s">
        <v>1606</v>
      </c>
      <c r="E1500" s="3" t="str">
        <v>Blenio</v>
      </c>
      <c r="G1500" s="21">
        <v>4618</v>
      </c>
      <c r="H1500" s="21" t="s">
        <v>4551</v>
      </c>
    </row>
    <row r="1501" spans="1:8" x14ac:dyDescent="0.2">
      <c r="A1501" s="3">
        <v>4716</v>
      </c>
      <c r="B1501" s="3" t="s">
        <v>1626</v>
      </c>
      <c r="C1501" s="3" t="s">
        <v>1625</v>
      </c>
      <c r="D1501" s="3" t="s">
        <v>1606</v>
      </c>
      <c r="E1501" s="3" t="str">
        <v>Serravalle</v>
      </c>
      <c r="G1501" s="21">
        <v>4622</v>
      </c>
      <c r="H1501" s="21" t="s">
        <v>4551</v>
      </c>
    </row>
    <row r="1502" spans="1:8" x14ac:dyDescent="0.2">
      <c r="A1502" s="3">
        <v>4585</v>
      </c>
      <c r="B1502" s="3" t="s">
        <v>1627</v>
      </c>
      <c r="C1502" s="3" t="s">
        <v>1627</v>
      </c>
      <c r="D1502" s="3" t="s">
        <v>1606</v>
      </c>
      <c r="E1502" s="3" t="str">
        <v>Airolo</v>
      </c>
      <c r="G1502" s="21">
        <v>4623</v>
      </c>
      <c r="H1502" s="21" t="s">
        <v>4551</v>
      </c>
    </row>
    <row r="1503" spans="1:8" x14ac:dyDescent="0.2">
      <c r="A1503" s="3">
        <v>4571</v>
      </c>
      <c r="B1503" s="3" t="s">
        <v>1628</v>
      </c>
      <c r="C1503" s="3" t="s">
        <v>1629</v>
      </c>
      <c r="D1503" s="3" t="s">
        <v>1606</v>
      </c>
      <c r="E1503" s="3" t="str">
        <v>Bedretto</v>
      </c>
      <c r="G1503" s="21">
        <v>4624</v>
      </c>
      <c r="H1503" s="21" t="s">
        <v>4551</v>
      </c>
    </row>
    <row r="1504" spans="1:8" x14ac:dyDescent="0.2">
      <c r="A1504" s="3">
        <v>4571</v>
      </c>
      <c r="B1504" s="3" t="s">
        <v>1630</v>
      </c>
      <c r="C1504" s="3" t="s">
        <v>1629</v>
      </c>
      <c r="D1504" s="3" t="s">
        <v>1606</v>
      </c>
      <c r="E1504" s="3" t="str">
        <v>Bodio</v>
      </c>
      <c r="G1504" s="21">
        <v>4625</v>
      </c>
      <c r="H1504" s="21" t="s">
        <v>4551</v>
      </c>
    </row>
    <row r="1505" spans="1:8" x14ac:dyDescent="0.2">
      <c r="A1505" s="3">
        <v>4584</v>
      </c>
      <c r="B1505" s="3" t="s">
        <v>1631</v>
      </c>
      <c r="C1505" s="3" t="s">
        <v>1632</v>
      </c>
      <c r="D1505" s="3" t="s">
        <v>1606</v>
      </c>
      <c r="E1505" s="3" t="str">
        <v>Dalpe</v>
      </c>
      <c r="G1505" s="21">
        <v>4626</v>
      </c>
      <c r="H1505" s="21" t="s">
        <v>4551</v>
      </c>
    </row>
    <row r="1506" spans="1:8" x14ac:dyDescent="0.2">
      <c r="A1506" s="3">
        <v>4584</v>
      </c>
      <c r="B1506" s="3" t="s">
        <v>1633</v>
      </c>
      <c r="C1506" s="3" t="s">
        <v>1632</v>
      </c>
      <c r="D1506" s="3" t="s">
        <v>1606</v>
      </c>
      <c r="E1506" s="3" t="str">
        <v>Faido</v>
      </c>
      <c r="G1506" s="21">
        <v>4628</v>
      </c>
      <c r="H1506" s="21" t="s">
        <v>4551</v>
      </c>
    </row>
    <row r="1507" spans="1:8" x14ac:dyDescent="0.2">
      <c r="A1507" s="3">
        <v>3254</v>
      </c>
      <c r="B1507" s="3" t="s">
        <v>1634</v>
      </c>
      <c r="C1507" s="3" t="s">
        <v>1634</v>
      </c>
      <c r="D1507" s="3" t="s">
        <v>1606</v>
      </c>
      <c r="E1507" s="3" t="str">
        <v>Giornico</v>
      </c>
      <c r="G1507" s="21">
        <v>4629</v>
      </c>
      <c r="H1507" s="21" t="s">
        <v>4551</v>
      </c>
    </row>
    <row r="1508" spans="1:8" x14ac:dyDescent="0.2">
      <c r="A1508" s="3">
        <v>3254</v>
      </c>
      <c r="B1508" s="3" t="s">
        <v>1635</v>
      </c>
      <c r="C1508" s="3" t="s">
        <v>1634</v>
      </c>
      <c r="D1508" s="3" t="s">
        <v>1606</v>
      </c>
      <c r="E1508" s="3" t="str">
        <v>Personico</v>
      </c>
      <c r="G1508" s="21">
        <v>4632</v>
      </c>
      <c r="H1508" s="21" t="s">
        <v>4555</v>
      </c>
    </row>
    <row r="1509" spans="1:8" x14ac:dyDescent="0.2">
      <c r="A1509" s="3">
        <v>3307</v>
      </c>
      <c r="B1509" s="3" t="s">
        <v>1636</v>
      </c>
      <c r="C1509" s="3" t="s">
        <v>1634</v>
      </c>
      <c r="D1509" s="3" t="s">
        <v>1606</v>
      </c>
      <c r="E1509" s="3" t="str">
        <v>Pollegio</v>
      </c>
      <c r="G1509" s="21">
        <v>4633</v>
      </c>
      <c r="H1509" s="21" t="s">
        <v>4555</v>
      </c>
    </row>
    <row r="1510" spans="1:8" x14ac:dyDescent="0.2">
      <c r="A1510" s="3">
        <v>4588</v>
      </c>
      <c r="B1510" s="3" t="s">
        <v>1637</v>
      </c>
      <c r="C1510" s="3" t="s">
        <v>1634</v>
      </c>
      <c r="D1510" s="3" t="s">
        <v>1606</v>
      </c>
      <c r="E1510" s="3" t="str">
        <v>Prato (Leventina)</v>
      </c>
      <c r="G1510" s="21">
        <v>4634</v>
      </c>
      <c r="H1510" s="21" t="s">
        <v>4548</v>
      </c>
    </row>
    <row r="1511" spans="1:8" x14ac:dyDescent="0.2">
      <c r="A1511" s="3">
        <v>3253</v>
      </c>
      <c r="B1511" s="3" t="s">
        <v>1638</v>
      </c>
      <c r="C1511" s="3" t="s">
        <v>1638</v>
      </c>
      <c r="D1511" s="3" t="s">
        <v>1606</v>
      </c>
      <c r="E1511" s="3" t="str">
        <v>Quinto</v>
      </c>
      <c r="G1511" s="21">
        <v>4652</v>
      </c>
      <c r="H1511" s="21" t="s">
        <v>4555</v>
      </c>
    </row>
    <row r="1512" spans="1:8" x14ac:dyDescent="0.2">
      <c r="A1512" s="3">
        <v>4588</v>
      </c>
      <c r="B1512" s="3" t="s">
        <v>1639</v>
      </c>
      <c r="C1512" s="3" t="s">
        <v>1639</v>
      </c>
      <c r="D1512" s="3" t="s">
        <v>1606</v>
      </c>
      <c r="E1512" s="3" t="str">
        <v>Ascona</v>
      </c>
      <c r="G1512" s="21">
        <v>4653</v>
      </c>
      <c r="H1512" s="21" t="s">
        <v>4555</v>
      </c>
    </row>
    <row r="1513" spans="1:8" x14ac:dyDescent="0.2">
      <c r="A1513" s="3">
        <v>4574</v>
      </c>
      <c r="B1513" s="3" t="s">
        <v>1640</v>
      </c>
      <c r="C1513" s="3" t="s">
        <v>1641</v>
      </c>
      <c r="D1513" s="3" t="s">
        <v>1606</v>
      </c>
      <c r="E1513" s="3" t="str">
        <v>Brione sopra Minusio</v>
      </c>
      <c r="G1513" s="21">
        <v>4654</v>
      </c>
      <c r="H1513" s="21" t="s">
        <v>4555</v>
      </c>
    </row>
    <row r="1514" spans="1:8" x14ac:dyDescent="0.2">
      <c r="A1514" s="3">
        <v>4574</v>
      </c>
      <c r="B1514" s="3" t="s">
        <v>1642</v>
      </c>
      <c r="C1514" s="3" t="s">
        <v>1641</v>
      </c>
      <c r="D1514" s="3" t="s">
        <v>1606</v>
      </c>
      <c r="E1514" s="3" t="str">
        <v>Brissago</v>
      </c>
      <c r="G1514" s="21">
        <v>4655</v>
      </c>
      <c r="H1514" s="21" t="s">
        <v>4555</v>
      </c>
    </row>
    <row r="1515" spans="1:8" x14ac:dyDescent="0.2">
      <c r="A1515" s="3">
        <v>4576</v>
      </c>
      <c r="B1515" s="3" t="s">
        <v>1643</v>
      </c>
      <c r="C1515" s="3" t="s">
        <v>1644</v>
      </c>
      <c r="D1515" s="3" t="s">
        <v>1606</v>
      </c>
      <c r="E1515" s="3" t="str">
        <v>Gordola</v>
      </c>
      <c r="G1515" s="21">
        <v>4656</v>
      </c>
      <c r="H1515" s="21" t="s">
        <v>4555</v>
      </c>
    </row>
    <row r="1516" spans="1:8" x14ac:dyDescent="0.2">
      <c r="A1516" s="3">
        <v>4577</v>
      </c>
      <c r="B1516" s="3" t="s">
        <v>1645</v>
      </c>
      <c r="C1516" s="3" t="s">
        <v>1644</v>
      </c>
      <c r="D1516" s="3" t="s">
        <v>1606</v>
      </c>
      <c r="E1516" s="3" t="str">
        <v>Lavertezzo</v>
      </c>
      <c r="G1516" s="21">
        <v>4657</v>
      </c>
      <c r="H1516" s="21" t="s">
        <v>4555</v>
      </c>
    </row>
    <row r="1517" spans="1:8" x14ac:dyDescent="0.2">
      <c r="A1517" s="3">
        <v>4578</v>
      </c>
      <c r="B1517" s="3" t="s">
        <v>1646</v>
      </c>
      <c r="C1517" s="3" t="s">
        <v>1644</v>
      </c>
      <c r="D1517" s="3" t="s">
        <v>1606</v>
      </c>
      <c r="E1517" s="3" t="str">
        <v>Locarno</v>
      </c>
      <c r="G1517" s="21">
        <v>4658</v>
      </c>
      <c r="H1517" s="21" t="s">
        <v>4555</v>
      </c>
    </row>
    <row r="1518" spans="1:8" x14ac:dyDescent="0.2">
      <c r="A1518" s="3">
        <v>4579</v>
      </c>
      <c r="B1518" s="3" t="s">
        <v>1647</v>
      </c>
      <c r="C1518" s="3" t="s">
        <v>1644</v>
      </c>
      <c r="D1518" s="3" t="s">
        <v>1606</v>
      </c>
      <c r="E1518" s="3" t="str">
        <v>Losone</v>
      </c>
      <c r="G1518" s="21">
        <v>4663</v>
      </c>
      <c r="H1518" s="21" t="s">
        <v>4551</v>
      </c>
    </row>
    <row r="1519" spans="1:8" x14ac:dyDescent="0.2">
      <c r="A1519" s="3">
        <v>4581</v>
      </c>
      <c r="B1519" s="3" t="s">
        <v>1648</v>
      </c>
      <c r="C1519" s="3" t="s">
        <v>1644</v>
      </c>
      <c r="D1519" s="3" t="s">
        <v>1606</v>
      </c>
      <c r="E1519" s="3" t="str">
        <v>Mergoscia</v>
      </c>
      <c r="G1519" s="21">
        <v>4665</v>
      </c>
      <c r="H1519" s="21" t="s">
        <v>4555</v>
      </c>
    </row>
    <row r="1520" spans="1:8" x14ac:dyDescent="0.2">
      <c r="A1520" s="3">
        <v>4582</v>
      </c>
      <c r="B1520" s="3" t="s">
        <v>1649</v>
      </c>
      <c r="C1520" s="3" t="s">
        <v>1644</v>
      </c>
      <c r="D1520" s="3" t="s">
        <v>1606</v>
      </c>
      <c r="E1520" s="3" t="str">
        <v>Minusio</v>
      </c>
      <c r="G1520" s="21">
        <v>4702</v>
      </c>
      <c r="H1520" s="21" t="s">
        <v>4551</v>
      </c>
    </row>
    <row r="1521" spans="1:8" x14ac:dyDescent="0.2">
      <c r="A1521" s="3">
        <v>4583</v>
      </c>
      <c r="B1521" s="3" t="s">
        <v>1650</v>
      </c>
      <c r="C1521" s="3" t="s">
        <v>1644</v>
      </c>
      <c r="D1521" s="3" t="s">
        <v>1606</v>
      </c>
      <c r="E1521" s="3" t="str">
        <v>Muralto</v>
      </c>
      <c r="G1521" s="21">
        <v>4703</v>
      </c>
      <c r="H1521" s="21" t="s">
        <v>4551</v>
      </c>
    </row>
    <row r="1522" spans="1:8" x14ac:dyDescent="0.2">
      <c r="A1522" s="3">
        <v>4583</v>
      </c>
      <c r="B1522" s="3" t="s">
        <v>1651</v>
      </c>
      <c r="C1522" s="3" t="s">
        <v>1644</v>
      </c>
      <c r="D1522" s="3" t="s">
        <v>1606</v>
      </c>
      <c r="E1522" s="3" t="str">
        <v>Orselina</v>
      </c>
      <c r="G1522" s="21">
        <v>4704</v>
      </c>
      <c r="H1522" s="21" t="s">
        <v>4551</v>
      </c>
    </row>
    <row r="1523" spans="1:8" x14ac:dyDescent="0.2">
      <c r="A1523" s="3">
        <v>4586</v>
      </c>
      <c r="B1523" s="3" t="s">
        <v>1652</v>
      </c>
      <c r="C1523" s="3" t="s">
        <v>1644</v>
      </c>
      <c r="D1523" s="3" t="s">
        <v>1606</v>
      </c>
      <c r="E1523" s="3" t="str">
        <v>Ronco sopra Ascona</v>
      </c>
      <c r="G1523" s="21">
        <v>4710</v>
      </c>
      <c r="H1523" s="21" t="s">
        <v>4548</v>
      </c>
    </row>
    <row r="1524" spans="1:8" x14ac:dyDescent="0.2">
      <c r="A1524" s="3">
        <v>4587</v>
      </c>
      <c r="B1524" s="3" t="s">
        <v>1653</v>
      </c>
      <c r="C1524" s="3" t="s">
        <v>1644</v>
      </c>
      <c r="D1524" s="3" t="s">
        <v>1606</v>
      </c>
      <c r="E1524" s="3" t="str">
        <v>Tenero-Contra</v>
      </c>
      <c r="G1524" s="21">
        <v>4712</v>
      </c>
      <c r="H1524" s="21" t="s">
        <v>4548</v>
      </c>
    </row>
    <row r="1525" spans="1:8" x14ac:dyDescent="0.2">
      <c r="A1525" s="3">
        <v>4588</v>
      </c>
      <c r="B1525" s="3" t="s">
        <v>1654</v>
      </c>
      <c r="C1525" s="3" t="s">
        <v>1644</v>
      </c>
      <c r="D1525" s="3" t="s">
        <v>1606</v>
      </c>
      <c r="E1525" s="3" t="str">
        <v>Onsernone</v>
      </c>
      <c r="G1525" s="21">
        <v>4713</v>
      </c>
      <c r="H1525" s="21" t="s">
        <v>4548</v>
      </c>
    </row>
    <row r="1526" spans="1:8" x14ac:dyDescent="0.2">
      <c r="A1526" s="3">
        <v>4112</v>
      </c>
      <c r="B1526" s="3" t="s">
        <v>1655</v>
      </c>
      <c r="C1526" s="3" t="s">
        <v>1655</v>
      </c>
      <c r="D1526" s="3" t="s">
        <v>1606</v>
      </c>
      <c r="E1526" s="3" t="str">
        <v>Cugnasco-Gerra</v>
      </c>
      <c r="G1526" s="21">
        <v>4714</v>
      </c>
      <c r="H1526" s="21" t="s">
        <v>4548</v>
      </c>
    </row>
    <row r="1527" spans="1:8" x14ac:dyDescent="0.2">
      <c r="A1527" s="3">
        <v>4413</v>
      </c>
      <c r="B1527" s="3" t="s">
        <v>1656</v>
      </c>
      <c r="C1527" s="3" t="s">
        <v>1657</v>
      </c>
      <c r="D1527" s="3" t="s">
        <v>1606</v>
      </c>
      <c r="E1527" s="3" t="str">
        <v>Agno</v>
      </c>
      <c r="G1527" s="21">
        <v>4715</v>
      </c>
      <c r="H1527" s="21" t="s">
        <v>4548</v>
      </c>
    </row>
    <row r="1528" spans="1:8" x14ac:dyDescent="0.2">
      <c r="A1528" s="3">
        <v>4143</v>
      </c>
      <c r="B1528" s="3" t="s">
        <v>1658</v>
      </c>
      <c r="C1528" s="3" t="s">
        <v>1658</v>
      </c>
      <c r="D1528" s="3" t="s">
        <v>1606</v>
      </c>
      <c r="E1528" s="3" t="str">
        <v>Aranno</v>
      </c>
      <c r="G1528" s="21">
        <v>4716</v>
      </c>
      <c r="H1528" s="21" t="s">
        <v>4548</v>
      </c>
    </row>
    <row r="1529" spans="1:8" x14ac:dyDescent="0.2">
      <c r="A1529" s="3">
        <v>4145</v>
      </c>
      <c r="B1529" s="3" t="s">
        <v>1659</v>
      </c>
      <c r="C1529" s="3" t="s">
        <v>1659</v>
      </c>
      <c r="D1529" s="3" t="s">
        <v>1606</v>
      </c>
      <c r="E1529" s="3" t="str">
        <v>Arogno</v>
      </c>
      <c r="G1529" s="21">
        <v>4717</v>
      </c>
      <c r="H1529" s="21" t="s">
        <v>4548</v>
      </c>
    </row>
    <row r="1530" spans="1:8" x14ac:dyDescent="0.2">
      <c r="A1530" s="3">
        <v>4146</v>
      </c>
      <c r="B1530" s="3" t="s">
        <v>1660</v>
      </c>
      <c r="C1530" s="3" t="s">
        <v>1660</v>
      </c>
      <c r="D1530" s="3" t="s">
        <v>1606</v>
      </c>
      <c r="E1530" s="3" t="str">
        <v>Astano</v>
      </c>
      <c r="G1530" s="21">
        <v>4718</v>
      </c>
      <c r="H1530" s="21" t="s">
        <v>4548</v>
      </c>
    </row>
    <row r="1531" spans="1:8" x14ac:dyDescent="0.2">
      <c r="A1531" s="3">
        <v>4112</v>
      </c>
      <c r="B1531" s="3" t="s">
        <v>1661</v>
      </c>
      <c r="C1531" s="3" t="s">
        <v>1662</v>
      </c>
      <c r="D1531" s="3" t="s">
        <v>1606</v>
      </c>
      <c r="E1531" s="3" t="str">
        <v>Bedano</v>
      </c>
      <c r="G1531" s="21">
        <v>4719</v>
      </c>
      <c r="H1531" s="21" t="s">
        <v>4548</v>
      </c>
    </row>
    <row r="1532" spans="1:8" x14ac:dyDescent="0.2">
      <c r="A1532" s="3">
        <v>4114</v>
      </c>
      <c r="B1532" s="3" t="s">
        <v>1663</v>
      </c>
      <c r="C1532" s="3" t="s">
        <v>1662</v>
      </c>
      <c r="D1532" s="3" t="s">
        <v>1606</v>
      </c>
      <c r="E1532" s="3" t="str">
        <v>Bedigliora</v>
      </c>
      <c r="G1532" s="21">
        <v>4800</v>
      </c>
      <c r="H1532" s="21" t="s">
        <v>4555</v>
      </c>
    </row>
    <row r="1533" spans="1:8" x14ac:dyDescent="0.2">
      <c r="A1533" s="3">
        <v>4115</v>
      </c>
      <c r="B1533" s="3" t="s">
        <v>1664</v>
      </c>
      <c r="C1533" s="3" t="s">
        <v>1665</v>
      </c>
      <c r="D1533" s="3" t="s">
        <v>1606</v>
      </c>
      <c r="E1533" s="3" t="str">
        <v>Bioggio</v>
      </c>
      <c r="G1533" s="21">
        <v>4802</v>
      </c>
      <c r="H1533" s="21" t="s">
        <v>4551</v>
      </c>
    </row>
    <row r="1534" spans="1:8" x14ac:dyDescent="0.2">
      <c r="A1534" s="3">
        <v>4116</v>
      </c>
      <c r="B1534" s="3" t="s">
        <v>1666</v>
      </c>
      <c r="C1534" s="3" t="s">
        <v>1665</v>
      </c>
      <c r="D1534" s="3" t="s">
        <v>1606</v>
      </c>
      <c r="E1534" s="3" t="str">
        <v>Bissone</v>
      </c>
      <c r="G1534" s="21">
        <v>4803</v>
      </c>
      <c r="H1534" s="21" t="s">
        <v>4551</v>
      </c>
    </row>
    <row r="1535" spans="1:8" x14ac:dyDescent="0.2">
      <c r="A1535" s="3">
        <v>4412</v>
      </c>
      <c r="B1535" s="3" t="s">
        <v>1667</v>
      </c>
      <c r="C1535" s="3" t="s">
        <v>1668</v>
      </c>
      <c r="D1535" s="3" t="s">
        <v>1606</v>
      </c>
      <c r="E1535" s="3" t="str">
        <v>Brusino Arsizio</v>
      </c>
      <c r="G1535" s="21">
        <v>4805</v>
      </c>
      <c r="H1535" s="21" t="s">
        <v>4551</v>
      </c>
    </row>
    <row r="1536" spans="1:8" x14ac:dyDescent="0.2">
      <c r="A1536" s="3">
        <v>4421</v>
      </c>
      <c r="B1536" s="3" t="s">
        <v>1669</v>
      </c>
      <c r="C1536" s="3" t="s">
        <v>1668</v>
      </c>
      <c r="D1536" s="3" t="s">
        <v>1606</v>
      </c>
      <c r="E1536" s="3" t="str">
        <v>Cademario</v>
      </c>
      <c r="G1536" s="21">
        <v>4806</v>
      </c>
      <c r="H1536" s="21" t="s">
        <v>4555</v>
      </c>
    </row>
    <row r="1537" spans="1:8" x14ac:dyDescent="0.2">
      <c r="A1537" s="3">
        <v>4118</v>
      </c>
      <c r="B1537" s="3" t="s">
        <v>1670</v>
      </c>
      <c r="C1537" s="3" t="s">
        <v>1670</v>
      </c>
      <c r="D1537" s="3" t="s">
        <v>1606</v>
      </c>
      <c r="E1537" s="3" t="str">
        <v>Cadempino</v>
      </c>
      <c r="G1537" s="21">
        <v>4812</v>
      </c>
      <c r="H1537" s="21" t="s">
        <v>4555</v>
      </c>
    </row>
    <row r="1538" spans="1:8" x14ac:dyDescent="0.2">
      <c r="A1538" s="3">
        <v>4206</v>
      </c>
      <c r="B1538" s="3" t="s">
        <v>1671</v>
      </c>
      <c r="C1538" s="3" t="s">
        <v>1672</v>
      </c>
      <c r="D1538" s="3" t="s">
        <v>1606</v>
      </c>
      <c r="E1538" s="3" t="str">
        <v>Canobbio</v>
      </c>
      <c r="G1538" s="21">
        <v>4813</v>
      </c>
      <c r="H1538" s="21" t="s">
        <v>4555</v>
      </c>
    </row>
    <row r="1539" spans="1:8" x14ac:dyDescent="0.2">
      <c r="A1539" s="3">
        <v>4108</v>
      </c>
      <c r="B1539" s="3" t="s">
        <v>1673</v>
      </c>
      <c r="C1539" s="3" t="s">
        <v>1673</v>
      </c>
      <c r="D1539" s="3" t="s">
        <v>1606</v>
      </c>
      <c r="E1539" s="3" t="str">
        <v>Caslano</v>
      </c>
      <c r="G1539" s="21">
        <v>4814</v>
      </c>
      <c r="H1539" s="21" t="s">
        <v>4555</v>
      </c>
    </row>
    <row r="1540" spans="1:8" x14ac:dyDescent="0.2">
      <c r="A1540" s="3">
        <v>4633</v>
      </c>
      <c r="B1540" s="3" t="s">
        <v>1674</v>
      </c>
      <c r="C1540" s="3" t="s">
        <v>1675</v>
      </c>
      <c r="D1540" s="3" t="s">
        <v>1606</v>
      </c>
      <c r="E1540" s="3" t="str">
        <v>Comano</v>
      </c>
      <c r="G1540" s="21">
        <v>4852</v>
      </c>
      <c r="H1540" s="21" t="s">
        <v>4551</v>
      </c>
    </row>
    <row r="1541" spans="1:8" x14ac:dyDescent="0.2">
      <c r="A1541" s="3">
        <v>4468</v>
      </c>
      <c r="B1541" s="3" t="s">
        <v>1676</v>
      </c>
      <c r="C1541" s="3" t="s">
        <v>1676</v>
      </c>
      <c r="D1541" s="3" t="s">
        <v>1606</v>
      </c>
      <c r="E1541" s="3" t="str">
        <v>Cureglia</v>
      </c>
      <c r="G1541" s="21">
        <v>4853</v>
      </c>
      <c r="H1541" s="21" t="s">
        <v>4551</v>
      </c>
    </row>
    <row r="1542" spans="1:8" x14ac:dyDescent="0.2">
      <c r="A1542" s="3">
        <v>4654</v>
      </c>
      <c r="B1542" s="3" t="s">
        <v>1677</v>
      </c>
      <c r="C1542" s="3" t="s">
        <v>1677</v>
      </c>
      <c r="D1542" s="3" t="s">
        <v>1606</v>
      </c>
      <c r="E1542" s="3" t="str">
        <v>Curio</v>
      </c>
      <c r="G1542" s="21">
        <v>4856</v>
      </c>
      <c r="H1542" s="21" t="s">
        <v>4551</v>
      </c>
    </row>
    <row r="1543" spans="1:8" x14ac:dyDescent="0.2">
      <c r="A1543" s="3">
        <v>5013</v>
      </c>
      <c r="B1543" s="3" t="s">
        <v>1678</v>
      </c>
      <c r="C1543" s="3" t="s">
        <v>1678</v>
      </c>
      <c r="D1543" s="3" t="s">
        <v>1606</v>
      </c>
      <c r="E1543" s="3" t="str">
        <v>Grancia</v>
      </c>
      <c r="G1543" s="21">
        <v>4900</v>
      </c>
      <c r="H1543" s="21" t="s">
        <v>4551</v>
      </c>
    </row>
    <row r="1544" spans="1:8" x14ac:dyDescent="0.2">
      <c r="A1544" s="3">
        <v>4653</v>
      </c>
      <c r="B1544" s="3" t="s">
        <v>1679</v>
      </c>
      <c r="C1544" s="3" t="s">
        <v>1679</v>
      </c>
      <c r="D1544" s="3" t="s">
        <v>1606</v>
      </c>
      <c r="E1544" s="3" t="str">
        <v>Gravesano</v>
      </c>
      <c r="G1544" s="21">
        <v>4911</v>
      </c>
      <c r="H1544" s="21" t="s">
        <v>4551</v>
      </c>
    </row>
    <row r="1545" spans="1:8" x14ac:dyDescent="0.2">
      <c r="A1545" s="3">
        <v>4655</v>
      </c>
      <c r="B1545" s="3" t="s">
        <v>1680</v>
      </c>
      <c r="C1545" s="3" t="s">
        <v>1680</v>
      </c>
      <c r="D1545" s="3" t="s">
        <v>1606</v>
      </c>
      <c r="E1545" s="3" t="str">
        <v>Lamone</v>
      </c>
      <c r="G1545" s="21">
        <v>4912</v>
      </c>
      <c r="H1545" s="21" t="s">
        <v>4551</v>
      </c>
    </row>
    <row r="1546" spans="1:8" x14ac:dyDescent="0.2">
      <c r="A1546" s="3">
        <v>4655</v>
      </c>
      <c r="B1546" s="3" t="s">
        <v>1681</v>
      </c>
      <c r="C1546" s="3" t="s">
        <v>1680</v>
      </c>
      <c r="D1546" s="3" t="s">
        <v>1606</v>
      </c>
      <c r="E1546" s="3" t="str">
        <v>Lugano</v>
      </c>
      <c r="G1546" s="21">
        <v>4913</v>
      </c>
      <c r="H1546" s="21" t="s">
        <v>4551</v>
      </c>
    </row>
    <row r="1547" spans="1:8" x14ac:dyDescent="0.2">
      <c r="A1547" s="3">
        <v>4632</v>
      </c>
      <c r="B1547" s="3" t="s">
        <v>1682</v>
      </c>
      <c r="C1547" s="3" t="s">
        <v>1682</v>
      </c>
      <c r="D1547" s="3" t="s">
        <v>1606</v>
      </c>
      <c r="E1547" s="3" t="str">
        <v>Magliaso</v>
      </c>
      <c r="G1547" s="21">
        <v>4914</v>
      </c>
      <c r="H1547" s="21" t="s">
        <v>4551</v>
      </c>
    </row>
    <row r="1548" spans="1:8" x14ac:dyDescent="0.2">
      <c r="A1548" s="3">
        <v>4652</v>
      </c>
      <c r="B1548" s="3" t="s">
        <v>1683</v>
      </c>
      <c r="C1548" s="3" t="s">
        <v>1683</v>
      </c>
      <c r="D1548" s="3" t="s">
        <v>1606</v>
      </c>
      <c r="E1548" s="3" t="str">
        <v>Manno</v>
      </c>
      <c r="G1548" s="21">
        <v>4915</v>
      </c>
      <c r="H1548" s="21" t="s">
        <v>4551</v>
      </c>
    </row>
    <row r="1549" spans="1:8" x14ac:dyDescent="0.2">
      <c r="A1549" s="3">
        <v>4634</v>
      </c>
      <c r="B1549" s="3" t="s">
        <v>1684</v>
      </c>
      <c r="C1549" s="3" t="s">
        <v>1685</v>
      </c>
      <c r="D1549" s="3" t="s">
        <v>1606</v>
      </c>
      <c r="E1549" s="3" t="str">
        <v>Massagno</v>
      </c>
      <c r="G1549" s="21">
        <v>4916</v>
      </c>
      <c r="H1549" s="21" t="s">
        <v>4551</v>
      </c>
    </row>
    <row r="1550" spans="1:8" x14ac:dyDescent="0.2">
      <c r="A1550" s="3">
        <v>5015</v>
      </c>
      <c r="B1550" s="3" t="s">
        <v>1686</v>
      </c>
      <c r="C1550" s="3" t="s">
        <v>1687</v>
      </c>
      <c r="D1550" s="3" t="s">
        <v>1606</v>
      </c>
      <c r="E1550" s="3" t="str">
        <v>Melide</v>
      </c>
      <c r="G1550" s="21">
        <v>4917</v>
      </c>
      <c r="H1550" s="21" t="s">
        <v>4551</v>
      </c>
    </row>
    <row r="1551" spans="1:8" x14ac:dyDescent="0.2">
      <c r="A1551" s="3">
        <v>4556</v>
      </c>
      <c r="B1551" s="3" t="s">
        <v>1688</v>
      </c>
      <c r="C1551" s="3" t="s">
        <v>1689</v>
      </c>
      <c r="D1551" s="3" t="s">
        <v>1606</v>
      </c>
      <c r="E1551" s="3" t="str">
        <v>Mezzovico-Vira</v>
      </c>
      <c r="G1551" s="21">
        <v>4919</v>
      </c>
      <c r="H1551" s="21" t="s">
        <v>4551</v>
      </c>
    </row>
    <row r="1552" spans="1:8" x14ac:dyDescent="0.2">
      <c r="A1552" s="3">
        <v>4556</v>
      </c>
      <c r="B1552" s="3" t="s">
        <v>1690</v>
      </c>
      <c r="C1552" s="3" t="s">
        <v>1689</v>
      </c>
      <c r="D1552" s="3" t="s">
        <v>1606</v>
      </c>
      <c r="E1552" s="3" t="str">
        <v>Miglieglia</v>
      </c>
      <c r="G1552" s="21">
        <v>4922</v>
      </c>
      <c r="H1552" s="21" t="s">
        <v>4551</v>
      </c>
    </row>
    <row r="1553" spans="1:8" x14ac:dyDescent="0.2">
      <c r="A1553" s="3">
        <v>4556</v>
      </c>
      <c r="B1553" s="3" t="s">
        <v>1691</v>
      </c>
      <c r="C1553" s="3" t="s">
        <v>1689</v>
      </c>
      <c r="D1553" s="3" t="s">
        <v>1606</v>
      </c>
      <c r="E1553" s="3" t="str">
        <v>Morcote</v>
      </c>
      <c r="G1553" s="21">
        <v>4923</v>
      </c>
      <c r="H1553" s="21" t="s">
        <v>4551</v>
      </c>
    </row>
    <row r="1554" spans="1:8" x14ac:dyDescent="0.2">
      <c r="A1554" s="3">
        <v>4562</v>
      </c>
      <c r="B1554" s="3" t="s">
        <v>1692</v>
      </c>
      <c r="C1554" s="3" t="s">
        <v>1692</v>
      </c>
      <c r="D1554" s="3" t="s">
        <v>1606</v>
      </c>
      <c r="E1554" s="3" t="str">
        <v>Muzzano</v>
      </c>
      <c r="G1554" s="21">
        <v>4924</v>
      </c>
      <c r="H1554" s="21" t="s">
        <v>4551</v>
      </c>
    </row>
    <row r="1555" spans="1:8" x14ac:dyDescent="0.2">
      <c r="A1555" s="3">
        <v>4556</v>
      </c>
      <c r="B1555" s="3" t="s">
        <v>1693</v>
      </c>
      <c r="C1555" s="3" t="s">
        <v>1693</v>
      </c>
      <c r="D1555" s="3" t="s">
        <v>1606</v>
      </c>
      <c r="E1555" s="3" t="str">
        <v>Neggio</v>
      </c>
      <c r="G1555" s="21">
        <v>4932</v>
      </c>
      <c r="H1555" s="21" t="s">
        <v>4551</v>
      </c>
    </row>
    <row r="1556" spans="1:8" x14ac:dyDescent="0.2">
      <c r="A1556" s="3">
        <v>4543</v>
      </c>
      <c r="B1556" s="3" t="s">
        <v>1694</v>
      </c>
      <c r="C1556" s="3" t="s">
        <v>1694</v>
      </c>
      <c r="D1556" s="3" t="s">
        <v>1606</v>
      </c>
      <c r="E1556" s="3" t="str">
        <v>Novaggio</v>
      </c>
      <c r="G1556" s="21">
        <v>4933</v>
      </c>
      <c r="H1556" s="21" t="s">
        <v>4551</v>
      </c>
    </row>
    <row r="1557" spans="1:8" x14ac:dyDescent="0.2">
      <c r="A1557" s="3">
        <v>4552</v>
      </c>
      <c r="B1557" s="3" t="s">
        <v>1695</v>
      </c>
      <c r="C1557" s="3" t="s">
        <v>1695</v>
      </c>
      <c r="D1557" s="3" t="s">
        <v>1606</v>
      </c>
      <c r="E1557" s="3" t="str">
        <v>Origlio</v>
      </c>
      <c r="G1557" s="21">
        <v>4934</v>
      </c>
      <c r="H1557" s="21" t="s">
        <v>4551</v>
      </c>
    </row>
    <row r="1558" spans="1:8" x14ac:dyDescent="0.2">
      <c r="A1558" s="3">
        <v>4554</v>
      </c>
      <c r="B1558" s="3" t="s">
        <v>1696</v>
      </c>
      <c r="C1558" s="3" t="s">
        <v>1696</v>
      </c>
      <c r="D1558" s="3" t="s">
        <v>1606</v>
      </c>
      <c r="E1558" s="3" t="str">
        <v>Paradiso</v>
      </c>
      <c r="G1558" s="21">
        <v>4935</v>
      </c>
      <c r="H1558" s="21" t="s">
        <v>4551</v>
      </c>
    </row>
    <row r="1559" spans="1:8" x14ac:dyDescent="0.2">
      <c r="A1559" s="3">
        <v>4563</v>
      </c>
      <c r="B1559" s="3" t="s">
        <v>1697</v>
      </c>
      <c r="C1559" s="3" t="s">
        <v>1697</v>
      </c>
      <c r="D1559" s="3" t="s">
        <v>1606</v>
      </c>
      <c r="E1559" s="3" t="str">
        <v>Ponte Capriasca</v>
      </c>
      <c r="G1559" s="21">
        <v>4936</v>
      </c>
      <c r="H1559" s="21" t="s">
        <v>4551</v>
      </c>
    </row>
    <row r="1560" spans="1:8" x14ac:dyDescent="0.2">
      <c r="A1560" s="3">
        <v>4566</v>
      </c>
      <c r="B1560" s="3" t="s">
        <v>1698</v>
      </c>
      <c r="C1560" s="3" t="s">
        <v>1698</v>
      </c>
      <c r="D1560" s="3" t="s">
        <v>1606</v>
      </c>
      <c r="E1560" s="3" t="str">
        <v>Porza</v>
      </c>
      <c r="G1560" s="21">
        <v>4937</v>
      </c>
      <c r="H1560" s="21" t="s">
        <v>4551</v>
      </c>
    </row>
    <row r="1561" spans="1:8" x14ac:dyDescent="0.2">
      <c r="A1561" s="3">
        <v>4557</v>
      </c>
      <c r="B1561" s="3" t="s">
        <v>1699</v>
      </c>
      <c r="C1561" s="3" t="s">
        <v>1699</v>
      </c>
      <c r="D1561" s="3" t="s">
        <v>1606</v>
      </c>
      <c r="E1561" s="3" t="str">
        <v>Pura</v>
      </c>
      <c r="G1561" s="21">
        <v>4938</v>
      </c>
      <c r="H1561" s="21" t="s">
        <v>4551</v>
      </c>
    </row>
    <row r="1562" spans="1:8" x14ac:dyDescent="0.2">
      <c r="A1562" s="3">
        <v>4554</v>
      </c>
      <c r="B1562" s="3" t="s">
        <v>1700</v>
      </c>
      <c r="C1562" s="3" t="s">
        <v>1700</v>
      </c>
      <c r="D1562" s="3" t="s">
        <v>1606</v>
      </c>
      <c r="E1562" s="3" t="str">
        <v>Savosa</v>
      </c>
      <c r="G1562" s="21">
        <v>4942</v>
      </c>
      <c r="H1562" s="21" t="s">
        <v>4551</v>
      </c>
    </row>
    <row r="1563" spans="1:8" x14ac:dyDescent="0.2">
      <c r="A1563" s="3">
        <v>4566</v>
      </c>
      <c r="B1563" s="3" t="s">
        <v>1701</v>
      </c>
      <c r="C1563" s="3" t="s">
        <v>1701</v>
      </c>
      <c r="D1563" s="3" t="s">
        <v>1606</v>
      </c>
      <c r="E1563" s="3" t="str">
        <v>Sorengo</v>
      </c>
      <c r="G1563" s="21">
        <v>4943</v>
      </c>
      <c r="H1563" s="21" t="s">
        <v>4551</v>
      </c>
    </row>
    <row r="1564" spans="1:8" x14ac:dyDescent="0.2">
      <c r="A1564" s="3">
        <v>4573</v>
      </c>
      <c r="B1564" s="3" t="s">
        <v>1702</v>
      </c>
      <c r="C1564" s="3" t="s">
        <v>1702</v>
      </c>
      <c r="D1564" s="3" t="s">
        <v>1606</v>
      </c>
      <c r="E1564" s="3" t="str">
        <v>Capriasca</v>
      </c>
      <c r="G1564" s="21">
        <v>4944</v>
      </c>
      <c r="H1564" s="21" t="s">
        <v>4551</v>
      </c>
    </row>
    <row r="1565" spans="1:8" x14ac:dyDescent="0.2">
      <c r="A1565" s="3">
        <v>4542</v>
      </c>
      <c r="B1565" s="3" t="s">
        <v>1703</v>
      </c>
      <c r="C1565" s="3" t="s">
        <v>1703</v>
      </c>
      <c r="D1565" s="3" t="s">
        <v>1606</v>
      </c>
      <c r="E1565" s="3" t="str">
        <v>Torricella-Taverne</v>
      </c>
      <c r="G1565" s="21">
        <v>4950</v>
      </c>
      <c r="H1565" s="21" t="s">
        <v>4551</v>
      </c>
    </row>
    <row r="1566" spans="1:8" x14ac:dyDescent="0.2">
      <c r="A1566" s="3">
        <v>4564</v>
      </c>
      <c r="B1566" s="3" t="s">
        <v>1704</v>
      </c>
      <c r="C1566" s="3" t="s">
        <v>1704</v>
      </c>
      <c r="D1566" s="3" t="s">
        <v>1606</v>
      </c>
      <c r="E1566" s="3" t="str">
        <v>Vernate</v>
      </c>
      <c r="G1566" s="21">
        <v>4952</v>
      </c>
      <c r="H1566" s="21" t="s">
        <v>4551</v>
      </c>
    </row>
    <row r="1567" spans="1:8" x14ac:dyDescent="0.2">
      <c r="A1567" s="3">
        <v>4566</v>
      </c>
      <c r="B1567" s="3" t="s">
        <v>1705</v>
      </c>
      <c r="C1567" s="3" t="s">
        <v>1705</v>
      </c>
      <c r="D1567" s="3" t="s">
        <v>1606</v>
      </c>
      <c r="E1567" s="3" t="str">
        <v>Vezia</v>
      </c>
      <c r="G1567" s="21">
        <v>4953</v>
      </c>
      <c r="H1567" s="21" t="s">
        <v>4551</v>
      </c>
    </row>
    <row r="1568" spans="1:8" x14ac:dyDescent="0.2">
      <c r="A1568" s="3">
        <v>4565</v>
      </c>
      <c r="B1568" s="3" t="s">
        <v>1706</v>
      </c>
      <c r="C1568" s="3" t="s">
        <v>1706</v>
      </c>
      <c r="D1568" s="3" t="s">
        <v>1606</v>
      </c>
      <c r="E1568" s="3" t="str">
        <v>Vico Morcote</v>
      </c>
      <c r="G1568" s="21">
        <v>4954</v>
      </c>
      <c r="H1568" s="21" t="s">
        <v>4551</v>
      </c>
    </row>
    <row r="1569" spans="1:8" x14ac:dyDescent="0.2">
      <c r="A1569" s="3">
        <v>4553</v>
      </c>
      <c r="B1569" s="3" t="s">
        <v>1707</v>
      </c>
      <c r="C1569" s="3" t="s">
        <v>1707</v>
      </c>
      <c r="D1569" s="3" t="s">
        <v>1606</v>
      </c>
      <c r="E1569" s="3" t="str">
        <v>Collina d'Oro</v>
      </c>
      <c r="G1569" s="21">
        <v>4955</v>
      </c>
      <c r="H1569" s="21" t="s">
        <v>4551</v>
      </c>
    </row>
    <row r="1570" spans="1:8" x14ac:dyDescent="0.2">
      <c r="A1570" s="3">
        <v>4528</v>
      </c>
      <c r="B1570" s="3" t="s">
        <v>1708</v>
      </c>
      <c r="C1570" s="3" t="s">
        <v>1708</v>
      </c>
      <c r="D1570" s="3" t="s">
        <v>1606</v>
      </c>
      <c r="E1570" s="3" t="str">
        <v>Alto Malcantone</v>
      </c>
      <c r="G1570" s="21">
        <v>5000</v>
      </c>
      <c r="H1570" s="21" t="s">
        <v>4555</v>
      </c>
    </row>
    <row r="1571" spans="1:8" x14ac:dyDescent="0.2">
      <c r="A1571" s="3">
        <v>4558</v>
      </c>
      <c r="B1571" s="3" t="s">
        <v>1709</v>
      </c>
      <c r="C1571" s="3" t="s">
        <v>1710</v>
      </c>
      <c r="D1571" s="3" t="s">
        <v>1606</v>
      </c>
      <c r="E1571" s="3" t="str">
        <v>Monteceneri</v>
      </c>
      <c r="G1571" s="21">
        <v>5004</v>
      </c>
      <c r="H1571" s="21" t="s">
        <v>4555</v>
      </c>
    </row>
    <row r="1572" spans="1:8" x14ac:dyDescent="0.2">
      <c r="A1572" s="3">
        <v>4558</v>
      </c>
      <c r="B1572" s="3" t="s">
        <v>1711</v>
      </c>
      <c r="C1572" s="3" t="s">
        <v>1710</v>
      </c>
      <c r="D1572" s="3" t="s">
        <v>1606</v>
      </c>
      <c r="E1572" s="3" t="str">
        <v>Tresa</v>
      </c>
      <c r="G1572" s="21">
        <v>5012</v>
      </c>
      <c r="H1572" s="21" t="s">
        <v>4555</v>
      </c>
    </row>
    <row r="1573" spans="1:8" x14ac:dyDescent="0.2">
      <c r="A1573" s="3">
        <v>4558</v>
      </c>
      <c r="B1573" s="3" t="s">
        <v>1712</v>
      </c>
      <c r="C1573" s="3" t="s">
        <v>1710</v>
      </c>
      <c r="D1573" s="3" t="s">
        <v>1606</v>
      </c>
      <c r="E1573" s="3" t="str">
        <v>Val Mara</v>
      </c>
      <c r="G1573" s="21">
        <v>5013</v>
      </c>
      <c r="H1573" s="21" t="s">
        <v>4555</v>
      </c>
    </row>
    <row r="1574" spans="1:8" x14ac:dyDescent="0.2">
      <c r="A1574" s="3">
        <v>4524</v>
      </c>
      <c r="B1574" s="3" t="s">
        <v>1713</v>
      </c>
      <c r="C1574" s="3" t="s">
        <v>1714</v>
      </c>
      <c r="D1574" s="3" t="s">
        <v>1606</v>
      </c>
      <c r="E1574" s="3" t="str">
        <v>Balerna</v>
      </c>
      <c r="G1574" s="21">
        <v>5014</v>
      </c>
      <c r="H1574" s="21" t="s">
        <v>4555</v>
      </c>
    </row>
    <row r="1575" spans="1:8" x14ac:dyDescent="0.2">
      <c r="A1575" s="3">
        <v>4524</v>
      </c>
      <c r="B1575" s="3" t="s">
        <v>1715</v>
      </c>
      <c r="C1575" s="3" t="s">
        <v>1714</v>
      </c>
      <c r="D1575" s="3" t="s">
        <v>1606</v>
      </c>
      <c r="E1575" s="3" t="str">
        <v>Castel San Pietro</v>
      </c>
      <c r="G1575" s="21">
        <v>5015</v>
      </c>
      <c r="H1575" s="21" t="s">
        <v>4555</v>
      </c>
    </row>
    <row r="1576" spans="1:8" x14ac:dyDescent="0.2">
      <c r="A1576" s="3">
        <v>4525</v>
      </c>
      <c r="B1576" s="3" t="s">
        <v>1716</v>
      </c>
      <c r="C1576" s="3" t="s">
        <v>1714</v>
      </c>
      <c r="D1576" s="3" t="s">
        <v>1606</v>
      </c>
      <c r="E1576" s="3" t="str">
        <v>Chiasso</v>
      </c>
      <c r="G1576" s="21">
        <v>5017</v>
      </c>
      <c r="H1576" s="21" t="s">
        <v>4548</v>
      </c>
    </row>
    <row r="1577" spans="1:8" x14ac:dyDescent="0.2">
      <c r="A1577" s="3">
        <v>4512</v>
      </c>
      <c r="B1577" s="3" t="s">
        <v>1717</v>
      </c>
      <c r="C1577" s="3" t="s">
        <v>1717</v>
      </c>
      <c r="D1577" s="3" t="s">
        <v>1606</v>
      </c>
      <c r="E1577" s="3" t="str">
        <v>Coldrerio</v>
      </c>
      <c r="G1577" s="21">
        <v>5018</v>
      </c>
      <c r="H1577" s="21" t="s">
        <v>4555</v>
      </c>
    </row>
    <row r="1578" spans="1:8" x14ac:dyDescent="0.2">
      <c r="A1578" s="3">
        <v>2544</v>
      </c>
      <c r="B1578" s="3" t="s">
        <v>1718</v>
      </c>
      <c r="C1578" s="3" t="s">
        <v>1718</v>
      </c>
      <c r="D1578" s="3" t="s">
        <v>1606</v>
      </c>
      <c r="E1578" s="3" t="str">
        <v>Mendrisio</v>
      </c>
      <c r="G1578" s="21">
        <v>5022</v>
      </c>
      <c r="H1578" s="21" t="s">
        <v>4555</v>
      </c>
    </row>
    <row r="1579" spans="1:8" x14ac:dyDescent="0.2">
      <c r="A1579" s="3">
        <v>4532</v>
      </c>
      <c r="B1579" s="3" t="s">
        <v>1719</v>
      </c>
      <c r="C1579" s="3" t="s">
        <v>1720</v>
      </c>
      <c r="D1579" s="3" t="s">
        <v>1606</v>
      </c>
      <c r="E1579" s="3" t="str">
        <v>Morbio Inferiore</v>
      </c>
      <c r="G1579" s="21">
        <v>5023</v>
      </c>
      <c r="H1579" s="21" t="s">
        <v>4555</v>
      </c>
    </row>
    <row r="1580" spans="1:8" x14ac:dyDescent="0.2">
      <c r="A1580" s="3">
        <v>4534</v>
      </c>
      <c r="B1580" s="3" t="s">
        <v>1721</v>
      </c>
      <c r="C1580" s="3" t="s">
        <v>1721</v>
      </c>
      <c r="D1580" s="3" t="s">
        <v>1606</v>
      </c>
      <c r="E1580" s="3" t="str">
        <v>Novazzano</v>
      </c>
      <c r="G1580" s="21">
        <v>5024</v>
      </c>
      <c r="H1580" s="21" t="s">
        <v>4555</v>
      </c>
    </row>
    <row r="1581" spans="1:8" x14ac:dyDescent="0.2">
      <c r="A1581" s="3">
        <v>2540</v>
      </c>
      <c r="B1581" s="3" t="s">
        <v>1722</v>
      </c>
      <c r="C1581" s="3" t="s">
        <v>1722</v>
      </c>
      <c r="D1581" s="3" t="s">
        <v>1606</v>
      </c>
      <c r="E1581" s="3" t="str">
        <v>Riva San Vitale</v>
      </c>
      <c r="G1581" s="21">
        <v>5025</v>
      </c>
      <c r="H1581" s="21" t="s">
        <v>4548</v>
      </c>
    </row>
    <row r="1582" spans="1:8" x14ac:dyDescent="0.2">
      <c r="A1582" s="3">
        <v>4524</v>
      </c>
      <c r="B1582" s="3" t="s">
        <v>1723</v>
      </c>
      <c r="C1582" s="3" t="s">
        <v>1723</v>
      </c>
      <c r="D1582" s="3" t="s">
        <v>1606</v>
      </c>
      <c r="E1582" s="3" t="str">
        <v>Stabio</v>
      </c>
      <c r="G1582" s="21">
        <v>5026</v>
      </c>
      <c r="H1582" s="21" t="s">
        <v>4548</v>
      </c>
    </row>
    <row r="1583" spans="1:8" x14ac:dyDescent="0.2">
      <c r="A1583" s="3">
        <v>4535</v>
      </c>
      <c r="B1583" s="3" t="s">
        <v>1724</v>
      </c>
      <c r="C1583" s="3" t="s">
        <v>1724</v>
      </c>
      <c r="D1583" s="3" t="s">
        <v>1606</v>
      </c>
      <c r="E1583" s="3" t="str">
        <v>Vacallo</v>
      </c>
      <c r="G1583" s="21">
        <v>5027</v>
      </c>
      <c r="H1583" s="21" t="s">
        <v>4548</v>
      </c>
    </row>
    <row r="1584" spans="1:8" x14ac:dyDescent="0.2">
      <c r="A1584" s="3">
        <v>4535</v>
      </c>
      <c r="B1584" s="3" t="s">
        <v>1725</v>
      </c>
      <c r="C1584" s="3" t="s">
        <v>1725</v>
      </c>
      <c r="D1584" s="3" t="s">
        <v>1606</v>
      </c>
      <c r="E1584" s="3" t="str">
        <v>Breggia</v>
      </c>
      <c r="G1584" s="21">
        <v>5028</v>
      </c>
      <c r="H1584" s="21" t="s">
        <v>4548</v>
      </c>
    </row>
    <row r="1585" spans="1:8" x14ac:dyDescent="0.2">
      <c r="A1585" s="3">
        <v>4513</v>
      </c>
      <c r="B1585" s="3" t="s">
        <v>1726</v>
      </c>
      <c r="C1585" s="3" t="s">
        <v>1726</v>
      </c>
      <c r="D1585" s="3" t="s">
        <v>1606</v>
      </c>
      <c r="E1585" s="3" t="str">
        <v>Biasca</v>
      </c>
      <c r="G1585" s="21">
        <v>5032</v>
      </c>
      <c r="H1585" s="21" t="s">
        <v>4555</v>
      </c>
    </row>
    <row r="1586" spans="1:8" x14ac:dyDescent="0.2">
      <c r="A1586" s="3">
        <v>4514</v>
      </c>
      <c r="B1586" s="3" t="s">
        <v>1727</v>
      </c>
      <c r="C1586" s="3" t="s">
        <v>1727</v>
      </c>
      <c r="D1586" s="3" t="s">
        <v>1606</v>
      </c>
      <c r="E1586" s="3" t="str">
        <v>Riviera</v>
      </c>
      <c r="G1586" s="21">
        <v>5033</v>
      </c>
      <c r="H1586" s="21" t="s">
        <v>4555</v>
      </c>
    </row>
    <row r="1587" spans="1:8" x14ac:dyDescent="0.2">
      <c r="A1587" s="3">
        <v>4515</v>
      </c>
      <c r="B1587" s="3" t="s">
        <v>1728</v>
      </c>
      <c r="C1587" s="3" t="s">
        <v>1729</v>
      </c>
      <c r="D1587" s="3" t="s">
        <v>1606</v>
      </c>
      <c r="E1587" s="3" t="str">
        <v>Bosco/Gurin</v>
      </c>
      <c r="G1587" s="21">
        <v>5034</v>
      </c>
      <c r="H1587" s="21" t="s">
        <v>4555</v>
      </c>
    </row>
    <row r="1588" spans="1:8" x14ac:dyDescent="0.2">
      <c r="A1588" s="3">
        <v>4515</v>
      </c>
      <c r="B1588" s="3" t="s">
        <v>1730</v>
      </c>
      <c r="C1588" s="3" t="s">
        <v>1729</v>
      </c>
      <c r="D1588" s="3" t="s">
        <v>1606</v>
      </c>
      <c r="E1588" s="3" t="str">
        <v>Campo (Vallemaggia)</v>
      </c>
      <c r="G1588" s="21">
        <v>5035</v>
      </c>
      <c r="H1588" s="21" t="s">
        <v>4555</v>
      </c>
    </row>
    <row r="1589" spans="1:8" x14ac:dyDescent="0.2">
      <c r="A1589" s="3">
        <v>4523</v>
      </c>
      <c r="B1589" s="3" t="s">
        <v>1731</v>
      </c>
      <c r="C1589" s="3" t="s">
        <v>1732</v>
      </c>
      <c r="D1589" s="3" t="s">
        <v>1606</v>
      </c>
      <c r="E1589" s="3" t="str">
        <v>Cerentino</v>
      </c>
      <c r="G1589" s="21">
        <v>5036</v>
      </c>
      <c r="H1589" s="21" t="s">
        <v>4555</v>
      </c>
    </row>
    <row r="1590" spans="1:8" x14ac:dyDescent="0.2">
      <c r="A1590" s="3">
        <v>4533</v>
      </c>
      <c r="B1590" s="3" t="s">
        <v>1732</v>
      </c>
      <c r="C1590" s="3" t="s">
        <v>1732</v>
      </c>
      <c r="D1590" s="3" t="s">
        <v>1606</v>
      </c>
      <c r="E1590" s="3" t="str">
        <v>Cevio</v>
      </c>
      <c r="G1590" s="21">
        <v>5037</v>
      </c>
      <c r="H1590" s="21" t="s">
        <v>4555</v>
      </c>
    </row>
    <row r="1591" spans="1:8" x14ac:dyDescent="0.2">
      <c r="A1591" s="3">
        <v>4522</v>
      </c>
      <c r="B1591" s="3" t="s">
        <v>1733</v>
      </c>
      <c r="C1591" s="3" t="s">
        <v>1733</v>
      </c>
      <c r="D1591" s="3" t="s">
        <v>1606</v>
      </c>
      <c r="E1591" s="3" t="str">
        <v>Linescio</v>
      </c>
      <c r="G1591" s="21">
        <v>5040</v>
      </c>
      <c r="H1591" s="21" t="s">
        <v>4555</v>
      </c>
    </row>
    <row r="1592" spans="1:8" x14ac:dyDescent="0.2">
      <c r="A1592" s="3">
        <v>2545</v>
      </c>
      <c r="B1592" s="3" t="s">
        <v>1734</v>
      </c>
      <c r="C1592" s="3" t="s">
        <v>1734</v>
      </c>
      <c r="D1592" s="3" t="s">
        <v>1606</v>
      </c>
      <c r="E1592" s="3" t="str">
        <v>Maggia</v>
      </c>
      <c r="G1592" s="21">
        <v>5042</v>
      </c>
      <c r="H1592" s="21" t="s">
        <v>4555</v>
      </c>
    </row>
    <row r="1593" spans="1:8" x14ac:dyDescent="0.2">
      <c r="A1593" s="3">
        <v>4618</v>
      </c>
      <c r="B1593" s="3" t="s">
        <v>1735</v>
      </c>
      <c r="C1593" s="3" t="s">
        <v>1735</v>
      </c>
      <c r="D1593" s="3" t="s">
        <v>1606</v>
      </c>
      <c r="E1593" s="3" t="str">
        <v>Lavizzara</v>
      </c>
      <c r="G1593" s="21">
        <v>5043</v>
      </c>
      <c r="H1593" s="21" t="s">
        <v>4555</v>
      </c>
    </row>
    <row r="1594" spans="1:8" x14ac:dyDescent="0.2">
      <c r="A1594" s="3">
        <v>4658</v>
      </c>
      <c r="B1594" s="3" t="s">
        <v>1736</v>
      </c>
      <c r="C1594" s="3" t="s">
        <v>1737</v>
      </c>
      <c r="D1594" s="3" t="s">
        <v>1606</v>
      </c>
      <c r="E1594" s="3" t="str">
        <v>Avegno Gordevio</v>
      </c>
      <c r="G1594" s="21">
        <v>5044</v>
      </c>
      <c r="H1594" s="21" t="s">
        <v>4555</v>
      </c>
    </row>
    <row r="1595" spans="1:8" x14ac:dyDescent="0.2">
      <c r="A1595" s="3">
        <v>4657</v>
      </c>
      <c r="B1595" s="3" t="s">
        <v>1738</v>
      </c>
      <c r="C1595" s="3" t="s">
        <v>1738</v>
      </c>
      <c r="D1595" s="3" t="s">
        <v>1606</v>
      </c>
      <c r="E1595" s="3" t="str">
        <v>Comunanza Cadenazzo/Monteceneri</v>
      </c>
      <c r="G1595" s="21">
        <v>5046</v>
      </c>
      <c r="H1595" s="21" t="s">
        <v>4555</v>
      </c>
    </row>
    <row r="1596" spans="1:8" x14ac:dyDescent="0.2">
      <c r="A1596" s="3">
        <v>5012</v>
      </c>
      <c r="B1596" s="3" t="s">
        <v>1739</v>
      </c>
      <c r="C1596" s="3" t="s">
        <v>1740</v>
      </c>
      <c r="D1596" s="3" t="s">
        <v>1606</v>
      </c>
      <c r="E1596" s="3" t="str">
        <v>Terre di Pedemonte</v>
      </c>
      <c r="G1596" s="21">
        <v>5053</v>
      </c>
      <c r="H1596" s="21" t="s">
        <v>4555</v>
      </c>
    </row>
    <row r="1597" spans="1:8" x14ac:dyDescent="0.2">
      <c r="A1597" s="3">
        <v>5012</v>
      </c>
      <c r="B1597" s="3" t="s">
        <v>1741</v>
      </c>
      <c r="C1597" s="3" t="s">
        <v>1740</v>
      </c>
      <c r="D1597" s="3" t="s">
        <v>1606</v>
      </c>
      <c r="E1597" s="3" t="str">
        <v>Centovalli</v>
      </c>
      <c r="G1597" s="21">
        <v>5054</v>
      </c>
      <c r="H1597" s="21" t="s">
        <v>4555</v>
      </c>
    </row>
    <row r="1598" spans="1:8" x14ac:dyDescent="0.2">
      <c r="A1598" s="3">
        <v>4629</v>
      </c>
      <c r="B1598" s="3" t="s">
        <v>1742</v>
      </c>
      <c r="C1598" s="3" t="s">
        <v>1742</v>
      </c>
      <c r="D1598" s="3" t="s">
        <v>1606</v>
      </c>
      <c r="E1598" s="3" t="str">
        <v>Gambarogno</v>
      </c>
      <c r="G1598" s="21">
        <v>5056</v>
      </c>
      <c r="H1598" s="21" t="s">
        <v>4555</v>
      </c>
    </row>
    <row r="1599" spans="1:8" x14ac:dyDescent="0.2">
      <c r="A1599" s="3">
        <v>5014</v>
      </c>
      <c r="B1599" s="3" t="s">
        <v>1743</v>
      </c>
      <c r="C1599" s="3" t="s">
        <v>1743</v>
      </c>
      <c r="D1599" s="3" t="s">
        <v>1606</v>
      </c>
      <c r="E1599" s="3" t="str">
        <v>Verzasca</v>
      </c>
      <c r="G1599" s="21">
        <v>5057</v>
      </c>
      <c r="H1599" s="21" t="s">
        <v>4555</v>
      </c>
    </row>
    <row r="1600" spans="1:8" x14ac:dyDescent="0.2">
      <c r="A1600" s="3">
        <v>4617</v>
      </c>
      <c r="B1600" s="3" t="s">
        <v>1744</v>
      </c>
      <c r="C1600" s="3" t="s">
        <v>1744</v>
      </c>
      <c r="D1600" s="3" t="s">
        <v>1606</v>
      </c>
      <c r="E1600" s="3" t="str">
        <v>Aigle</v>
      </c>
      <c r="G1600" s="21">
        <v>5058</v>
      </c>
      <c r="H1600" s="21" t="s">
        <v>4555</v>
      </c>
    </row>
    <row r="1601" spans="1:8" x14ac:dyDescent="0.2">
      <c r="A1601" s="3">
        <v>4614</v>
      </c>
      <c r="B1601" s="3" t="s">
        <v>1745</v>
      </c>
      <c r="C1601" s="3" t="s">
        <v>1745</v>
      </c>
      <c r="D1601" s="3" t="s">
        <v>1606</v>
      </c>
      <c r="E1601" s="3" t="str">
        <v>Bex</v>
      </c>
      <c r="G1601" s="21">
        <v>5062</v>
      </c>
      <c r="H1601" s="21" t="s">
        <v>4548</v>
      </c>
    </row>
    <row r="1602" spans="1:8" x14ac:dyDescent="0.2">
      <c r="A1602" s="3">
        <v>4615</v>
      </c>
      <c r="B1602" s="3" t="s">
        <v>1746</v>
      </c>
      <c r="C1602" s="3" t="s">
        <v>1745</v>
      </c>
      <c r="D1602" s="3" t="s">
        <v>1606</v>
      </c>
      <c r="E1602" s="3" t="str">
        <v>Chessel</v>
      </c>
      <c r="G1602" s="21">
        <v>5063</v>
      </c>
      <c r="H1602" s="21" t="s">
        <v>4548</v>
      </c>
    </row>
    <row r="1603" spans="1:8" x14ac:dyDescent="0.2">
      <c r="A1603" s="3">
        <v>4616</v>
      </c>
      <c r="B1603" s="3" t="s">
        <v>1747</v>
      </c>
      <c r="C1603" s="3" t="s">
        <v>1748</v>
      </c>
      <c r="D1603" s="3" t="s">
        <v>1606</v>
      </c>
      <c r="E1603" s="3" t="str">
        <v>Corbeyrier</v>
      </c>
      <c r="G1603" s="21">
        <v>5064</v>
      </c>
      <c r="H1603" s="21" t="s">
        <v>4548</v>
      </c>
    </row>
    <row r="1604" spans="1:8" x14ac:dyDescent="0.2">
      <c r="A1604" s="3">
        <v>4600</v>
      </c>
      <c r="B1604" s="3" t="s">
        <v>1749</v>
      </c>
      <c r="C1604" s="3" t="s">
        <v>1749</v>
      </c>
      <c r="D1604" s="3" t="s">
        <v>1606</v>
      </c>
      <c r="E1604" s="3" t="str">
        <v>Gryon</v>
      </c>
      <c r="G1604" s="21">
        <v>5070</v>
      </c>
      <c r="H1604" s="21" t="s">
        <v>4548</v>
      </c>
    </row>
    <row r="1605" spans="1:8" x14ac:dyDescent="0.2">
      <c r="A1605" s="3">
        <v>4613</v>
      </c>
      <c r="B1605" s="3" t="s">
        <v>1750</v>
      </c>
      <c r="C1605" s="3" t="s">
        <v>1751</v>
      </c>
      <c r="D1605" s="3" t="s">
        <v>1606</v>
      </c>
      <c r="E1605" s="3" t="str">
        <v>Lavey-Morcles</v>
      </c>
      <c r="G1605" s="21">
        <v>5072</v>
      </c>
      <c r="H1605" s="21" t="s">
        <v>4548</v>
      </c>
    </row>
    <row r="1606" spans="1:8" x14ac:dyDescent="0.2">
      <c r="A1606" s="3">
        <v>5012</v>
      </c>
      <c r="B1606" s="3" t="s">
        <v>1752</v>
      </c>
      <c r="C1606" s="3" t="s">
        <v>1752</v>
      </c>
      <c r="D1606" s="3" t="s">
        <v>1606</v>
      </c>
      <c r="E1606" s="3" t="str">
        <v>Leysin</v>
      </c>
      <c r="G1606" s="21">
        <v>5073</v>
      </c>
      <c r="H1606" s="21" t="s">
        <v>4548</v>
      </c>
    </row>
    <row r="1607" spans="1:8" x14ac:dyDescent="0.2">
      <c r="A1607" s="3">
        <v>4656</v>
      </c>
      <c r="B1607" s="3" t="s">
        <v>1753</v>
      </c>
      <c r="C1607" s="3" t="s">
        <v>1753</v>
      </c>
      <c r="D1607" s="3" t="s">
        <v>1606</v>
      </c>
      <c r="E1607" s="3" t="str">
        <v>Noville</v>
      </c>
      <c r="G1607" s="21">
        <v>5074</v>
      </c>
      <c r="H1607" s="21" t="s">
        <v>4548</v>
      </c>
    </row>
    <row r="1608" spans="1:8" x14ac:dyDescent="0.2">
      <c r="A1608" s="3">
        <v>5746</v>
      </c>
      <c r="B1608" s="3" t="s">
        <v>1754</v>
      </c>
      <c r="C1608" s="3" t="s">
        <v>1755</v>
      </c>
      <c r="D1608" s="3" t="s">
        <v>1606</v>
      </c>
      <c r="E1608" s="3" t="str">
        <v>Ollon</v>
      </c>
      <c r="G1608" s="21">
        <v>5075</v>
      </c>
      <c r="H1608" s="21" t="s">
        <v>4548</v>
      </c>
    </row>
    <row r="1609" spans="1:8" x14ac:dyDescent="0.2">
      <c r="A1609" s="3">
        <v>4612</v>
      </c>
      <c r="B1609" s="3" t="s">
        <v>1756</v>
      </c>
      <c r="C1609" s="3" t="s">
        <v>1757</v>
      </c>
      <c r="D1609" s="3" t="s">
        <v>1606</v>
      </c>
      <c r="E1609" s="3" t="str">
        <v>Ormont-Dessous</v>
      </c>
      <c r="G1609" s="21">
        <v>5076</v>
      </c>
      <c r="H1609" s="21" t="s">
        <v>4548</v>
      </c>
    </row>
    <row r="1610" spans="1:8" x14ac:dyDescent="0.2">
      <c r="A1610" s="3">
        <v>4500</v>
      </c>
      <c r="B1610" s="3" t="s">
        <v>1758</v>
      </c>
      <c r="C1610" s="3" t="s">
        <v>1758</v>
      </c>
      <c r="D1610" s="3" t="s">
        <v>1606</v>
      </c>
      <c r="E1610" s="3" t="str">
        <v>Ormont-Dessus</v>
      </c>
      <c r="G1610" s="21">
        <v>5077</v>
      </c>
      <c r="H1610" s="21" t="s">
        <v>4548</v>
      </c>
    </row>
    <row r="1611" spans="1:8" x14ac:dyDescent="0.2">
      <c r="A1611" s="3">
        <v>4252</v>
      </c>
      <c r="B1611" s="3" t="s">
        <v>1759</v>
      </c>
      <c r="C1611" s="3" t="s">
        <v>1759</v>
      </c>
      <c r="D1611" s="3" t="s">
        <v>1606</v>
      </c>
      <c r="E1611" s="3" t="str">
        <v>Rennaz</v>
      </c>
      <c r="G1611" s="21">
        <v>5078</v>
      </c>
      <c r="H1611" s="21" t="s">
        <v>4548</v>
      </c>
    </row>
    <row r="1612" spans="1:8" x14ac:dyDescent="0.2">
      <c r="A1612" s="3">
        <v>4229</v>
      </c>
      <c r="B1612" s="3" t="s">
        <v>1760</v>
      </c>
      <c r="C1612" s="3" t="s">
        <v>1761</v>
      </c>
      <c r="D1612" s="3" t="s">
        <v>1606</v>
      </c>
      <c r="E1612" s="3" t="str">
        <v>Roche (VD)</v>
      </c>
      <c r="G1612" s="21">
        <v>5079</v>
      </c>
      <c r="H1612" s="21" t="s">
        <v>4548</v>
      </c>
    </row>
    <row r="1613" spans="1:8" x14ac:dyDescent="0.2">
      <c r="A1613" s="3">
        <v>4226</v>
      </c>
      <c r="B1613" s="3" t="s">
        <v>1762</v>
      </c>
      <c r="C1613" s="3" t="s">
        <v>1762</v>
      </c>
      <c r="D1613" s="3" t="s">
        <v>1606</v>
      </c>
      <c r="E1613" s="3" t="str">
        <v>Villeneuve (VD)</v>
      </c>
      <c r="G1613" s="21">
        <v>5080</v>
      </c>
      <c r="H1613" s="21" t="s">
        <v>4548</v>
      </c>
    </row>
    <row r="1614" spans="1:8" x14ac:dyDescent="0.2">
      <c r="A1614" s="3">
        <v>4227</v>
      </c>
      <c r="B1614" s="3" t="s">
        <v>1763</v>
      </c>
      <c r="C1614" s="3" t="s">
        <v>1763</v>
      </c>
      <c r="D1614" s="3" t="s">
        <v>1606</v>
      </c>
      <c r="E1614" s="3" t="str">
        <v>Yvorne</v>
      </c>
      <c r="G1614" s="21">
        <v>5082</v>
      </c>
      <c r="H1614" s="21" t="s">
        <v>4548</v>
      </c>
    </row>
    <row r="1615" spans="1:8" x14ac:dyDescent="0.2">
      <c r="A1615" s="3">
        <v>4228</v>
      </c>
      <c r="B1615" s="3" t="s">
        <v>1764</v>
      </c>
      <c r="C1615" s="3" t="s">
        <v>1764</v>
      </c>
      <c r="D1615" s="3" t="s">
        <v>1606</v>
      </c>
      <c r="E1615" s="3" t="str">
        <v>Aubonne</v>
      </c>
      <c r="G1615" s="21">
        <v>5083</v>
      </c>
      <c r="H1615" s="21" t="s">
        <v>4548</v>
      </c>
    </row>
    <row r="1616" spans="1:8" x14ac:dyDescent="0.2">
      <c r="A1616" s="3">
        <v>4232</v>
      </c>
      <c r="B1616" s="3" t="s">
        <v>1765</v>
      </c>
      <c r="C1616" s="3" t="s">
        <v>1765</v>
      </c>
      <c r="D1616" s="3" t="s">
        <v>1606</v>
      </c>
      <c r="E1616" s="3" t="str">
        <v>Ballens</v>
      </c>
      <c r="G1616" s="21">
        <v>5084</v>
      </c>
      <c r="H1616" s="21" t="s">
        <v>4548</v>
      </c>
    </row>
    <row r="1617" spans="1:8" x14ac:dyDescent="0.2">
      <c r="A1617" s="3">
        <v>4247</v>
      </c>
      <c r="B1617" s="3" t="s">
        <v>1766</v>
      </c>
      <c r="C1617" s="3" t="s">
        <v>1766</v>
      </c>
      <c r="D1617" s="3" t="s">
        <v>1606</v>
      </c>
      <c r="E1617" s="3" t="str">
        <v>Berolle</v>
      </c>
      <c r="G1617" s="21">
        <v>5085</v>
      </c>
      <c r="H1617" s="21" t="s">
        <v>4548</v>
      </c>
    </row>
    <row r="1618" spans="1:8" x14ac:dyDescent="0.2">
      <c r="A1618" s="3">
        <v>4204</v>
      </c>
      <c r="B1618" s="3" t="s">
        <v>1767</v>
      </c>
      <c r="C1618" s="3" t="s">
        <v>1767</v>
      </c>
      <c r="D1618" s="3" t="s">
        <v>1606</v>
      </c>
      <c r="E1618" s="3" t="str">
        <v>Bière</v>
      </c>
      <c r="G1618" s="21">
        <v>5102</v>
      </c>
      <c r="H1618" s="21" t="s">
        <v>4555</v>
      </c>
    </row>
    <row r="1619" spans="1:8" x14ac:dyDescent="0.2">
      <c r="A1619" s="3">
        <v>4245</v>
      </c>
      <c r="B1619" s="3" t="s">
        <v>1768</v>
      </c>
      <c r="C1619" s="3" t="s">
        <v>1768</v>
      </c>
      <c r="D1619" s="3" t="s">
        <v>1606</v>
      </c>
      <c r="E1619" s="3" t="str">
        <v>Bougy-Villars</v>
      </c>
      <c r="G1619" s="21">
        <v>5103</v>
      </c>
      <c r="H1619" s="21" t="s">
        <v>4555</v>
      </c>
    </row>
    <row r="1620" spans="1:8" x14ac:dyDescent="0.2">
      <c r="A1620" s="3">
        <v>4233</v>
      </c>
      <c r="B1620" s="3" t="s">
        <v>1769</v>
      </c>
      <c r="C1620" s="3" t="s">
        <v>1769</v>
      </c>
      <c r="D1620" s="3" t="s">
        <v>1606</v>
      </c>
      <c r="E1620" s="3" t="str">
        <v>Féchy</v>
      </c>
      <c r="G1620" s="21">
        <v>5105</v>
      </c>
      <c r="H1620" s="21" t="s">
        <v>4555</v>
      </c>
    </row>
    <row r="1621" spans="1:8" x14ac:dyDescent="0.2">
      <c r="A1621" s="3">
        <v>4208</v>
      </c>
      <c r="B1621" s="3" t="s">
        <v>1770</v>
      </c>
      <c r="C1621" s="3" t="s">
        <v>1770</v>
      </c>
      <c r="D1621" s="3" t="s">
        <v>1606</v>
      </c>
      <c r="E1621" s="3" t="str">
        <v>Gimel</v>
      </c>
      <c r="G1621" s="21">
        <v>5106</v>
      </c>
      <c r="H1621" s="21" t="s">
        <v>4555</v>
      </c>
    </row>
    <row r="1622" spans="1:8" x14ac:dyDescent="0.2">
      <c r="A1622" s="3">
        <v>4234</v>
      </c>
      <c r="B1622" s="3" t="s">
        <v>1771</v>
      </c>
      <c r="C1622" s="3" t="s">
        <v>1771</v>
      </c>
      <c r="D1622" s="3" t="s">
        <v>1606</v>
      </c>
      <c r="E1622" s="3" t="str">
        <v>Longirod</v>
      </c>
      <c r="G1622" s="21">
        <v>5107</v>
      </c>
      <c r="H1622" s="21" t="s">
        <v>4555</v>
      </c>
    </row>
    <row r="1623" spans="1:8" x14ac:dyDescent="0.2">
      <c r="A1623" s="3">
        <v>4001</v>
      </c>
      <c r="B1623" s="3" t="s">
        <v>1772</v>
      </c>
      <c r="C1623" s="3" t="s">
        <v>1772</v>
      </c>
      <c r="D1623" s="3" t="s">
        <v>1773</v>
      </c>
      <c r="E1623" s="3" t="str">
        <v>Marchissy</v>
      </c>
      <c r="G1623" s="21">
        <v>5108</v>
      </c>
      <c r="H1623" s="21" t="s">
        <v>4555</v>
      </c>
    </row>
    <row r="1624" spans="1:8" x14ac:dyDescent="0.2">
      <c r="A1624" s="3">
        <v>4031</v>
      </c>
      <c r="B1624" s="3" t="s">
        <v>1772</v>
      </c>
      <c r="C1624" s="3" t="s">
        <v>1772</v>
      </c>
      <c r="D1624" s="3" t="s">
        <v>1773</v>
      </c>
      <c r="E1624" s="3" t="str">
        <v>Mollens (VD)</v>
      </c>
      <c r="G1624" s="21">
        <v>5112</v>
      </c>
      <c r="H1624" s="21" t="s">
        <v>4555</v>
      </c>
    </row>
    <row r="1625" spans="1:8" x14ac:dyDescent="0.2">
      <c r="A1625" s="3">
        <v>4031</v>
      </c>
      <c r="B1625" s="3" t="s">
        <v>1772</v>
      </c>
      <c r="C1625" s="3" t="s">
        <v>1772</v>
      </c>
      <c r="D1625" s="3" t="s">
        <v>1773</v>
      </c>
      <c r="E1625" s="3" t="str">
        <v>Saint-George</v>
      </c>
      <c r="G1625" s="21">
        <v>5113</v>
      </c>
      <c r="H1625" s="21" t="s">
        <v>4555</v>
      </c>
    </row>
    <row r="1626" spans="1:8" x14ac:dyDescent="0.2">
      <c r="A1626" s="3">
        <v>4051</v>
      </c>
      <c r="B1626" s="3" t="s">
        <v>1772</v>
      </c>
      <c r="C1626" s="3" t="s">
        <v>1772</v>
      </c>
      <c r="D1626" s="3" t="s">
        <v>1773</v>
      </c>
      <c r="E1626" s="3" t="str">
        <v>Saint-Livres</v>
      </c>
      <c r="G1626" s="21">
        <v>5116</v>
      </c>
      <c r="H1626" s="21" t="s">
        <v>4555</v>
      </c>
    </row>
    <row r="1627" spans="1:8" x14ac:dyDescent="0.2">
      <c r="A1627" s="3">
        <v>4052</v>
      </c>
      <c r="B1627" s="3" t="s">
        <v>1772</v>
      </c>
      <c r="C1627" s="3" t="s">
        <v>1772</v>
      </c>
      <c r="D1627" s="3" t="s">
        <v>1773</v>
      </c>
      <c r="E1627" s="3" t="str">
        <v>Saint-Oyens</v>
      </c>
      <c r="G1627" s="21">
        <v>5200</v>
      </c>
      <c r="H1627" s="21" t="s">
        <v>4555</v>
      </c>
    </row>
    <row r="1628" spans="1:8" x14ac:dyDescent="0.2">
      <c r="A1628" s="3">
        <v>4052</v>
      </c>
      <c r="B1628" s="3" t="s">
        <v>1772</v>
      </c>
      <c r="C1628" s="3" t="s">
        <v>1772</v>
      </c>
      <c r="D1628" s="3" t="s">
        <v>1773</v>
      </c>
      <c r="E1628" s="3" t="str">
        <v>Saubraz</v>
      </c>
      <c r="G1628" s="21">
        <v>5210</v>
      </c>
      <c r="H1628" s="21" t="s">
        <v>4555</v>
      </c>
    </row>
    <row r="1629" spans="1:8" x14ac:dyDescent="0.2">
      <c r="A1629" s="3">
        <v>4053</v>
      </c>
      <c r="B1629" s="3" t="s">
        <v>1772</v>
      </c>
      <c r="C1629" s="3" t="s">
        <v>1772</v>
      </c>
      <c r="D1629" s="3" t="s">
        <v>1773</v>
      </c>
      <c r="E1629" s="3" t="str">
        <v>Avenches</v>
      </c>
      <c r="G1629" s="21">
        <v>5212</v>
      </c>
      <c r="H1629" s="21" t="s">
        <v>4555</v>
      </c>
    </row>
    <row r="1630" spans="1:8" x14ac:dyDescent="0.2">
      <c r="A1630" s="3">
        <v>4054</v>
      </c>
      <c r="B1630" s="3" t="s">
        <v>1772</v>
      </c>
      <c r="C1630" s="3" t="s">
        <v>1772</v>
      </c>
      <c r="D1630" s="3" t="s">
        <v>1773</v>
      </c>
      <c r="E1630" s="3" t="str">
        <v>Cudrefin</v>
      </c>
      <c r="G1630" s="21">
        <v>5213</v>
      </c>
      <c r="H1630" s="21" t="s">
        <v>4555</v>
      </c>
    </row>
    <row r="1631" spans="1:8" x14ac:dyDescent="0.2">
      <c r="A1631" s="3">
        <v>4055</v>
      </c>
      <c r="B1631" s="3" t="s">
        <v>1772</v>
      </c>
      <c r="C1631" s="3" t="s">
        <v>1772</v>
      </c>
      <c r="D1631" s="3" t="s">
        <v>1773</v>
      </c>
      <c r="E1631" s="3" t="str">
        <v>Faoug</v>
      </c>
      <c r="G1631" s="21">
        <v>5222</v>
      </c>
      <c r="H1631" s="21" t="s">
        <v>4555</v>
      </c>
    </row>
    <row r="1632" spans="1:8" x14ac:dyDescent="0.2">
      <c r="A1632" s="3">
        <v>4056</v>
      </c>
      <c r="B1632" s="3" t="s">
        <v>1772</v>
      </c>
      <c r="C1632" s="3" t="s">
        <v>1772</v>
      </c>
      <c r="D1632" s="3" t="s">
        <v>1773</v>
      </c>
      <c r="E1632" s="3" t="str">
        <v>Vully-les-Lacs</v>
      </c>
      <c r="G1632" s="21">
        <v>5223</v>
      </c>
      <c r="H1632" s="21" t="s">
        <v>4555</v>
      </c>
    </row>
    <row r="1633" spans="1:8" x14ac:dyDescent="0.2">
      <c r="A1633" s="3">
        <v>4057</v>
      </c>
      <c r="B1633" s="3" t="s">
        <v>1772</v>
      </c>
      <c r="C1633" s="3" t="s">
        <v>1772</v>
      </c>
      <c r="D1633" s="3" t="s">
        <v>1773</v>
      </c>
      <c r="E1633" s="3" t="str">
        <v>Bettens</v>
      </c>
      <c r="G1633" s="21">
        <v>5225</v>
      </c>
      <c r="H1633" s="21" t="s">
        <v>4555</v>
      </c>
    </row>
    <row r="1634" spans="1:8" x14ac:dyDescent="0.2">
      <c r="A1634" s="3">
        <v>4058</v>
      </c>
      <c r="B1634" s="3" t="s">
        <v>1772</v>
      </c>
      <c r="C1634" s="3" t="s">
        <v>1772</v>
      </c>
      <c r="D1634" s="3" t="s">
        <v>1773</v>
      </c>
      <c r="E1634" s="3" t="str">
        <v>Bournens</v>
      </c>
      <c r="G1634" s="21">
        <v>5233</v>
      </c>
      <c r="H1634" s="21" t="s">
        <v>4556</v>
      </c>
    </row>
    <row r="1635" spans="1:8" x14ac:dyDescent="0.2">
      <c r="A1635" s="3">
        <v>4059</v>
      </c>
      <c r="B1635" s="3" t="s">
        <v>1772</v>
      </c>
      <c r="C1635" s="3" t="s">
        <v>1772</v>
      </c>
      <c r="D1635" s="3" t="s">
        <v>1773</v>
      </c>
      <c r="E1635" s="3" t="str">
        <v>Boussens</v>
      </c>
      <c r="G1635" s="21">
        <v>5234</v>
      </c>
      <c r="H1635" s="21" t="s">
        <v>4555</v>
      </c>
    </row>
    <row r="1636" spans="1:8" x14ac:dyDescent="0.2">
      <c r="A1636" s="3">
        <v>4126</v>
      </c>
      <c r="B1636" s="3" t="s">
        <v>1774</v>
      </c>
      <c r="C1636" s="3" t="s">
        <v>1774</v>
      </c>
      <c r="D1636" s="3" t="s">
        <v>1773</v>
      </c>
      <c r="E1636" s="3" t="str">
        <v>La Chaux (Cossonay)</v>
      </c>
      <c r="G1636" s="21">
        <v>5235</v>
      </c>
      <c r="H1636" s="21" t="s">
        <v>4555</v>
      </c>
    </row>
    <row r="1637" spans="1:8" x14ac:dyDescent="0.2">
      <c r="A1637" s="3">
        <v>4125</v>
      </c>
      <c r="B1637" s="3" t="s">
        <v>1775</v>
      </c>
      <c r="C1637" s="3" t="s">
        <v>1775</v>
      </c>
      <c r="D1637" s="3" t="s">
        <v>1773</v>
      </c>
      <c r="E1637" s="3" t="str">
        <v>Chavannes-le-Veyron</v>
      </c>
      <c r="G1637" s="21">
        <v>5236</v>
      </c>
      <c r="H1637" s="21" t="s">
        <v>4555</v>
      </c>
    </row>
    <row r="1638" spans="1:8" x14ac:dyDescent="0.2">
      <c r="A1638" s="3">
        <v>4147</v>
      </c>
      <c r="B1638" s="3" t="s">
        <v>1776</v>
      </c>
      <c r="C1638" s="3" t="s">
        <v>1777</v>
      </c>
      <c r="D1638" s="3" t="s">
        <v>1778</v>
      </c>
      <c r="E1638" s="3" t="str">
        <v>Chevilly</v>
      </c>
      <c r="G1638" s="21">
        <v>5237</v>
      </c>
      <c r="H1638" s="21" t="s">
        <v>4548</v>
      </c>
    </row>
    <row r="1639" spans="1:8" x14ac:dyDescent="0.2">
      <c r="A1639" s="3">
        <v>4123</v>
      </c>
      <c r="B1639" s="3" t="s">
        <v>1779</v>
      </c>
      <c r="C1639" s="3" t="s">
        <v>1779</v>
      </c>
      <c r="D1639" s="3" t="s">
        <v>1778</v>
      </c>
      <c r="E1639" s="3" t="str">
        <v>Cossonay</v>
      </c>
      <c r="G1639" s="21">
        <v>5242</v>
      </c>
      <c r="H1639" s="21" t="s">
        <v>4555</v>
      </c>
    </row>
    <row r="1640" spans="1:8" x14ac:dyDescent="0.2">
      <c r="A1640" s="3">
        <v>4144</v>
      </c>
      <c r="B1640" s="3" t="s">
        <v>1780</v>
      </c>
      <c r="C1640" s="3" t="s">
        <v>1780</v>
      </c>
      <c r="D1640" s="3" t="s">
        <v>1778</v>
      </c>
      <c r="E1640" s="3" t="str">
        <v>Cuarnens</v>
      </c>
      <c r="G1640" s="21">
        <v>5243</v>
      </c>
      <c r="H1640" s="21" t="s">
        <v>4555</v>
      </c>
    </row>
    <row r="1641" spans="1:8" x14ac:dyDescent="0.2">
      <c r="A1641" s="3">
        <v>4105</v>
      </c>
      <c r="B1641" s="3" t="s">
        <v>1781</v>
      </c>
      <c r="C1641" s="3" t="s">
        <v>1782</v>
      </c>
      <c r="D1641" s="3" t="s">
        <v>1778</v>
      </c>
      <c r="E1641" s="3" t="str">
        <v>Daillens</v>
      </c>
      <c r="G1641" s="21">
        <v>5244</v>
      </c>
      <c r="H1641" s="21" t="s">
        <v>4555</v>
      </c>
    </row>
    <row r="1642" spans="1:8" x14ac:dyDescent="0.2">
      <c r="A1642" s="3">
        <v>4101</v>
      </c>
      <c r="B1642" s="3" t="s">
        <v>1783</v>
      </c>
      <c r="C1642" s="3" t="s">
        <v>1784</v>
      </c>
      <c r="D1642" s="3" t="s">
        <v>1778</v>
      </c>
      <c r="E1642" s="3" t="str">
        <v>Dizy</v>
      </c>
      <c r="G1642" s="21">
        <v>5245</v>
      </c>
      <c r="H1642" s="21" t="s">
        <v>4555</v>
      </c>
    </row>
    <row r="1643" spans="1:8" x14ac:dyDescent="0.2">
      <c r="A1643" s="3">
        <v>4102</v>
      </c>
      <c r="B1643" s="3" t="s">
        <v>1784</v>
      </c>
      <c r="C1643" s="3" t="s">
        <v>1784</v>
      </c>
      <c r="D1643" s="3" t="s">
        <v>1778</v>
      </c>
      <c r="E1643" s="3" t="str">
        <v>Eclépens</v>
      </c>
      <c r="G1643" s="21">
        <v>5246</v>
      </c>
      <c r="H1643" s="21" t="s">
        <v>4555</v>
      </c>
    </row>
    <row r="1644" spans="1:8" x14ac:dyDescent="0.2">
      <c r="A1644" s="3">
        <v>4127</v>
      </c>
      <c r="B1644" s="3" t="s">
        <v>1785</v>
      </c>
      <c r="C1644" s="3" t="s">
        <v>1785</v>
      </c>
      <c r="D1644" s="3" t="s">
        <v>1778</v>
      </c>
      <c r="E1644" s="3" t="str">
        <v>Ferreyres</v>
      </c>
      <c r="G1644" s="21">
        <v>5272</v>
      </c>
      <c r="H1644" s="21" t="s">
        <v>4548</v>
      </c>
    </row>
    <row r="1645" spans="1:8" x14ac:dyDescent="0.2">
      <c r="A1645" s="3">
        <v>4103</v>
      </c>
      <c r="B1645" s="3" t="s">
        <v>1786</v>
      </c>
      <c r="C1645" s="3" t="s">
        <v>1786</v>
      </c>
      <c r="D1645" s="3" t="s">
        <v>1778</v>
      </c>
      <c r="E1645" s="3" t="str">
        <v>Gollion</v>
      </c>
      <c r="G1645" s="21">
        <v>5273</v>
      </c>
      <c r="H1645" s="21" t="s">
        <v>4548</v>
      </c>
    </row>
    <row r="1646" spans="1:8" x14ac:dyDescent="0.2">
      <c r="A1646" s="3">
        <v>4107</v>
      </c>
      <c r="B1646" s="3" t="s">
        <v>1787</v>
      </c>
      <c r="C1646" s="3" t="s">
        <v>1787</v>
      </c>
      <c r="D1646" s="3" t="s">
        <v>1778</v>
      </c>
      <c r="E1646" s="3" t="str">
        <v>Grancy</v>
      </c>
      <c r="G1646" s="21">
        <v>5274</v>
      </c>
      <c r="H1646" s="21" t="s">
        <v>4548</v>
      </c>
    </row>
    <row r="1647" spans="1:8" x14ac:dyDescent="0.2">
      <c r="A1647" s="3">
        <v>4142</v>
      </c>
      <c r="B1647" s="3" t="s">
        <v>1788</v>
      </c>
      <c r="C1647" s="3" t="s">
        <v>1788</v>
      </c>
      <c r="D1647" s="3" t="s">
        <v>1778</v>
      </c>
      <c r="E1647" s="3" t="str">
        <v>L'Isle</v>
      </c>
      <c r="G1647" s="21">
        <v>5275</v>
      </c>
      <c r="H1647" s="21" t="s">
        <v>4548</v>
      </c>
    </row>
    <row r="1648" spans="1:8" x14ac:dyDescent="0.2">
      <c r="A1648" s="3">
        <v>4132</v>
      </c>
      <c r="B1648" s="3" t="s">
        <v>1789</v>
      </c>
      <c r="C1648" s="3" t="s">
        <v>1789</v>
      </c>
      <c r="D1648" s="3" t="s">
        <v>1778</v>
      </c>
      <c r="E1648" s="3" t="str">
        <v>Lussery-Villars</v>
      </c>
      <c r="G1648" s="21">
        <v>5276</v>
      </c>
      <c r="H1648" s="21" t="s">
        <v>4548</v>
      </c>
    </row>
    <row r="1649" spans="1:8" x14ac:dyDescent="0.2">
      <c r="A1649" s="3">
        <v>4104</v>
      </c>
      <c r="B1649" s="3" t="s">
        <v>1790</v>
      </c>
      <c r="C1649" s="3" t="s">
        <v>1791</v>
      </c>
      <c r="D1649" s="3" t="s">
        <v>1778</v>
      </c>
      <c r="E1649" s="3" t="str">
        <v>Mauraz</v>
      </c>
      <c r="G1649" s="21">
        <v>5277</v>
      </c>
      <c r="H1649" s="21" t="s">
        <v>4548</v>
      </c>
    </row>
    <row r="1650" spans="1:8" x14ac:dyDescent="0.2">
      <c r="A1650" s="3">
        <v>4148</v>
      </c>
      <c r="B1650" s="3" t="s">
        <v>1792</v>
      </c>
      <c r="C1650" s="3" t="s">
        <v>1792</v>
      </c>
      <c r="D1650" s="3" t="s">
        <v>1778</v>
      </c>
      <c r="E1650" s="3" t="str">
        <v>Mex (VD)</v>
      </c>
      <c r="G1650" s="21">
        <v>5300</v>
      </c>
      <c r="H1650" s="21" t="s">
        <v>4556</v>
      </c>
    </row>
    <row r="1651" spans="1:8" x14ac:dyDescent="0.2">
      <c r="A1651" s="3">
        <v>4153</v>
      </c>
      <c r="B1651" s="3" t="s">
        <v>1793</v>
      </c>
      <c r="C1651" s="3" t="s">
        <v>1794</v>
      </c>
      <c r="D1651" s="3" t="s">
        <v>1778</v>
      </c>
      <c r="E1651" s="3" t="str">
        <v>Moiry</v>
      </c>
      <c r="G1651" s="21">
        <v>5301</v>
      </c>
      <c r="H1651" s="21" t="s">
        <v>4556</v>
      </c>
    </row>
    <row r="1652" spans="1:8" x14ac:dyDescent="0.2">
      <c r="A1652" s="3">
        <v>4124</v>
      </c>
      <c r="B1652" s="3" t="s">
        <v>1795</v>
      </c>
      <c r="C1652" s="3" t="s">
        <v>1795</v>
      </c>
      <c r="D1652" s="3" t="s">
        <v>1778</v>
      </c>
      <c r="E1652" s="3" t="str">
        <v>Mont-la-Ville</v>
      </c>
      <c r="G1652" s="21">
        <v>5303</v>
      </c>
      <c r="H1652" s="21" t="s">
        <v>4556</v>
      </c>
    </row>
    <row r="1653" spans="1:8" x14ac:dyDescent="0.2">
      <c r="A1653" s="3">
        <v>4106</v>
      </c>
      <c r="B1653" s="3" t="s">
        <v>1796</v>
      </c>
      <c r="C1653" s="3" t="s">
        <v>1796</v>
      </c>
      <c r="D1653" s="3" t="s">
        <v>1778</v>
      </c>
      <c r="E1653" s="3" t="str">
        <v>Montricher</v>
      </c>
      <c r="G1653" s="21">
        <v>5304</v>
      </c>
      <c r="H1653" s="21" t="s">
        <v>4556</v>
      </c>
    </row>
    <row r="1654" spans="1:8" x14ac:dyDescent="0.2">
      <c r="A1654" s="3">
        <v>4223</v>
      </c>
      <c r="B1654" s="3" t="s">
        <v>1797</v>
      </c>
      <c r="C1654" s="3" t="s">
        <v>1797</v>
      </c>
      <c r="D1654" s="3" t="s">
        <v>1778</v>
      </c>
      <c r="E1654" s="3" t="str">
        <v>Orny</v>
      </c>
      <c r="G1654" s="21">
        <v>5305</v>
      </c>
      <c r="H1654" s="21" t="s">
        <v>4556</v>
      </c>
    </row>
    <row r="1655" spans="1:8" x14ac:dyDescent="0.2">
      <c r="A1655" s="3">
        <v>4225</v>
      </c>
      <c r="B1655" s="3" t="s">
        <v>1798</v>
      </c>
      <c r="C1655" s="3" t="s">
        <v>1798</v>
      </c>
      <c r="D1655" s="3" t="s">
        <v>1778</v>
      </c>
      <c r="E1655" s="3" t="str">
        <v>Penthalaz</v>
      </c>
      <c r="G1655" s="21">
        <v>5306</v>
      </c>
      <c r="H1655" s="21" t="s">
        <v>4556</v>
      </c>
    </row>
    <row r="1656" spans="1:8" x14ac:dyDescent="0.2">
      <c r="A1656" s="3">
        <v>4117</v>
      </c>
      <c r="B1656" s="3" t="s">
        <v>1799</v>
      </c>
      <c r="C1656" s="3" t="s">
        <v>1799</v>
      </c>
      <c r="D1656" s="3" t="s">
        <v>1778</v>
      </c>
      <c r="E1656" s="3" t="str">
        <v>Penthaz</v>
      </c>
      <c r="G1656" s="21">
        <v>5312</v>
      </c>
      <c r="H1656" s="21" t="s">
        <v>4556</v>
      </c>
    </row>
    <row r="1657" spans="1:8" x14ac:dyDescent="0.2">
      <c r="A1657" s="3">
        <v>4243</v>
      </c>
      <c r="B1657" s="3" t="s">
        <v>1800</v>
      </c>
      <c r="C1657" s="3" t="s">
        <v>1800</v>
      </c>
      <c r="D1657" s="3" t="s">
        <v>1778</v>
      </c>
      <c r="E1657" s="3" t="str">
        <v>Pompaples</v>
      </c>
      <c r="G1657" s="21">
        <v>5313</v>
      </c>
      <c r="H1657" s="21" t="s">
        <v>4556</v>
      </c>
    </row>
    <row r="1658" spans="1:8" x14ac:dyDescent="0.2">
      <c r="A1658" s="3">
        <v>4202</v>
      </c>
      <c r="B1658" s="3" t="s">
        <v>1801</v>
      </c>
      <c r="C1658" s="3" t="s">
        <v>1801</v>
      </c>
      <c r="D1658" s="3" t="s">
        <v>1778</v>
      </c>
      <c r="E1658" s="3" t="str">
        <v>La Sarraz</v>
      </c>
      <c r="G1658" s="21">
        <v>5314</v>
      </c>
      <c r="H1658" s="21" t="s">
        <v>4556</v>
      </c>
    </row>
    <row r="1659" spans="1:8" x14ac:dyDescent="0.2">
      <c r="A1659" s="3">
        <v>4203</v>
      </c>
      <c r="B1659" s="3" t="s">
        <v>1802</v>
      </c>
      <c r="C1659" s="3" t="s">
        <v>1802</v>
      </c>
      <c r="D1659" s="3" t="s">
        <v>1778</v>
      </c>
      <c r="E1659" s="3" t="str">
        <v>Senarclens</v>
      </c>
      <c r="G1659" s="21">
        <v>5315</v>
      </c>
      <c r="H1659" s="21" t="s">
        <v>4556</v>
      </c>
    </row>
    <row r="1660" spans="1:8" x14ac:dyDescent="0.2">
      <c r="A1660" s="3">
        <v>4242</v>
      </c>
      <c r="B1660" s="3" t="s">
        <v>1803</v>
      </c>
      <c r="C1660" s="3" t="s">
        <v>1803</v>
      </c>
      <c r="D1660" s="3" t="s">
        <v>1778</v>
      </c>
      <c r="E1660" s="3" t="str">
        <v>Sullens</v>
      </c>
      <c r="G1660" s="21">
        <v>5316</v>
      </c>
      <c r="H1660" s="21" t="s">
        <v>4556</v>
      </c>
    </row>
    <row r="1661" spans="1:8" x14ac:dyDescent="0.2">
      <c r="A1661" s="3">
        <v>4253</v>
      </c>
      <c r="B1661" s="3" t="s">
        <v>1804</v>
      </c>
      <c r="C1661" s="3" t="s">
        <v>1804</v>
      </c>
      <c r="D1661" s="3" t="s">
        <v>1778</v>
      </c>
      <c r="E1661" s="3" t="str">
        <v>Vufflens-la-Ville</v>
      </c>
      <c r="G1661" s="21">
        <v>5317</v>
      </c>
      <c r="H1661" s="21" t="s">
        <v>4548</v>
      </c>
    </row>
    <row r="1662" spans="1:8" x14ac:dyDescent="0.2">
      <c r="A1662" s="3">
        <v>4254</v>
      </c>
      <c r="B1662" s="3" t="s">
        <v>1805</v>
      </c>
      <c r="C1662" s="3" t="s">
        <v>1804</v>
      </c>
      <c r="D1662" s="3" t="s">
        <v>1778</v>
      </c>
      <c r="E1662" s="3" t="str">
        <v>Assens</v>
      </c>
      <c r="G1662" s="21">
        <v>5318</v>
      </c>
      <c r="H1662" s="21" t="s">
        <v>4555</v>
      </c>
    </row>
    <row r="1663" spans="1:8" x14ac:dyDescent="0.2">
      <c r="A1663" s="3">
        <v>4224</v>
      </c>
      <c r="B1663" s="3" t="s">
        <v>1806</v>
      </c>
      <c r="C1663" s="3" t="s">
        <v>1806</v>
      </c>
      <c r="D1663" s="3" t="s">
        <v>1778</v>
      </c>
      <c r="E1663" s="3" t="str">
        <v>Bercher</v>
      </c>
      <c r="G1663" s="21">
        <v>5322</v>
      </c>
      <c r="H1663" s="21" t="s">
        <v>4556</v>
      </c>
    </row>
    <row r="1664" spans="1:8" x14ac:dyDescent="0.2">
      <c r="A1664" s="3">
        <v>2814</v>
      </c>
      <c r="B1664" s="3" t="s">
        <v>1807</v>
      </c>
      <c r="C1664" s="3" t="s">
        <v>1807</v>
      </c>
      <c r="D1664" s="3" t="s">
        <v>1778</v>
      </c>
      <c r="E1664" s="3" t="str">
        <v>Bottens</v>
      </c>
      <c r="G1664" s="21">
        <v>5323</v>
      </c>
      <c r="H1664" s="21" t="s">
        <v>4556</v>
      </c>
    </row>
    <row r="1665" spans="1:8" x14ac:dyDescent="0.2">
      <c r="A1665" s="3">
        <v>4244</v>
      </c>
      <c r="B1665" s="3" t="s">
        <v>1808</v>
      </c>
      <c r="C1665" s="3" t="s">
        <v>1808</v>
      </c>
      <c r="D1665" s="3" t="s">
        <v>1778</v>
      </c>
      <c r="E1665" s="3" t="str">
        <v>Bretigny-sur-Morrens</v>
      </c>
      <c r="G1665" s="21">
        <v>5324</v>
      </c>
      <c r="H1665" s="21" t="s">
        <v>4548</v>
      </c>
    </row>
    <row r="1666" spans="1:8" x14ac:dyDescent="0.2">
      <c r="A1666" s="3">
        <v>4246</v>
      </c>
      <c r="B1666" s="3" t="s">
        <v>1809</v>
      </c>
      <c r="C1666" s="3" t="s">
        <v>1810</v>
      </c>
      <c r="D1666" s="3" t="s">
        <v>1778</v>
      </c>
      <c r="E1666" s="3" t="str">
        <v>Cugy (VD)</v>
      </c>
      <c r="G1666" s="21">
        <v>5325</v>
      </c>
      <c r="H1666" s="21" t="s">
        <v>4548</v>
      </c>
    </row>
    <row r="1667" spans="1:8" x14ac:dyDescent="0.2">
      <c r="A1667" s="3">
        <v>4222</v>
      </c>
      <c r="B1667" s="3" t="s">
        <v>1811</v>
      </c>
      <c r="C1667" s="3" t="s">
        <v>1811</v>
      </c>
      <c r="D1667" s="3" t="s">
        <v>1778</v>
      </c>
      <c r="E1667" s="3" t="str">
        <v>Echallens</v>
      </c>
      <c r="G1667" s="21">
        <v>5326</v>
      </c>
      <c r="H1667" s="21" t="s">
        <v>4548</v>
      </c>
    </row>
    <row r="1668" spans="1:8" x14ac:dyDescent="0.2">
      <c r="A1668" s="3">
        <v>4422</v>
      </c>
      <c r="B1668" s="3" t="s">
        <v>1812</v>
      </c>
      <c r="C1668" s="3" t="s">
        <v>1812</v>
      </c>
      <c r="D1668" s="3" t="s">
        <v>1778</v>
      </c>
      <c r="E1668" s="3" t="str">
        <v>Essertines-sur-Yverdon</v>
      </c>
      <c r="G1668" s="21">
        <v>5330</v>
      </c>
      <c r="H1668" s="21" t="s">
        <v>4556</v>
      </c>
    </row>
    <row r="1669" spans="1:8" x14ac:dyDescent="0.2">
      <c r="A1669" s="3">
        <v>4302</v>
      </c>
      <c r="B1669" s="3" t="s">
        <v>1813</v>
      </c>
      <c r="C1669" s="3" t="s">
        <v>1814</v>
      </c>
      <c r="D1669" s="3" t="s">
        <v>1778</v>
      </c>
      <c r="E1669" s="3" t="str">
        <v>Etagnières</v>
      </c>
      <c r="G1669" s="21">
        <v>5332</v>
      </c>
      <c r="H1669" s="21" t="s">
        <v>4556</v>
      </c>
    </row>
    <row r="1670" spans="1:8" x14ac:dyDescent="0.2">
      <c r="A1670" s="3">
        <v>4416</v>
      </c>
      <c r="B1670" s="3" t="s">
        <v>1815</v>
      </c>
      <c r="C1670" s="3" t="s">
        <v>1815</v>
      </c>
      <c r="D1670" s="3" t="s">
        <v>1778</v>
      </c>
      <c r="E1670" s="3" t="str">
        <v>Fey</v>
      </c>
      <c r="G1670" s="21">
        <v>5333</v>
      </c>
      <c r="H1670" s="21" t="s">
        <v>4556</v>
      </c>
    </row>
    <row r="1671" spans="1:8" x14ac:dyDescent="0.2">
      <c r="A1671" s="3">
        <v>4402</v>
      </c>
      <c r="B1671" s="3" t="s">
        <v>1816</v>
      </c>
      <c r="C1671" s="3" t="s">
        <v>1816</v>
      </c>
      <c r="D1671" s="3" t="s">
        <v>1778</v>
      </c>
      <c r="E1671" s="3" t="str">
        <v>Froideville</v>
      </c>
      <c r="G1671" s="21">
        <v>5334</v>
      </c>
      <c r="H1671" s="21" t="s">
        <v>4556</v>
      </c>
    </row>
    <row r="1672" spans="1:8" x14ac:dyDescent="0.2">
      <c r="A1672" s="3">
        <v>4414</v>
      </c>
      <c r="B1672" s="3" t="s">
        <v>1817</v>
      </c>
      <c r="C1672" s="3" t="s">
        <v>1817</v>
      </c>
      <c r="D1672" s="3" t="s">
        <v>1778</v>
      </c>
      <c r="E1672" s="3" t="str">
        <v>Morrens (VD)</v>
      </c>
      <c r="G1672" s="21">
        <v>5400</v>
      </c>
      <c r="H1672" s="21" t="s">
        <v>4556</v>
      </c>
    </row>
    <row r="1673" spans="1:8" x14ac:dyDescent="0.2">
      <c r="A1673" s="3">
        <v>4304</v>
      </c>
      <c r="B1673" s="3" t="s">
        <v>1818</v>
      </c>
      <c r="C1673" s="3" t="s">
        <v>1818</v>
      </c>
      <c r="D1673" s="3" t="s">
        <v>1778</v>
      </c>
      <c r="E1673" s="3" t="str">
        <v>Oulens-sous-Echallens</v>
      </c>
      <c r="G1673" s="21">
        <v>5404</v>
      </c>
      <c r="H1673" s="21" t="s">
        <v>4556</v>
      </c>
    </row>
    <row r="1674" spans="1:8" x14ac:dyDescent="0.2">
      <c r="A1674" s="3">
        <v>4423</v>
      </c>
      <c r="B1674" s="3" t="s">
        <v>1819</v>
      </c>
      <c r="C1674" s="3" t="s">
        <v>1819</v>
      </c>
      <c r="D1674" s="3" t="s">
        <v>1778</v>
      </c>
      <c r="E1674" s="3" t="str">
        <v>Pailly</v>
      </c>
      <c r="G1674" s="21">
        <v>5405</v>
      </c>
      <c r="H1674" s="21" t="s">
        <v>4556</v>
      </c>
    </row>
    <row r="1675" spans="1:8" x14ac:dyDescent="0.2">
      <c r="A1675" s="3">
        <v>4415</v>
      </c>
      <c r="B1675" s="3" t="s">
        <v>1820</v>
      </c>
      <c r="C1675" s="3" t="s">
        <v>1820</v>
      </c>
      <c r="D1675" s="3" t="s">
        <v>1778</v>
      </c>
      <c r="E1675" s="3" t="str">
        <v>Penthéréaz</v>
      </c>
      <c r="G1675" s="21">
        <v>5406</v>
      </c>
      <c r="H1675" s="21" t="s">
        <v>4555</v>
      </c>
    </row>
    <row r="1676" spans="1:8" x14ac:dyDescent="0.2">
      <c r="A1676" s="3">
        <v>4410</v>
      </c>
      <c r="B1676" s="3" t="s">
        <v>1821</v>
      </c>
      <c r="C1676" s="3" t="s">
        <v>1821</v>
      </c>
      <c r="D1676" s="3" t="s">
        <v>1778</v>
      </c>
      <c r="E1676" s="3" t="str">
        <v>Poliez-Pittet</v>
      </c>
      <c r="G1676" s="21">
        <v>5408</v>
      </c>
      <c r="H1676" s="21" t="s">
        <v>4556</v>
      </c>
    </row>
    <row r="1677" spans="1:8" x14ac:dyDescent="0.2">
      <c r="A1677" s="3">
        <v>4419</v>
      </c>
      <c r="B1677" s="3" t="s">
        <v>1822</v>
      </c>
      <c r="C1677" s="3" t="s">
        <v>1822</v>
      </c>
      <c r="D1677" s="3" t="s">
        <v>1778</v>
      </c>
      <c r="E1677" s="3" t="str">
        <v>Rueyres</v>
      </c>
      <c r="G1677" s="21">
        <v>5412</v>
      </c>
      <c r="H1677" s="21" t="s">
        <v>4555</v>
      </c>
    </row>
    <row r="1678" spans="1:8" x14ac:dyDescent="0.2">
      <c r="A1678" s="3">
        <v>4133</v>
      </c>
      <c r="B1678" s="3" t="s">
        <v>1823</v>
      </c>
      <c r="C1678" s="3" t="s">
        <v>1823</v>
      </c>
      <c r="D1678" s="3" t="s">
        <v>1778</v>
      </c>
      <c r="E1678" s="3" t="str">
        <v>Saint-Barthélemy (VD)</v>
      </c>
      <c r="G1678" s="21">
        <v>5413</v>
      </c>
      <c r="H1678" s="21" t="s">
        <v>4555</v>
      </c>
    </row>
    <row r="1679" spans="1:8" x14ac:dyDescent="0.2">
      <c r="A1679" s="3">
        <v>4433</v>
      </c>
      <c r="B1679" s="3" t="s">
        <v>1824</v>
      </c>
      <c r="C1679" s="3" t="s">
        <v>1824</v>
      </c>
      <c r="D1679" s="3" t="s">
        <v>1778</v>
      </c>
      <c r="E1679" s="3" t="str">
        <v>Villars-le-Terroir</v>
      </c>
      <c r="G1679" s="21">
        <v>5415</v>
      </c>
      <c r="H1679" s="21" t="s">
        <v>4556</v>
      </c>
    </row>
    <row r="1680" spans="1:8" x14ac:dyDescent="0.2">
      <c r="A1680" s="3">
        <v>4411</v>
      </c>
      <c r="B1680" s="3" t="s">
        <v>1825</v>
      </c>
      <c r="C1680" s="3" t="s">
        <v>1825</v>
      </c>
      <c r="D1680" s="3" t="s">
        <v>1778</v>
      </c>
      <c r="E1680" s="3" t="str">
        <v>Vuarrens</v>
      </c>
      <c r="G1680" s="21">
        <v>5416</v>
      </c>
      <c r="H1680" s="21" t="s">
        <v>4556</v>
      </c>
    </row>
    <row r="1681" spans="1:8" x14ac:dyDescent="0.2">
      <c r="A1681" s="3">
        <v>4417</v>
      </c>
      <c r="B1681" s="3" t="s">
        <v>1826</v>
      </c>
      <c r="C1681" s="3" t="s">
        <v>1826</v>
      </c>
      <c r="D1681" s="3" t="s">
        <v>1778</v>
      </c>
      <c r="E1681" s="3" t="str">
        <v>Montilliez</v>
      </c>
      <c r="G1681" s="21">
        <v>5417</v>
      </c>
      <c r="H1681" s="21" t="s">
        <v>4556</v>
      </c>
    </row>
    <row r="1682" spans="1:8" x14ac:dyDescent="0.2">
      <c r="A1682" s="3">
        <v>4469</v>
      </c>
      <c r="B1682" s="3" t="s">
        <v>1827</v>
      </c>
      <c r="C1682" s="3" t="s">
        <v>1827</v>
      </c>
      <c r="D1682" s="3" t="s">
        <v>1778</v>
      </c>
      <c r="E1682" s="3" t="str">
        <v>Goumoëns</v>
      </c>
      <c r="G1682" s="21">
        <v>5420</v>
      </c>
      <c r="H1682" s="21" t="s">
        <v>4556</v>
      </c>
    </row>
    <row r="1683" spans="1:8" x14ac:dyDescent="0.2">
      <c r="A1683" s="3">
        <v>4461</v>
      </c>
      <c r="B1683" s="3" t="s">
        <v>1828</v>
      </c>
      <c r="C1683" s="3" t="s">
        <v>1828</v>
      </c>
      <c r="D1683" s="3" t="s">
        <v>1778</v>
      </c>
      <c r="E1683" s="3" t="str">
        <v>Bonvillars</v>
      </c>
      <c r="G1683" s="21">
        <v>5423</v>
      </c>
      <c r="H1683" s="21" t="s">
        <v>4556</v>
      </c>
    </row>
    <row r="1684" spans="1:8" x14ac:dyDescent="0.2">
      <c r="A1684" s="3">
        <v>4446</v>
      </c>
      <c r="B1684" s="3" t="s">
        <v>1829</v>
      </c>
      <c r="C1684" s="3" t="s">
        <v>1829</v>
      </c>
      <c r="D1684" s="3" t="s">
        <v>1778</v>
      </c>
      <c r="E1684" s="3" t="str">
        <v>Bullet</v>
      </c>
      <c r="G1684" s="21">
        <v>5425</v>
      </c>
      <c r="H1684" s="21" t="s">
        <v>4556</v>
      </c>
    </row>
    <row r="1685" spans="1:8" x14ac:dyDescent="0.2">
      <c r="A1685" s="3">
        <v>4463</v>
      </c>
      <c r="B1685" s="3" t="s">
        <v>1830</v>
      </c>
      <c r="C1685" s="3" t="s">
        <v>1830</v>
      </c>
      <c r="D1685" s="3" t="s">
        <v>1778</v>
      </c>
      <c r="E1685" s="3" t="str">
        <v>Champagne</v>
      </c>
      <c r="G1685" s="21">
        <v>5426</v>
      </c>
      <c r="H1685" s="21" t="s">
        <v>4556</v>
      </c>
    </row>
    <row r="1686" spans="1:8" x14ac:dyDescent="0.2">
      <c r="A1686" s="3">
        <v>4442</v>
      </c>
      <c r="B1686" s="3" t="s">
        <v>1831</v>
      </c>
      <c r="C1686" s="3" t="s">
        <v>1831</v>
      </c>
      <c r="D1686" s="3" t="s">
        <v>1778</v>
      </c>
      <c r="E1686" s="3" t="str">
        <v>Concise</v>
      </c>
      <c r="G1686" s="21">
        <v>5430</v>
      </c>
      <c r="H1686" s="21" t="s">
        <v>4556</v>
      </c>
    </row>
    <row r="1687" spans="1:8" x14ac:dyDescent="0.2">
      <c r="A1687" s="3">
        <v>4460</v>
      </c>
      <c r="B1687" s="3" t="s">
        <v>1832</v>
      </c>
      <c r="C1687" s="3" t="s">
        <v>1832</v>
      </c>
      <c r="D1687" s="3" t="s">
        <v>1778</v>
      </c>
      <c r="E1687" s="3" t="str">
        <v>Corcelles-près-Concise</v>
      </c>
      <c r="G1687" s="21">
        <v>5432</v>
      </c>
      <c r="H1687" s="21" t="s">
        <v>4556</v>
      </c>
    </row>
    <row r="1688" spans="1:8" x14ac:dyDescent="0.2">
      <c r="A1688" s="3">
        <v>4445</v>
      </c>
      <c r="B1688" s="3" t="s">
        <v>1833</v>
      </c>
      <c r="C1688" s="3" t="s">
        <v>1833</v>
      </c>
      <c r="D1688" s="3" t="s">
        <v>1778</v>
      </c>
      <c r="E1688" s="3" t="str">
        <v>Fiez</v>
      </c>
      <c r="G1688" s="21">
        <v>5436</v>
      </c>
      <c r="H1688" s="21" t="s">
        <v>4556</v>
      </c>
    </row>
    <row r="1689" spans="1:8" x14ac:dyDescent="0.2">
      <c r="A1689" s="3">
        <v>4465</v>
      </c>
      <c r="B1689" s="3" t="s">
        <v>1834</v>
      </c>
      <c r="C1689" s="3" t="s">
        <v>1834</v>
      </c>
      <c r="D1689" s="3" t="s">
        <v>1778</v>
      </c>
      <c r="E1689" s="3" t="str">
        <v>Fontaines-sur-Grandson</v>
      </c>
      <c r="G1689" s="21">
        <v>5442</v>
      </c>
      <c r="H1689" s="21" t="s">
        <v>4556</v>
      </c>
    </row>
    <row r="1690" spans="1:8" x14ac:dyDescent="0.2">
      <c r="A1690" s="3">
        <v>4452</v>
      </c>
      <c r="B1690" s="3" t="s">
        <v>1835</v>
      </c>
      <c r="C1690" s="3" t="s">
        <v>1835</v>
      </c>
      <c r="D1690" s="3" t="s">
        <v>1778</v>
      </c>
      <c r="E1690" s="3" t="str">
        <v>Giez</v>
      </c>
      <c r="G1690" s="21">
        <v>5443</v>
      </c>
      <c r="H1690" s="21" t="s">
        <v>4556</v>
      </c>
    </row>
    <row r="1691" spans="1:8" x14ac:dyDescent="0.2">
      <c r="A1691" s="3">
        <v>4447</v>
      </c>
      <c r="B1691" s="3" t="s">
        <v>1836</v>
      </c>
      <c r="C1691" s="3" t="s">
        <v>1836</v>
      </c>
      <c r="D1691" s="3" t="s">
        <v>1778</v>
      </c>
      <c r="E1691" s="3" t="str">
        <v>Grandevent</v>
      </c>
      <c r="G1691" s="21">
        <v>5444</v>
      </c>
      <c r="H1691" s="21" t="s">
        <v>4555</v>
      </c>
    </row>
    <row r="1692" spans="1:8" x14ac:dyDescent="0.2">
      <c r="A1692" s="3">
        <v>4496</v>
      </c>
      <c r="B1692" s="3" t="s">
        <v>1837</v>
      </c>
      <c r="C1692" s="3" t="s">
        <v>1838</v>
      </c>
      <c r="D1692" s="3" t="s">
        <v>1778</v>
      </c>
      <c r="E1692" s="3" t="str">
        <v>Grandson</v>
      </c>
      <c r="G1692" s="21">
        <v>5445</v>
      </c>
      <c r="H1692" s="21" t="s">
        <v>4555</v>
      </c>
    </row>
    <row r="1693" spans="1:8" x14ac:dyDescent="0.2">
      <c r="A1693" s="3">
        <v>4448</v>
      </c>
      <c r="B1693" s="3" t="s">
        <v>1839</v>
      </c>
      <c r="C1693" s="3" t="s">
        <v>1839</v>
      </c>
      <c r="D1693" s="3" t="s">
        <v>1778</v>
      </c>
      <c r="E1693" s="3" t="str">
        <v>Mauborget</v>
      </c>
      <c r="G1693" s="21">
        <v>5452</v>
      </c>
      <c r="H1693" s="21" t="s">
        <v>4556</v>
      </c>
    </row>
    <row r="1694" spans="1:8" x14ac:dyDescent="0.2">
      <c r="A1694" s="3">
        <v>4464</v>
      </c>
      <c r="B1694" s="3" t="s">
        <v>1840</v>
      </c>
      <c r="C1694" s="3" t="s">
        <v>1840</v>
      </c>
      <c r="D1694" s="3" t="s">
        <v>1778</v>
      </c>
      <c r="E1694" s="3" t="str">
        <v>Mutrux</v>
      </c>
      <c r="G1694" s="21">
        <v>5453</v>
      </c>
      <c r="H1694" s="21" t="s">
        <v>4556</v>
      </c>
    </row>
    <row r="1695" spans="1:8" x14ac:dyDescent="0.2">
      <c r="A1695" s="3">
        <v>4453</v>
      </c>
      <c r="B1695" s="3" t="s">
        <v>1841</v>
      </c>
      <c r="C1695" s="3" t="s">
        <v>1841</v>
      </c>
      <c r="D1695" s="3" t="s">
        <v>1778</v>
      </c>
      <c r="E1695" s="3" t="str">
        <v>Novalles</v>
      </c>
      <c r="G1695" s="21">
        <v>5454</v>
      </c>
      <c r="H1695" s="21" t="s">
        <v>4557</v>
      </c>
    </row>
    <row r="1696" spans="1:8" x14ac:dyDescent="0.2">
      <c r="A1696" s="3">
        <v>4494</v>
      </c>
      <c r="B1696" s="3" t="s">
        <v>1842</v>
      </c>
      <c r="C1696" s="3" t="s">
        <v>1842</v>
      </c>
      <c r="D1696" s="3" t="s">
        <v>1778</v>
      </c>
      <c r="E1696" s="3" t="str">
        <v>Onnens (VD)</v>
      </c>
      <c r="G1696" s="21">
        <v>5462</v>
      </c>
      <c r="H1696" s="21" t="s">
        <v>4556</v>
      </c>
    </row>
    <row r="1697" spans="1:8" x14ac:dyDescent="0.2">
      <c r="A1697" s="3">
        <v>4466</v>
      </c>
      <c r="B1697" s="3" t="s">
        <v>1843</v>
      </c>
      <c r="C1697" s="3" t="s">
        <v>1843</v>
      </c>
      <c r="D1697" s="3" t="s">
        <v>1778</v>
      </c>
      <c r="E1697" s="3" t="str">
        <v>Provence</v>
      </c>
      <c r="G1697" s="21">
        <v>5463</v>
      </c>
      <c r="H1697" s="21" t="s">
        <v>4556</v>
      </c>
    </row>
    <row r="1698" spans="1:8" x14ac:dyDescent="0.2">
      <c r="A1698" s="3">
        <v>4462</v>
      </c>
      <c r="B1698" s="3" t="s">
        <v>1844</v>
      </c>
      <c r="C1698" s="3" t="s">
        <v>1845</v>
      </c>
      <c r="D1698" s="3" t="s">
        <v>1778</v>
      </c>
      <c r="E1698" s="3" t="str">
        <v>Sainte-Croix</v>
      </c>
      <c r="G1698" s="21">
        <v>5464</v>
      </c>
      <c r="H1698" s="21" t="s">
        <v>4556</v>
      </c>
    </row>
    <row r="1699" spans="1:8" x14ac:dyDescent="0.2">
      <c r="A1699" s="3">
        <v>4467</v>
      </c>
      <c r="B1699" s="3" t="s">
        <v>1846</v>
      </c>
      <c r="C1699" s="3" t="s">
        <v>1846</v>
      </c>
      <c r="D1699" s="3" t="s">
        <v>1778</v>
      </c>
      <c r="E1699" s="3" t="str">
        <v>Tévenon</v>
      </c>
      <c r="G1699" s="21">
        <v>5465</v>
      </c>
      <c r="H1699" s="21" t="s">
        <v>4556</v>
      </c>
    </row>
    <row r="1700" spans="1:8" x14ac:dyDescent="0.2">
      <c r="A1700" s="3">
        <v>4444</v>
      </c>
      <c r="B1700" s="3" t="s">
        <v>1847</v>
      </c>
      <c r="C1700" s="3" t="s">
        <v>1847</v>
      </c>
      <c r="D1700" s="3" t="s">
        <v>1778</v>
      </c>
      <c r="E1700" s="3" t="str">
        <v>Belmont-sur-Lausanne</v>
      </c>
      <c r="G1700" s="21">
        <v>5466</v>
      </c>
      <c r="H1700" s="21" t="s">
        <v>4556</v>
      </c>
    </row>
    <row r="1701" spans="1:8" x14ac:dyDescent="0.2">
      <c r="A1701" s="3">
        <v>4497</v>
      </c>
      <c r="B1701" s="3" t="s">
        <v>1848</v>
      </c>
      <c r="C1701" s="3" t="s">
        <v>1848</v>
      </c>
      <c r="D1701" s="3" t="s">
        <v>1778</v>
      </c>
      <c r="E1701" s="3" t="str">
        <v>Cheseaux-sur-Lausanne</v>
      </c>
      <c r="G1701" s="21">
        <v>5467</v>
      </c>
      <c r="H1701" s="21" t="s">
        <v>4556</v>
      </c>
    </row>
    <row r="1702" spans="1:8" x14ac:dyDescent="0.2">
      <c r="A1702" s="3">
        <v>4450</v>
      </c>
      <c r="B1702" s="3" t="s">
        <v>1849</v>
      </c>
      <c r="C1702" s="3" t="s">
        <v>1849</v>
      </c>
      <c r="D1702" s="3" t="s">
        <v>1778</v>
      </c>
      <c r="E1702" s="3" t="str">
        <v>Crissier</v>
      </c>
      <c r="G1702" s="21">
        <v>5502</v>
      </c>
      <c r="H1702" s="21" t="s">
        <v>4555</v>
      </c>
    </row>
    <row r="1703" spans="1:8" x14ac:dyDescent="0.2">
      <c r="A1703" s="3">
        <v>4492</v>
      </c>
      <c r="B1703" s="3" t="s">
        <v>1850</v>
      </c>
      <c r="C1703" s="3" t="s">
        <v>1850</v>
      </c>
      <c r="D1703" s="3" t="s">
        <v>1778</v>
      </c>
      <c r="E1703" s="3" t="str">
        <v>Epalinges</v>
      </c>
      <c r="G1703" s="21">
        <v>5503</v>
      </c>
      <c r="H1703" s="21" t="s">
        <v>4555</v>
      </c>
    </row>
    <row r="1704" spans="1:8" x14ac:dyDescent="0.2">
      <c r="A1704" s="3">
        <v>4456</v>
      </c>
      <c r="B1704" s="3" t="s">
        <v>1851</v>
      </c>
      <c r="C1704" s="3" t="s">
        <v>1851</v>
      </c>
      <c r="D1704" s="3" t="s">
        <v>1778</v>
      </c>
      <c r="E1704" s="3" t="str">
        <v>Jouxtens-Mézery</v>
      </c>
      <c r="G1704" s="21">
        <v>5504</v>
      </c>
      <c r="H1704" s="21" t="s">
        <v>4555</v>
      </c>
    </row>
    <row r="1705" spans="1:8" x14ac:dyDescent="0.2">
      <c r="A1705" s="3">
        <v>4441</v>
      </c>
      <c r="B1705" s="3" t="s">
        <v>1852</v>
      </c>
      <c r="C1705" s="3" t="s">
        <v>1852</v>
      </c>
      <c r="D1705" s="3" t="s">
        <v>1778</v>
      </c>
      <c r="E1705" s="3" t="str">
        <v>Lausanne</v>
      </c>
      <c r="G1705" s="21">
        <v>5505</v>
      </c>
      <c r="H1705" s="21" t="s">
        <v>4555</v>
      </c>
    </row>
    <row r="1706" spans="1:8" x14ac:dyDescent="0.2">
      <c r="A1706" s="3">
        <v>4493</v>
      </c>
      <c r="B1706" s="3" t="s">
        <v>1853</v>
      </c>
      <c r="C1706" s="3" t="s">
        <v>1853</v>
      </c>
      <c r="D1706" s="3" t="s">
        <v>1778</v>
      </c>
      <c r="E1706" s="3" t="str">
        <v>Le Mont-sur-Lausanne</v>
      </c>
      <c r="G1706" s="21">
        <v>5506</v>
      </c>
      <c r="H1706" s="21" t="s">
        <v>4555</v>
      </c>
    </row>
    <row r="1707" spans="1:8" x14ac:dyDescent="0.2">
      <c r="A1707" s="3">
        <v>4451</v>
      </c>
      <c r="B1707" s="3" t="s">
        <v>1854</v>
      </c>
      <c r="C1707" s="3" t="s">
        <v>1854</v>
      </c>
      <c r="D1707" s="3" t="s">
        <v>1778</v>
      </c>
      <c r="E1707" s="3" t="str">
        <v>Paudex</v>
      </c>
      <c r="G1707" s="21">
        <v>5507</v>
      </c>
      <c r="H1707" s="21" t="s">
        <v>4555</v>
      </c>
    </row>
    <row r="1708" spans="1:8" x14ac:dyDescent="0.2">
      <c r="A1708" s="3">
        <v>4443</v>
      </c>
      <c r="B1708" s="3" t="s">
        <v>1855</v>
      </c>
      <c r="C1708" s="3" t="s">
        <v>1855</v>
      </c>
      <c r="D1708" s="3" t="s">
        <v>1778</v>
      </c>
      <c r="E1708" s="3" t="str">
        <v>Prilly</v>
      </c>
      <c r="G1708" s="21">
        <v>5512</v>
      </c>
      <c r="H1708" s="21" t="s">
        <v>4555</v>
      </c>
    </row>
    <row r="1709" spans="1:8" x14ac:dyDescent="0.2">
      <c r="A1709" s="3">
        <v>4495</v>
      </c>
      <c r="B1709" s="3" t="s">
        <v>1856</v>
      </c>
      <c r="C1709" s="3" t="s">
        <v>1856</v>
      </c>
      <c r="D1709" s="3" t="s">
        <v>1778</v>
      </c>
      <c r="E1709" s="3" t="str">
        <v>Pully</v>
      </c>
      <c r="G1709" s="21">
        <v>5522</v>
      </c>
      <c r="H1709" s="21" t="s">
        <v>4555</v>
      </c>
    </row>
    <row r="1710" spans="1:8" x14ac:dyDescent="0.2">
      <c r="A1710" s="3">
        <v>4455</v>
      </c>
      <c r="B1710" s="3" t="s">
        <v>1857</v>
      </c>
      <c r="C1710" s="3" t="s">
        <v>1857</v>
      </c>
      <c r="D1710" s="3" t="s">
        <v>1778</v>
      </c>
      <c r="E1710" s="3" t="str">
        <v>Renens (VD)</v>
      </c>
      <c r="G1710" s="21">
        <v>5524</v>
      </c>
      <c r="H1710" s="21" t="s">
        <v>4555</v>
      </c>
    </row>
    <row r="1711" spans="1:8" x14ac:dyDescent="0.2">
      <c r="A1711" s="3">
        <v>4424</v>
      </c>
      <c r="B1711" s="3" t="s">
        <v>1858</v>
      </c>
      <c r="C1711" s="3" t="s">
        <v>1858</v>
      </c>
      <c r="D1711" s="3" t="s">
        <v>1778</v>
      </c>
      <c r="E1711" s="3" t="str">
        <v>Romanel-sur-Lausanne</v>
      </c>
      <c r="G1711" s="21">
        <v>5525</v>
      </c>
      <c r="H1711" s="21" t="s">
        <v>4555</v>
      </c>
    </row>
    <row r="1712" spans="1:8" x14ac:dyDescent="0.2">
      <c r="A1712" s="3">
        <v>4431</v>
      </c>
      <c r="B1712" s="3" t="s">
        <v>1859</v>
      </c>
      <c r="C1712" s="3" t="s">
        <v>1859</v>
      </c>
      <c r="D1712" s="3" t="s">
        <v>1778</v>
      </c>
      <c r="E1712" s="3" t="str">
        <v>Chexbres</v>
      </c>
      <c r="G1712" s="21">
        <v>5600</v>
      </c>
      <c r="H1712" s="21" t="s">
        <v>4555</v>
      </c>
    </row>
    <row r="1713" spans="1:8" x14ac:dyDescent="0.2">
      <c r="A1713" s="3">
        <v>4207</v>
      </c>
      <c r="B1713" s="3" t="s">
        <v>1860</v>
      </c>
      <c r="C1713" s="3" t="s">
        <v>1860</v>
      </c>
      <c r="D1713" s="3" t="s">
        <v>1778</v>
      </c>
      <c r="E1713" s="3" t="str">
        <v>Forel (Lavaux)</v>
      </c>
      <c r="G1713" s="21">
        <v>5603</v>
      </c>
      <c r="H1713" s="21" t="s">
        <v>4555</v>
      </c>
    </row>
    <row r="1714" spans="1:8" x14ac:dyDescent="0.2">
      <c r="A1714" s="3">
        <v>4457</v>
      </c>
      <c r="B1714" s="3" t="s">
        <v>1861</v>
      </c>
      <c r="C1714" s="3" t="s">
        <v>1861</v>
      </c>
      <c r="D1714" s="3" t="s">
        <v>1778</v>
      </c>
      <c r="E1714" s="3" t="str">
        <v>Lutry</v>
      </c>
      <c r="G1714" s="21">
        <v>5604</v>
      </c>
      <c r="H1714" s="21" t="s">
        <v>4555</v>
      </c>
    </row>
    <row r="1715" spans="1:8" x14ac:dyDescent="0.2">
      <c r="A1715" s="3">
        <v>4458</v>
      </c>
      <c r="B1715" s="3" t="s">
        <v>1862</v>
      </c>
      <c r="C1715" s="3" t="s">
        <v>1862</v>
      </c>
      <c r="D1715" s="3" t="s">
        <v>1778</v>
      </c>
      <c r="E1715" s="3" t="str">
        <v>Puidoux</v>
      </c>
      <c r="G1715" s="21">
        <v>5605</v>
      </c>
      <c r="H1715" s="21" t="s">
        <v>4555</v>
      </c>
    </row>
    <row r="1716" spans="1:8" x14ac:dyDescent="0.2">
      <c r="A1716" s="3">
        <v>4434</v>
      </c>
      <c r="B1716" s="3" t="s">
        <v>1863</v>
      </c>
      <c r="C1716" s="3" t="s">
        <v>1863</v>
      </c>
      <c r="D1716" s="3" t="s">
        <v>1778</v>
      </c>
      <c r="E1716" s="3" t="str">
        <v>Rivaz</v>
      </c>
      <c r="G1716" s="21">
        <v>5606</v>
      </c>
      <c r="H1716" s="21" t="s">
        <v>4555</v>
      </c>
    </row>
    <row r="1717" spans="1:8" x14ac:dyDescent="0.2">
      <c r="A1717" s="3">
        <v>4432</v>
      </c>
      <c r="B1717" s="3" t="s">
        <v>1864</v>
      </c>
      <c r="C1717" s="3" t="s">
        <v>1864</v>
      </c>
      <c r="D1717" s="3" t="s">
        <v>1778</v>
      </c>
      <c r="E1717" s="3" t="str">
        <v>Saint-Saphorin (Lavaux)</v>
      </c>
      <c r="G1717" s="21">
        <v>5607</v>
      </c>
      <c r="H1717" s="21" t="s">
        <v>4555</v>
      </c>
    </row>
    <row r="1718" spans="1:8" x14ac:dyDescent="0.2">
      <c r="A1718" s="3">
        <v>4438</v>
      </c>
      <c r="B1718" s="3" t="s">
        <v>1865</v>
      </c>
      <c r="C1718" s="3" t="s">
        <v>1865</v>
      </c>
      <c r="D1718" s="3" t="s">
        <v>1778</v>
      </c>
      <c r="E1718" s="3" t="str">
        <v>Savigny</v>
      </c>
      <c r="G1718" s="21">
        <v>5608</v>
      </c>
      <c r="H1718" s="21" t="s">
        <v>4555</v>
      </c>
    </row>
    <row r="1719" spans="1:8" x14ac:dyDescent="0.2">
      <c r="A1719" s="3">
        <v>4426</v>
      </c>
      <c r="B1719" s="3" t="s">
        <v>1866</v>
      </c>
      <c r="C1719" s="3" t="s">
        <v>1866</v>
      </c>
      <c r="D1719" s="3" t="s">
        <v>1778</v>
      </c>
      <c r="E1719" s="3" t="str">
        <v>Bourg-en-Lavaux</v>
      </c>
      <c r="G1719" s="21">
        <v>5610</v>
      </c>
      <c r="H1719" s="21" t="s">
        <v>4555</v>
      </c>
    </row>
    <row r="1720" spans="1:8" x14ac:dyDescent="0.2">
      <c r="A1720" s="3">
        <v>4436</v>
      </c>
      <c r="B1720" s="3" t="s">
        <v>1867</v>
      </c>
      <c r="C1720" s="3" t="s">
        <v>1867</v>
      </c>
      <c r="D1720" s="3" t="s">
        <v>1778</v>
      </c>
      <c r="E1720" s="3" t="str">
        <v>Aclens</v>
      </c>
      <c r="G1720" s="21">
        <v>5611</v>
      </c>
      <c r="H1720" s="21" t="s">
        <v>4555</v>
      </c>
    </row>
    <row r="1721" spans="1:8" x14ac:dyDescent="0.2">
      <c r="A1721" s="3">
        <v>4435</v>
      </c>
      <c r="B1721" s="3" t="s">
        <v>1868</v>
      </c>
      <c r="C1721" s="3" t="s">
        <v>1868</v>
      </c>
      <c r="D1721" s="3" t="s">
        <v>1778</v>
      </c>
      <c r="E1721" s="3" t="str">
        <v>Bremblens</v>
      </c>
      <c r="G1721" s="21">
        <v>5612</v>
      </c>
      <c r="H1721" s="21" t="s">
        <v>4555</v>
      </c>
    </row>
    <row r="1722" spans="1:8" x14ac:dyDescent="0.2">
      <c r="A1722" s="3">
        <v>4436</v>
      </c>
      <c r="B1722" s="3" t="s">
        <v>1869</v>
      </c>
      <c r="C1722" s="3" t="s">
        <v>1870</v>
      </c>
      <c r="D1722" s="3" t="s">
        <v>1778</v>
      </c>
      <c r="E1722" s="3" t="str">
        <v>Buchillon</v>
      </c>
      <c r="G1722" s="21">
        <v>5613</v>
      </c>
      <c r="H1722" s="21" t="s">
        <v>4555</v>
      </c>
    </row>
    <row r="1723" spans="1:8" x14ac:dyDescent="0.2">
      <c r="A1723" s="3">
        <v>4418</v>
      </c>
      <c r="B1723" s="3" t="s">
        <v>1871</v>
      </c>
      <c r="C1723" s="3" t="s">
        <v>1871</v>
      </c>
      <c r="D1723" s="3" t="s">
        <v>1778</v>
      </c>
      <c r="E1723" s="3" t="str">
        <v>Bussigny</v>
      </c>
      <c r="G1723" s="21">
        <v>5614</v>
      </c>
      <c r="H1723" s="21" t="s">
        <v>4555</v>
      </c>
    </row>
    <row r="1724" spans="1:8" x14ac:dyDescent="0.2">
      <c r="A1724" s="3">
        <v>4425</v>
      </c>
      <c r="B1724" s="3" t="s">
        <v>1872</v>
      </c>
      <c r="C1724" s="3" t="s">
        <v>1872</v>
      </c>
      <c r="D1724" s="3" t="s">
        <v>1778</v>
      </c>
      <c r="E1724" s="3" t="str">
        <v>Chavannes-près-Renens</v>
      </c>
      <c r="G1724" s="21">
        <v>5615</v>
      </c>
      <c r="H1724" s="21" t="s">
        <v>4555</v>
      </c>
    </row>
    <row r="1725" spans="1:8" x14ac:dyDescent="0.2">
      <c r="A1725" s="3">
        <v>4437</v>
      </c>
      <c r="B1725" s="3" t="s">
        <v>1873</v>
      </c>
      <c r="C1725" s="3" t="s">
        <v>1873</v>
      </c>
      <c r="D1725" s="3" t="s">
        <v>1778</v>
      </c>
      <c r="E1725" s="3" t="str">
        <v>Chigny</v>
      </c>
      <c r="G1725" s="21">
        <v>5616</v>
      </c>
      <c r="H1725" s="21" t="s">
        <v>4555</v>
      </c>
    </row>
    <row r="1726" spans="1:8" x14ac:dyDescent="0.2">
      <c r="A1726" s="3">
        <v>8214</v>
      </c>
      <c r="B1726" s="3" t="s">
        <v>1874</v>
      </c>
      <c r="C1726" s="3" t="s">
        <v>1874</v>
      </c>
      <c r="D1726" s="3" t="s">
        <v>1875</v>
      </c>
      <c r="E1726" s="3" t="str">
        <v>Clarmont</v>
      </c>
      <c r="G1726" s="21">
        <v>5617</v>
      </c>
      <c r="H1726" s="21" t="s">
        <v>4555</v>
      </c>
    </row>
    <row r="1727" spans="1:8" x14ac:dyDescent="0.2">
      <c r="A1727" s="3">
        <v>8214</v>
      </c>
      <c r="B1727" s="3" t="s">
        <v>1874</v>
      </c>
      <c r="C1727" s="3" t="s">
        <v>1874</v>
      </c>
      <c r="D1727" s="3" t="s">
        <v>1875</v>
      </c>
      <c r="E1727" s="3" t="str">
        <v>Denens</v>
      </c>
      <c r="G1727" s="21">
        <v>5618</v>
      </c>
      <c r="H1727" s="21" t="s">
        <v>4555</v>
      </c>
    </row>
    <row r="1728" spans="1:8" x14ac:dyDescent="0.2">
      <c r="A1728" s="3">
        <v>8224</v>
      </c>
      <c r="B1728" s="3" t="s">
        <v>1876</v>
      </c>
      <c r="C1728" s="3" t="s">
        <v>1876</v>
      </c>
      <c r="D1728" s="3" t="s">
        <v>1875</v>
      </c>
      <c r="E1728" s="3" t="str">
        <v>Denges</v>
      </c>
      <c r="G1728" s="21">
        <v>5619</v>
      </c>
      <c r="H1728" s="21" t="s">
        <v>4555</v>
      </c>
    </row>
    <row r="1729" spans="1:8" x14ac:dyDescent="0.2">
      <c r="A1729" s="3">
        <v>8213</v>
      </c>
      <c r="B1729" s="3" t="s">
        <v>1877</v>
      </c>
      <c r="C1729" s="3" t="s">
        <v>1877</v>
      </c>
      <c r="D1729" s="3" t="s">
        <v>1875</v>
      </c>
      <c r="E1729" s="3" t="str">
        <v>Echandens</v>
      </c>
      <c r="G1729" s="21">
        <v>5620</v>
      </c>
      <c r="H1729" s="21" t="s">
        <v>4555</v>
      </c>
    </row>
    <row r="1730" spans="1:8" x14ac:dyDescent="0.2">
      <c r="A1730" s="3">
        <v>8236</v>
      </c>
      <c r="B1730" s="3" t="s">
        <v>1878</v>
      </c>
      <c r="C1730" s="3" t="s">
        <v>1878</v>
      </c>
      <c r="D1730" s="3" t="s">
        <v>1875</v>
      </c>
      <c r="E1730" s="3" t="str">
        <v>Echichens</v>
      </c>
      <c r="G1730" s="21">
        <v>5621</v>
      </c>
      <c r="H1730" s="21" t="s">
        <v>4555</v>
      </c>
    </row>
    <row r="1731" spans="1:8" x14ac:dyDescent="0.2">
      <c r="A1731" s="3">
        <v>8239</v>
      </c>
      <c r="B1731" s="3" t="s">
        <v>1879</v>
      </c>
      <c r="C1731" s="3" t="s">
        <v>1879</v>
      </c>
      <c r="D1731" s="3" t="s">
        <v>1875</v>
      </c>
      <c r="E1731" s="3" t="str">
        <v>Ecublens (VD)</v>
      </c>
      <c r="G1731" s="21">
        <v>5622</v>
      </c>
      <c r="H1731" s="21" t="s">
        <v>4555</v>
      </c>
    </row>
    <row r="1732" spans="1:8" x14ac:dyDescent="0.2">
      <c r="A1732" s="3">
        <v>8235</v>
      </c>
      <c r="B1732" s="3" t="s">
        <v>1880</v>
      </c>
      <c r="C1732" s="3" t="s">
        <v>1881</v>
      </c>
      <c r="D1732" s="3" t="s">
        <v>1875</v>
      </c>
      <c r="E1732" s="3" t="str">
        <v>Etoy</v>
      </c>
      <c r="G1732" s="21">
        <v>5623</v>
      </c>
      <c r="H1732" s="21" t="s">
        <v>4555</v>
      </c>
    </row>
    <row r="1733" spans="1:8" x14ac:dyDescent="0.2">
      <c r="A1733" s="3">
        <v>8234</v>
      </c>
      <c r="B1733" s="3" t="s">
        <v>1882</v>
      </c>
      <c r="C1733" s="3" t="s">
        <v>1883</v>
      </c>
      <c r="D1733" s="3" t="s">
        <v>1875</v>
      </c>
      <c r="E1733" s="3" t="str">
        <v>Lavigny</v>
      </c>
      <c r="G1733" s="21">
        <v>5624</v>
      </c>
      <c r="H1733" s="21" t="s">
        <v>4555</v>
      </c>
    </row>
    <row r="1734" spans="1:8" x14ac:dyDescent="0.2">
      <c r="A1734" s="3">
        <v>8236</v>
      </c>
      <c r="B1734" s="3" t="s">
        <v>1884</v>
      </c>
      <c r="C1734" s="3" t="s">
        <v>1885</v>
      </c>
      <c r="D1734" s="3" t="s">
        <v>1875</v>
      </c>
      <c r="E1734" s="3" t="str">
        <v>Lonay</v>
      </c>
      <c r="G1734" s="21">
        <v>5625</v>
      </c>
      <c r="H1734" s="21" t="s">
        <v>4555</v>
      </c>
    </row>
    <row r="1735" spans="1:8" x14ac:dyDescent="0.2">
      <c r="A1735" s="3">
        <v>8240</v>
      </c>
      <c r="B1735" s="3" t="s">
        <v>1885</v>
      </c>
      <c r="C1735" s="3" t="s">
        <v>1885</v>
      </c>
      <c r="D1735" s="3" t="s">
        <v>1875</v>
      </c>
      <c r="E1735" s="3" t="str">
        <v>Lully (VD)</v>
      </c>
      <c r="G1735" s="21">
        <v>5626</v>
      </c>
      <c r="H1735" s="21" t="s">
        <v>4555</v>
      </c>
    </row>
    <row r="1736" spans="1:8" x14ac:dyDescent="0.2">
      <c r="A1736" s="3">
        <v>8241</v>
      </c>
      <c r="B1736" s="3" t="s">
        <v>1886</v>
      </c>
      <c r="C1736" s="3" t="s">
        <v>1885</v>
      </c>
      <c r="D1736" s="3" t="s">
        <v>1875</v>
      </c>
      <c r="E1736" s="3" t="str">
        <v>Lussy-sur-Morges</v>
      </c>
      <c r="G1736" s="21">
        <v>5627</v>
      </c>
      <c r="H1736" s="21" t="s">
        <v>4555</v>
      </c>
    </row>
    <row r="1737" spans="1:8" x14ac:dyDescent="0.2">
      <c r="A1737" s="3">
        <v>8242</v>
      </c>
      <c r="B1737" s="3" t="s">
        <v>1887</v>
      </c>
      <c r="C1737" s="3" t="s">
        <v>1885</v>
      </c>
      <c r="D1737" s="3" t="s">
        <v>1875</v>
      </c>
      <c r="E1737" s="3" t="str">
        <v>Morges</v>
      </c>
      <c r="G1737" s="21">
        <v>5628</v>
      </c>
      <c r="H1737" s="21" t="s">
        <v>4555</v>
      </c>
    </row>
    <row r="1738" spans="1:8" x14ac:dyDescent="0.2">
      <c r="A1738" s="3">
        <v>8242</v>
      </c>
      <c r="B1738" s="3" t="s">
        <v>1888</v>
      </c>
      <c r="C1738" s="3" t="s">
        <v>1885</v>
      </c>
      <c r="D1738" s="3" t="s">
        <v>1875</v>
      </c>
      <c r="E1738" s="3" t="str">
        <v>Préverenges</v>
      </c>
      <c r="G1738" s="21">
        <v>5630</v>
      </c>
      <c r="H1738" s="21" t="s">
        <v>4555</v>
      </c>
    </row>
    <row r="1739" spans="1:8" x14ac:dyDescent="0.2">
      <c r="A1739" s="3">
        <v>8243</v>
      </c>
      <c r="B1739" s="3" t="s">
        <v>1889</v>
      </c>
      <c r="C1739" s="3" t="s">
        <v>1885</v>
      </c>
      <c r="D1739" s="3" t="s">
        <v>1875</v>
      </c>
      <c r="E1739" s="3" t="str">
        <v>Romanel-sur-Morges</v>
      </c>
      <c r="G1739" s="21">
        <v>5632</v>
      </c>
      <c r="H1739" s="21" t="s">
        <v>4555</v>
      </c>
    </row>
    <row r="1740" spans="1:8" x14ac:dyDescent="0.2">
      <c r="A1740" s="3">
        <v>8233</v>
      </c>
      <c r="B1740" s="3" t="s">
        <v>1890</v>
      </c>
      <c r="C1740" s="3" t="s">
        <v>1891</v>
      </c>
      <c r="D1740" s="3" t="s">
        <v>1875</v>
      </c>
      <c r="E1740" s="3" t="str">
        <v>Saint-Prex</v>
      </c>
      <c r="G1740" s="21">
        <v>5634</v>
      </c>
      <c r="H1740" s="21" t="s">
        <v>4552</v>
      </c>
    </row>
    <row r="1741" spans="1:8" x14ac:dyDescent="0.2">
      <c r="A1741" s="3">
        <v>8222</v>
      </c>
      <c r="B1741" s="3" t="s">
        <v>1892</v>
      </c>
      <c r="C1741" s="3" t="s">
        <v>1892</v>
      </c>
      <c r="D1741" s="3" t="s">
        <v>1875</v>
      </c>
      <c r="E1741" s="3" t="str">
        <v>Saint-Sulpice (VD)</v>
      </c>
      <c r="G1741" s="21">
        <v>5636</v>
      </c>
      <c r="H1741" s="21" t="s">
        <v>4552</v>
      </c>
    </row>
    <row r="1742" spans="1:8" x14ac:dyDescent="0.2">
      <c r="A1742" s="3">
        <v>8223</v>
      </c>
      <c r="B1742" s="3" t="s">
        <v>1893</v>
      </c>
      <c r="C1742" s="3" t="s">
        <v>1892</v>
      </c>
      <c r="D1742" s="3" t="s">
        <v>1875</v>
      </c>
      <c r="E1742" s="3" t="str">
        <v>Tolochenaz</v>
      </c>
      <c r="G1742" s="21">
        <v>5637</v>
      </c>
      <c r="H1742" s="21" t="s">
        <v>4552</v>
      </c>
    </row>
    <row r="1743" spans="1:8" x14ac:dyDescent="0.2">
      <c r="A1743" s="3">
        <v>8454</v>
      </c>
      <c r="B1743" s="3" t="s">
        <v>1894</v>
      </c>
      <c r="C1743" s="3" t="s">
        <v>1894</v>
      </c>
      <c r="D1743" s="3" t="s">
        <v>1875</v>
      </c>
      <c r="E1743" s="3" t="str">
        <v>Vaux-sur-Morges</v>
      </c>
      <c r="G1743" s="21">
        <v>5642</v>
      </c>
      <c r="H1743" s="21" t="s">
        <v>4552</v>
      </c>
    </row>
    <row r="1744" spans="1:8" x14ac:dyDescent="0.2">
      <c r="A1744" s="3">
        <v>8232</v>
      </c>
      <c r="B1744" s="3" t="s">
        <v>1895</v>
      </c>
      <c r="C1744" s="3" t="s">
        <v>1895</v>
      </c>
      <c r="D1744" s="3" t="s">
        <v>1875</v>
      </c>
      <c r="E1744" s="3" t="str">
        <v>Villars-Sainte-Croix</v>
      </c>
      <c r="G1744" s="21">
        <v>5643</v>
      </c>
      <c r="H1744" s="21" t="s">
        <v>4552</v>
      </c>
    </row>
    <row r="1745" spans="1:8" x14ac:dyDescent="0.2">
      <c r="A1745" s="3">
        <v>8212</v>
      </c>
      <c r="B1745" s="3" t="s">
        <v>1896</v>
      </c>
      <c r="C1745" s="3" t="s">
        <v>1896</v>
      </c>
      <c r="D1745" s="3" t="s">
        <v>1875</v>
      </c>
      <c r="E1745" s="3" t="str">
        <v>Villars-sous-Yens</v>
      </c>
      <c r="G1745" s="21">
        <v>5644</v>
      </c>
      <c r="H1745" s="21" t="s">
        <v>4552</v>
      </c>
    </row>
    <row r="1746" spans="1:8" x14ac:dyDescent="0.2">
      <c r="A1746" s="3">
        <v>8455</v>
      </c>
      <c r="B1746" s="3" t="s">
        <v>1897</v>
      </c>
      <c r="C1746" s="3" t="s">
        <v>1897</v>
      </c>
      <c r="D1746" s="3" t="s">
        <v>1875</v>
      </c>
      <c r="E1746" s="3" t="str">
        <v>Vufflens-le-Château</v>
      </c>
      <c r="G1746" s="21">
        <v>5645</v>
      </c>
      <c r="H1746" s="21" t="s">
        <v>4552</v>
      </c>
    </row>
    <row r="1747" spans="1:8" x14ac:dyDescent="0.2">
      <c r="A1747" s="3">
        <v>8200</v>
      </c>
      <c r="B1747" s="3" t="s">
        <v>1898</v>
      </c>
      <c r="C1747" s="3" t="s">
        <v>1898</v>
      </c>
      <c r="D1747" s="3" t="s">
        <v>1875</v>
      </c>
      <c r="E1747" s="3" t="str">
        <v>Vullierens</v>
      </c>
      <c r="G1747" s="21">
        <v>5646</v>
      </c>
      <c r="H1747" s="21" t="s">
        <v>4552</v>
      </c>
    </row>
    <row r="1748" spans="1:8" x14ac:dyDescent="0.2">
      <c r="A1748" s="3">
        <v>8203</v>
      </c>
      <c r="B1748" s="3" t="s">
        <v>1898</v>
      </c>
      <c r="C1748" s="3" t="s">
        <v>1898</v>
      </c>
      <c r="D1748" s="3" t="s">
        <v>1875</v>
      </c>
      <c r="E1748" s="3" t="str">
        <v>Yens</v>
      </c>
      <c r="G1748" s="21">
        <v>5647</v>
      </c>
      <c r="H1748" s="21" t="s">
        <v>4552</v>
      </c>
    </row>
    <row r="1749" spans="1:8" x14ac:dyDescent="0.2">
      <c r="A1749" s="3">
        <v>8207</v>
      </c>
      <c r="B1749" s="3" t="s">
        <v>1898</v>
      </c>
      <c r="C1749" s="3" t="s">
        <v>1898</v>
      </c>
      <c r="D1749" s="3" t="s">
        <v>1875</v>
      </c>
      <c r="E1749" s="3" t="str">
        <v>Hautemorges</v>
      </c>
      <c r="G1749" s="21">
        <v>5702</v>
      </c>
      <c r="H1749" s="21" t="s">
        <v>4555</v>
      </c>
    </row>
    <row r="1750" spans="1:8" x14ac:dyDescent="0.2">
      <c r="A1750" s="3">
        <v>8208</v>
      </c>
      <c r="B1750" s="3" t="s">
        <v>1898</v>
      </c>
      <c r="C1750" s="3" t="s">
        <v>1898</v>
      </c>
      <c r="D1750" s="3" t="s">
        <v>1875</v>
      </c>
      <c r="E1750" s="3" t="str">
        <v>Boulens</v>
      </c>
      <c r="G1750" s="21">
        <v>5703</v>
      </c>
      <c r="H1750" s="21" t="s">
        <v>4555</v>
      </c>
    </row>
    <row r="1751" spans="1:8" x14ac:dyDescent="0.2">
      <c r="A1751" s="3">
        <v>8231</v>
      </c>
      <c r="B1751" s="3" t="s">
        <v>1899</v>
      </c>
      <c r="C1751" s="3" t="s">
        <v>1898</v>
      </c>
      <c r="D1751" s="3" t="s">
        <v>1875</v>
      </c>
      <c r="E1751" s="3" t="str">
        <v>Bussy-sur-Moudon</v>
      </c>
      <c r="G1751" s="21">
        <v>5704</v>
      </c>
      <c r="H1751" s="21" t="s">
        <v>4555</v>
      </c>
    </row>
    <row r="1752" spans="1:8" x14ac:dyDescent="0.2">
      <c r="A1752" s="3">
        <v>8228</v>
      </c>
      <c r="B1752" s="3" t="s">
        <v>1900</v>
      </c>
      <c r="C1752" s="3" t="s">
        <v>1900</v>
      </c>
      <c r="D1752" s="3" t="s">
        <v>1875</v>
      </c>
      <c r="E1752" s="3" t="str">
        <v>Chavannes-sur-Moudon</v>
      </c>
      <c r="G1752" s="21">
        <v>5705</v>
      </c>
      <c r="H1752" s="21" t="s">
        <v>4555</v>
      </c>
    </row>
    <row r="1753" spans="1:8" x14ac:dyDescent="0.2">
      <c r="A1753" s="3">
        <v>8226</v>
      </c>
      <c r="B1753" s="3" t="s">
        <v>1901</v>
      </c>
      <c r="C1753" s="3" t="s">
        <v>1901</v>
      </c>
      <c r="D1753" s="3" t="s">
        <v>1875</v>
      </c>
      <c r="E1753" s="3" t="str">
        <v>Curtilles</v>
      </c>
      <c r="G1753" s="21">
        <v>5706</v>
      </c>
      <c r="H1753" s="21" t="s">
        <v>4555</v>
      </c>
    </row>
    <row r="1754" spans="1:8" x14ac:dyDescent="0.2">
      <c r="A1754" s="3">
        <v>8225</v>
      </c>
      <c r="B1754" s="3" t="s">
        <v>1902</v>
      </c>
      <c r="C1754" s="3" t="s">
        <v>1902</v>
      </c>
      <c r="D1754" s="3" t="s">
        <v>1875</v>
      </c>
      <c r="E1754" s="3" t="str">
        <v>Dompierre (VD)</v>
      </c>
      <c r="G1754" s="21">
        <v>5707</v>
      </c>
      <c r="H1754" s="21" t="s">
        <v>4555</v>
      </c>
    </row>
    <row r="1755" spans="1:8" x14ac:dyDescent="0.2">
      <c r="A1755" s="3">
        <v>8263</v>
      </c>
      <c r="B1755" s="3" t="s">
        <v>1903</v>
      </c>
      <c r="C1755" s="3" t="s">
        <v>1904</v>
      </c>
      <c r="D1755" s="3" t="s">
        <v>1875</v>
      </c>
      <c r="E1755" s="3" t="str">
        <v>Hermenches</v>
      </c>
      <c r="G1755" s="21">
        <v>5708</v>
      </c>
      <c r="H1755" s="21" t="s">
        <v>4555</v>
      </c>
    </row>
    <row r="1756" spans="1:8" x14ac:dyDescent="0.2">
      <c r="A1756" s="3">
        <v>8261</v>
      </c>
      <c r="B1756" s="3" t="s">
        <v>1905</v>
      </c>
      <c r="C1756" s="3" t="s">
        <v>1905</v>
      </c>
      <c r="D1756" s="3" t="s">
        <v>1875</v>
      </c>
      <c r="E1756" s="3" t="str">
        <v>Lovatens</v>
      </c>
      <c r="G1756" s="21">
        <v>5712</v>
      </c>
      <c r="H1756" s="21" t="s">
        <v>4555</v>
      </c>
    </row>
    <row r="1757" spans="1:8" x14ac:dyDescent="0.2">
      <c r="A1757" s="3">
        <v>8262</v>
      </c>
      <c r="B1757" s="3" t="s">
        <v>1906</v>
      </c>
      <c r="C1757" s="3" t="s">
        <v>1906</v>
      </c>
      <c r="D1757" s="3" t="s">
        <v>1875</v>
      </c>
      <c r="E1757" s="3" t="str">
        <v>Lucens</v>
      </c>
      <c r="G1757" s="21">
        <v>5722</v>
      </c>
      <c r="H1757" s="21" t="s">
        <v>4555</v>
      </c>
    </row>
    <row r="1758" spans="1:8" x14ac:dyDescent="0.2">
      <c r="A1758" s="3">
        <v>8260</v>
      </c>
      <c r="B1758" s="3" t="s">
        <v>1907</v>
      </c>
      <c r="C1758" s="3" t="s">
        <v>1907</v>
      </c>
      <c r="D1758" s="3" t="s">
        <v>1875</v>
      </c>
      <c r="E1758" s="3" t="str">
        <v>Moudon</v>
      </c>
      <c r="G1758" s="21">
        <v>5723</v>
      </c>
      <c r="H1758" s="21" t="s">
        <v>4555</v>
      </c>
    </row>
    <row r="1759" spans="1:8" x14ac:dyDescent="0.2">
      <c r="A1759" s="3">
        <v>8215</v>
      </c>
      <c r="B1759" s="3" t="s">
        <v>1908</v>
      </c>
      <c r="C1759" s="3" t="s">
        <v>1908</v>
      </c>
      <c r="D1759" s="3" t="s">
        <v>1875</v>
      </c>
      <c r="E1759" s="3" t="str">
        <v>Ogens</v>
      </c>
      <c r="G1759" s="21">
        <v>5724</v>
      </c>
      <c r="H1759" s="21" t="s">
        <v>4555</v>
      </c>
    </row>
    <row r="1760" spans="1:8" x14ac:dyDescent="0.2">
      <c r="A1760" s="3">
        <v>8216</v>
      </c>
      <c r="B1760" s="3" t="s">
        <v>1909</v>
      </c>
      <c r="C1760" s="3" t="s">
        <v>1909</v>
      </c>
      <c r="D1760" s="3" t="s">
        <v>1875</v>
      </c>
      <c r="E1760" s="3" t="str">
        <v>Prévonloup</v>
      </c>
      <c r="G1760" s="21">
        <v>5725</v>
      </c>
      <c r="H1760" s="21" t="s">
        <v>4555</v>
      </c>
    </row>
    <row r="1761" spans="1:8" x14ac:dyDescent="0.2">
      <c r="A1761" s="3">
        <v>8219</v>
      </c>
      <c r="B1761" s="3" t="s">
        <v>1910</v>
      </c>
      <c r="C1761" s="3" t="s">
        <v>1910</v>
      </c>
      <c r="D1761" s="3" t="s">
        <v>1875</v>
      </c>
      <c r="E1761" s="3" t="str">
        <v>Rossenges</v>
      </c>
      <c r="G1761" s="21">
        <v>5726</v>
      </c>
      <c r="H1761" s="21" t="s">
        <v>4555</v>
      </c>
    </row>
    <row r="1762" spans="1:8" x14ac:dyDescent="0.2">
      <c r="A1762" s="3">
        <v>8217</v>
      </c>
      <c r="B1762" s="3" t="s">
        <v>1911</v>
      </c>
      <c r="C1762" s="3" t="s">
        <v>1911</v>
      </c>
      <c r="D1762" s="3" t="s">
        <v>1875</v>
      </c>
      <c r="E1762" s="3" t="str">
        <v>Syens</v>
      </c>
      <c r="G1762" s="21">
        <v>5727</v>
      </c>
      <c r="H1762" s="21" t="s">
        <v>4555</v>
      </c>
    </row>
    <row r="1763" spans="1:8" x14ac:dyDescent="0.2">
      <c r="A1763" s="3">
        <v>8217</v>
      </c>
      <c r="B1763" s="3" t="s">
        <v>1911</v>
      </c>
      <c r="C1763" s="3" t="s">
        <v>1911</v>
      </c>
      <c r="D1763" s="3" t="s">
        <v>1875</v>
      </c>
      <c r="E1763" s="3" t="str">
        <v>Villars-le-Comte</v>
      </c>
      <c r="G1763" s="21">
        <v>5728</v>
      </c>
      <c r="H1763" s="21" t="s">
        <v>4555</v>
      </c>
    </row>
    <row r="1764" spans="1:8" x14ac:dyDescent="0.2">
      <c r="A1764" s="3">
        <v>8218</v>
      </c>
      <c r="B1764" s="3" t="s">
        <v>1912</v>
      </c>
      <c r="C1764" s="3" t="s">
        <v>1911</v>
      </c>
      <c r="D1764" s="3" t="s">
        <v>1875</v>
      </c>
      <c r="E1764" s="3" t="str">
        <v>Vucherens</v>
      </c>
      <c r="G1764" s="21">
        <v>5732</v>
      </c>
      <c r="H1764" s="21" t="s">
        <v>4555</v>
      </c>
    </row>
    <row r="1765" spans="1:8" x14ac:dyDescent="0.2">
      <c r="A1765" s="3">
        <v>9100</v>
      </c>
      <c r="B1765" s="3" t="s">
        <v>1913</v>
      </c>
      <c r="C1765" s="3" t="s">
        <v>1913</v>
      </c>
      <c r="D1765" s="3" t="s">
        <v>1914</v>
      </c>
      <c r="E1765" s="3" t="str">
        <v>Montanaire</v>
      </c>
      <c r="G1765" s="21">
        <v>5733</v>
      </c>
      <c r="H1765" s="21" t="s">
        <v>4555</v>
      </c>
    </row>
    <row r="1766" spans="1:8" x14ac:dyDescent="0.2">
      <c r="A1766" s="3">
        <v>9112</v>
      </c>
      <c r="B1766" s="3" t="s">
        <v>1915</v>
      </c>
      <c r="C1766" s="3" t="s">
        <v>1913</v>
      </c>
      <c r="D1766" s="3" t="s">
        <v>1914</v>
      </c>
      <c r="E1766" s="3" t="str">
        <v>Arnex-sur-Nyon</v>
      </c>
      <c r="G1766" s="21">
        <v>5734</v>
      </c>
      <c r="H1766" s="21" t="s">
        <v>4555</v>
      </c>
    </row>
    <row r="1767" spans="1:8" x14ac:dyDescent="0.2">
      <c r="A1767" s="3">
        <v>9064</v>
      </c>
      <c r="B1767" s="3" t="s">
        <v>1916</v>
      </c>
      <c r="C1767" s="3" t="s">
        <v>1916</v>
      </c>
      <c r="D1767" s="3" t="s">
        <v>1914</v>
      </c>
      <c r="E1767" s="3" t="str">
        <v>Arzier-Le Muids</v>
      </c>
      <c r="G1767" s="21">
        <v>5735</v>
      </c>
      <c r="H1767" s="21" t="s">
        <v>4555</v>
      </c>
    </row>
    <row r="1768" spans="1:8" x14ac:dyDescent="0.2">
      <c r="A1768" s="3">
        <v>9105</v>
      </c>
      <c r="B1768" s="3" t="s">
        <v>1917</v>
      </c>
      <c r="C1768" s="3" t="s">
        <v>1917</v>
      </c>
      <c r="D1768" s="3" t="s">
        <v>1914</v>
      </c>
      <c r="E1768" s="3" t="str">
        <v>Bassins</v>
      </c>
      <c r="G1768" s="21">
        <v>5736</v>
      </c>
      <c r="H1768" s="21" t="s">
        <v>4555</v>
      </c>
    </row>
    <row r="1769" spans="1:8" x14ac:dyDescent="0.2">
      <c r="A1769" s="3">
        <v>9103</v>
      </c>
      <c r="B1769" s="3" t="s">
        <v>1918</v>
      </c>
      <c r="C1769" s="3" t="s">
        <v>1918</v>
      </c>
      <c r="D1769" s="3" t="s">
        <v>1914</v>
      </c>
      <c r="E1769" s="3" t="str">
        <v>Begnins</v>
      </c>
      <c r="G1769" s="21">
        <v>5737</v>
      </c>
      <c r="H1769" s="21" t="s">
        <v>4555</v>
      </c>
    </row>
    <row r="1770" spans="1:8" x14ac:dyDescent="0.2">
      <c r="A1770" s="3">
        <v>9063</v>
      </c>
      <c r="B1770" s="3" t="s">
        <v>1919</v>
      </c>
      <c r="C1770" s="3" t="s">
        <v>1920</v>
      </c>
      <c r="D1770" s="3" t="s">
        <v>1914</v>
      </c>
      <c r="E1770" s="3" t="str">
        <v>Bogis-Bossey</v>
      </c>
      <c r="G1770" s="21">
        <v>5742</v>
      </c>
      <c r="H1770" s="21" t="s">
        <v>4555</v>
      </c>
    </row>
    <row r="1771" spans="1:8" x14ac:dyDescent="0.2">
      <c r="A1771" s="3">
        <v>9107</v>
      </c>
      <c r="B1771" s="3" t="s">
        <v>1921</v>
      </c>
      <c r="C1771" s="3" t="s">
        <v>1921</v>
      </c>
      <c r="D1771" s="3" t="s">
        <v>1914</v>
      </c>
      <c r="E1771" s="3" t="str">
        <v>Borex</v>
      </c>
      <c r="G1771" s="21">
        <v>5745</v>
      </c>
      <c r="H1771" s="21" t="s">
        <v>4555</v>
      </c>
    </row>
    <row r="1772" spans="1:8" x14ac:dyDescent="0.2">
      <c r="A1772" s="3">
        <v>9104</v>
      </c>
      <c r="B1772" s="3" t="s">
        <v>1922</v>
      </c>
      <c r="C1772" s="3" t="s">
        <v>1922</v>
      </c>
      <c r="D1772" s="3" t="s">
        <v>1914</v>
      </c>
      <c r="E1772" s="3" t="str">
        <v>Chavannes-de-Bogis</v>
      </c>
      <c r="G1772" s="21">
        <v>5746</v>
      </c>
      <c r="H1772" s="21" t="s">
        <v>4555</v>
      </c>
    </row>
    <row r="1773" spans="1:8" x14ac:dyDescent="0.2">
      <c r="A1773" s="3">
        <v>9055</v>
      </c>
      <c r="B1773" s="3" t="s">
        <v>1923</v>
      </c>
      <c r="C1773" s="3" t="s">
        <v>1923</v>
      </c>
      <c r="D1773" s="3" t="s">
        <v>1914</v>
      </c>
      <c r="E1773" s="3" t="str">
        <v>Chavannes-des-Bois</v>
      </c>
      <c r="G1773" s="21">
        <v>6003</v>
      </c>
      <c r="H1773" s="21" t="s">
        <v>4552</v>
      </c>
    </row>
    <row r="1774" spans="1:8" x14ac:dyDescent="0.2">
      <c r="A1774" s="3">
        <v>9056</v>
      </c>
      <c r="B1774" s="3" t="s">
        <v>1924</v>
      </c>
      <c r="C1774" s="3" t="s">
        <v>1924</v>
      </c>
      <c r="D1774" s="3" t="s">
        <v>1914</v>
      </c>
      <c r="E1774" s="3" t="str">
        <v>Chéserex</v>
      </c>
      <c r="G1774" s="21">
        <v>6004</v>
      </c>
      <c r="H1774" s="21" t="s">
        <v>4552</v>
      </c>
    </row>
    <row r="1775" spans="1:8" x14ac:dyDescent="0.2">
      <c r="A1775" s="3">
        <v>9037</v>
      </c>
      <c r="B1775" s="3" t="s">
        <v>1925</v>
      </c>
      <c r="C1775" s="3" t="s">
        <v>1926</v>
      </c>
      <c r="D1775" s="3" t="s">
        <v>1914</v>
      </c>
      <c r="E1775" s="3" t="str">
        <v>Coinsins</v>
      </c>
      <c r="G1775" s="21">
        <v>6005</v>
      </c>
      <c r="H1775" s="21" t="s">
        <v>4552</v>
      </c>
    </row>
    <row r="1776" spans="1:8" x14ac:dyDescent="0.2">
      <c r="A1776" s="3">
        <v>9042</v>
      </c>
      <c r="B1776" s="3" t="s">
        <v>1926</v>
      </c>
      <c r="C1776" s="3" t="s">
        <v>1926</v>
      </c>
      <c r="D1776" s="3" t="s">
        <v>1914</v>
      </c>
      <c r="E1776" s="3" t="str">
        <v>Commugny</v>
      </c>
      <c r="G1776" s="21">
        <v>6006</v>
      </c>
      <c r="H1776" s="21" t="s">
        <v>4552</v>
      </c>
    </row>
    <row r="1777" spans="1:8" x14ac:dyDescent="0.2">
      <c r="A1777" s="3">
        <v>9052</v>
      </c>
      <c r="B1777" s="3" t="s">
        <v>1927</v>
      </c>
      <c r="C1777" s="3" t="s">
        <v>1928</v>
      </c>
      <c r="D1777" s="3" t="s">
        <v>1914</v>
      </c>
      <c r="E1777" s="3" t="str">
        <v>Coppet</v>
      </c>
      <c r="G1777" s="21">
        <v>6010</v>
      </c>
      <c r="H1777" s="21" t="s">
        <v>4552</v>
      </c>
    </row>
    <row r="1778" spans="1:8" x14ac:dyDescent="0.2">
      <c r="A1778" s="3">
        <v>9053</v>
      </c>
      <c r="B1778" s="3" t="s">
        <v>1929</v>
      </c>
      <c r="C1778" s="3" t="s">
        <v>1928</v>
      </c>
      <c r="D1778" s="3" t="s">
        <v>1914</v>
      </c>
      <c r="E1778" s="3" t="str">
        <v>Crans (VD)</v>
      </c>
      <c r="G1778" s="21">
        <v>6012</v>
      </c>
      <c r="H1778" s="21" t="s">
        <v>4552</v>
      </c>
    </row>
    <row r="1779" spans="1:8" x14ac:dyDescent="0.2">
      <c r="A1779" s="3">
        <v>9062</v>
      </c>
      <c r="B1779" s="3" t="s">
        <v>1930</v>
      </c>
      <c r="C1779" s="3" t="s">
        <v>1928</v>
      </c>
      <c r="D1779" s="3" t="s">
        <v>1914</v>
      </c>
      <c r="E1779" s="3" t="str">
        <v>Crassier</v>
      </c>
      <c r="G1779" s="21">
        <v>6013</v>
      </c>
      <c r="H1779" s="21" t="s">
        <v>4552</v>
      </c>
    </row>
    <row r="1780" spans="1:8" x14ac:dyDescent="0.2">
      <c r="A1780" s="3">
        <v>9043</v>
      </c>
      <c r="B1780" s="3" t="s">
        <v>1931</v>
      </c>
      <c r="C1780" s="3" t="s">
        <v>1931</v>
      </c>
      <c r="D1780" s="3" t="s">
        <v>1914</v>
      </c>
      <c r="E1780" s="3" t="str">
        <v>Duillier</v>
      </c>
      <c r="G1780" s="21">
        <v>6014</v>
      </c>
      <c r="H1780" s="21" t="s">
        <v>4552</v>
      </c>
    </row>
    <row r="1781" spans="1:8" x14ac:dyDescent="0.2">
      <c r="A1781" s="3">
        <v>9035</v>
      </c>
      <c r="B1781" s="3" t="s">
        <v>1932</v>
      </c>
      <c r="C1781" s="3" t="s">
        <v>1933</v>
      </c>
      <c r="D1781" s="3" t="s">
        <v>1914</v>
      </c>
      <c r="E1781" s="3" t="str">
        <v>Eysins</v>
      </c>
      <c r="G1781" s="21">
        <v>6015</v>
      </c>
      <c r="H1781" s="21" t="s">
        <v>4552</v>
      </c>
    </row>
    <row r="1782" spans="1:8" x14ac:dyDescent="0.2">
      <c r="A1782" s="3">
        <v>9410</v>
      </c>
      <c r="B1782" s="3" t="s">
        <v>1934</v>
      </c>
      <c r="C1782" s="3" t="s">
        <v>1934</v>
      </c>
      <c r="D1782" s="3" t="s">
        <v>1914</v>
      </c>
      <c r="E1782" s="3" t="str">
        <v>Founex</v>
      </c>
      <c r="G1782" s="21">
        <v>6016</v>
      </c>
      <c r="H1782" s="21" t="s">
        <v>4552</v>
      </c>
    </row>
    <row r="1783" spans="1:8" x14ac:dyDescent="0.2">
      <c r="A1783" s="3">
        <v>9405</v>
      </c>
      <c r="B1783" s="3" t="s">
        <v>1935</v>
      </c>
      <c r="C1783" s="3" t="s">
        <v>1936</v>
      </c>
      <c r="D1783" s="3" t="s">
        <v>1914</v>
      </c>
      <c r="E1783" s="3" t="str">
        <v>Genolier</v>
      </c>
      <c r="G1783" s="21">
        <v>6017</v>
      </c>
      <c r="H1783" s="21" t="s">
        <v>4552</v>
      </c>
    </row>
    <row r="1784" spans="1:8" x14ac:dyDescent="0.2">
      <c r="A1784" s="3">
        <v>9426</v>
      </c>
      <c r="B1784" s="3" t="s">
        <v>1936</v>
      </c>
      <c r="C1784" s="3" t="s">
        <v>1936</v>
      </c>
      <c r="D1784" s="3" t="s">
        <v>1914</v>
      </c>
      <c r="E1784" s="3" t="str">
        <v>Gingins</v>
      </c>
      <c r="G1784" s="21">
        <v>6018</v>
      </c>
      <c r="H1784" s="21" t="s">
        <v>4552</v>
      </c>
    </row>
    <row r="1785" spans="1:8" x14ac:dyDescent="0.2">
      <c r="A1785" s="3">
        <v>9038</v>
      </c>
      <c r="B1785" s="3" t="s">
        <v>1937</v>
      </c>
      <c r="C1785" s="3" t="s">
        <v>1937</v>
      </c>
      <c r="D1785" s="3" t="s">
        <v>1914</v>
      </c>
      <c r="E1785" s="3" t="str">
        <v>Givrins</v>
      </c>
      <c r="G1785" s="21">
        <v>6019</v>
      </c>
      <c r="H1785" s="21" t="s">
        <v>4552</v>
      </c>
    </row>
    <row r="1786" spans="1:8" x14ac:dyDescent="0.2">
      <c r="A1786" s="3">
        <v>9411</v>
      </c>
      <c r="B1786" s="3" t="s">
        <v>1938</v>
      </c>
      <c r="C1786" s="3" t="s">
        <v>1939</v>
      </c>
      <c r="D1786" s="3" t="s">
        <v>1914</v>
      </c>
      <c r="E1786" s="3" t="str">
        <v>Gland</v>
      </c>
      <c r="G1786" s="21">
        <v>6020</v>
      </c>
      <c r="H1786" s="21" t="s">
        <v>4552</v>
      </c>
    </row>
    <row r="1787" spans="1:8" x14ac:dyDescent="0.2">
      <c r="A1787" s="3">
        <v>9411</v>
      </c>
      <c r="B1787" s="3" t="s">
        <v>1940</v>
      </c>
      <c r="C1787" s="3" t="s">
        <v>1939</v>
      </c>
      <c r="D1787" s="3" t="s">
        <v>1914</v>
      </c>
      <c r="E1787" s="3" t="str">
        <v>Grens</v>
      </c>
      <c r="G1787" s="21">
        <v>6022</v>
      </c>
      <c r="H1787" s="21" t="s">
        <v>4552</v>
      </c>
    </row>
    <row r="1788" spans="1:8" x14ac:dyDescent="0.2">
      <c r="A1788" s="3">
        <v>9044</v>
      </c>
      <c r="B1788" s="3" t="s">
        <v>1941</v>
      </c>
      <c r="C1788" s="3" t="s">
        <v>1942</v>
      </c>
      <c r="D1788" s="3" t="s">
        <v>1914</v>
      </c>
      <c r="E1788" s="3" t="str">
        <v>Mies</v>
      </c>
      <c r="G1788" s="21">
        <v>6023</v>
      </c>
      <c r="H1788" s="21" t="s">
        <v>4552</v>
      </c>
    </row>
    <row r="1789" spans="1:8" x14ac:dyDescent="0.2">
      <c r="A1789" s="3">
        <v>9428</v>
      </c>
      <c r="B1789" s="3" t="s">
        <v>1943</v>
      </c>
      <c r="C1789" s="3" t="s">
        <v>1943</v>
      </c>
      <c r="D1789" s="3" t="s">
        <v>1914</v>
      </c>
      <c r="E1789" s="3" t="str">
        <v>Nyon</v>
      </c>
      <c r="G1789" s="21">
        <v>6024</v>
      </c>
      <c r="H1789" s="21" t="s">
        <v>4552</v>
      </c>
    </row>
    <row r="1790" spans="1:8" x14ac:dyDescent="0.2">
      <c r="A1790" s="3">
        <v>9427</v>
      </c>
      <c r="B1790" s="3" t="s">
        <v>1944</v>
      </c>
      <c r="C1790" s="3" t="s">
        <v>1944</v>
      </c>
      <c r="D1790" s="3" t="s">
        <v>1914</v>
      </c>
      <c r="E1790" s="3" t="str">
        <v>Prangins</v>
      </c>
      <c r="G1790" s="21">
        <v>6025</v>
      </c>
      <c r="H1790" s="21" t="s">
        <v>4552</v>
      </c>
    </row>
    <row r="1791" spans="1:8" x14ac:dyDescent="0.2">
      <c r="A1791" s="3">
        <v>9050</v>
      </c>
      <c r="B1791" s="3" t="s">
        <v>1945</v>
      </c>
      <c r="C1791" s="3" t="s">
        <v>1945</v>
      </c>
      <c r="D1791" s="3" t="s">
        <v>1946</v>
      </c>
      <c r="E1791" s="3" t="str">
        <v>La Rippe</v>
      </c>
      <c r="G1791" s="21">
        <v>6026</v>
      </c>
      <c r="H1791" s="21" t="s">
        <v>4552</v>
      </c>
    </row>
    <row r="1792" spans="1:8" x14ac:dyDescent="0.2">
      <c r="A1792" s="3">
        <v>9050</v>
      </c>
      <c r="B1792" s="3" t="s">
        <v>1947</v>
      </c>
      <c r="C1792" s="3" t="s">
        <v>1945</v>
      </c>
      <c r="D1792" s="3" t="s">
        <v>1946</v>
      </c>
      <c r="E1792" s="3" t="str">
        <v>Saint-Cergue</v>
      </c>
      <c r="G1792" s="21">
        <v>6027</v>
      </c>
      <c r="H1792" s="21" t="s">
        <v>4552</v>
      </c>
    </row>
    <row r="1793" spans="1:8" x14ac:dyDescent="0.2">
      <c r="A1793" s="3">
        <v>9108</v>
      </c>
      <c r="B1793" s="3" t="s">
        <v>1948</v>
      </c>
      <c r="C1793" s="3" t="s">
        <v>1948</v>
      </c>
      <c r="D1793" s="3" t="s">
        <v>1946</v>
      </c>
      <c r="E1793" s="3" t="str">
        <v>Signy-Avenex</v>
      </c>
      <c r="G1793" s="21">
        <v>6028</v>
      </c>
      <c r="H1793" s="21" t="s">
        <v>4552</v>
      </c>
    </row>
    <row r="1794" spans="1:8" x14ac:dyDescent="0.2">
      <c r="A1794" s="3">
        <v>9108</v>
      </c>
      <c r="B1794" s="3" t="s">
        <v>1949</v>
      </c>
      <c r="C1794" s="3" t="s">
        <v>1948</v>
      </c>
      <c r="D1794" s="3" t="s">
        <v>1946</v>
      </c>
      <c r="E1794" s="3" t="str">
        <v>Tannay</v>
      </c>
      <c r="G1794" s="21">
        <v>6030</v>
      </c>
      <c r="H1794" s="21" t="s">
        <v>4552</v>
      </c>
    </row>
    <row r="1795" spans="1:8" x14ac:dyDescent="0.2">
      <c r="A1795" s="3">
        <v>9108</v>
      </c>
      <c r="B1795" s="3" t="s">
        <v>1950</v>
      </c>
      <c r="C1795" s="3" t="s">
        <v>1948</v>
      </c>
      <c r="D1795" s="3" t="s">
        <v>1946</v>
      </c>
      <c r="E1795" s="3" t="str">
        <v>Trélex</v>
      </c>
      <c r="G1795" s="21">
        <v>6032</v>
      </c>
      <c r="H1795" s="21" t="s">
        <v>4552</v>
      </c>
    </row>
    <row r="1796" spans="1:8" x14ac:dyDescent="0.2">
      <c r="A1796" s="3">
        <v>9050</v>
      </c>
      <c r="B1796" s="3" t="s">
        <v>1951</v>
      </c>
      <c r="C1796" s="3" t="s">
        <v>1952</v>
      </c>
      <c r="D1796" s="3" t="s">
        <v>1946</v>
      </c>
      <c r="E1796" s="3" t="str">
        <v>Le Vaud</v>
      </c>
      <c r="G1796" s="21">
        <v>6033</v>
      </c>
      <c r="H1796" s="21" t="s">
        <v>4552</v>
      </c>
    </row>
    <row r="1797" spans="1:8" x14ac:dyDescent="0.2">
      <c r="A1797" s="3">
        <v>9050</v>
      </c>
      <c r="B1797" s="3" t="s">
        <v>1953</v>
      </c>
      <c r="C1797" s="3" t="s">
        <v>1952</v>
      </c>
      <c r="D1797" s="3" t="s">
        <v>1946</v>
      </c>
      <c r="E1797" s="3" t="str">
        <v>Vich</v>
      </c>
      <c r="G1797" s="21">
        <v>6034</v>
      </c>
      <c r="H1797" s="21" t="s">
        <v>4552</v>
      </c>
    </row>
    <row r="1798" spans="1:8" x14ac:dyDescent="0.2">
      <c r="A1798" s="3">
        <v>9054</v>
      </c>
      <c r="B1798" s="3" t="s">
        <v>1954</v>
      </c>
      <c r="C1798" s="3" t="s">
        <v>1952</v>
      </c>
      <c r="D1798" s="3" t="s">
        <v>1946</v>
      </c>
      <c r="E1798" s="3" t="str">
        <v>L'Abergement</v>
      </c>
      <c r="G1798" s="21">
        <v>6035</v>
      </c>
      <c r="H1798" s="21" t="s">
        <v>4552</v>
      </c>
    </row>
    <row r="1799" spans="1:8" x14ac:dyDescent="0.2">
      <c r="A1799" s="3">
        <v>9413</v>
      </c>
      <c r="B1799" s="3" t="s">
        <v>1955</v>
      </c>
      <c r="C1799" s="3" t="s">
        <v>1955</v>
      </c>
      <c r="D1799" s="3" t="s">
        <v>1946</v>
      </c>
      <c r="E1799" s="3" t="str">
        <v>Agiez</v>
      </c>
      <c r="G1799" s="21">
        <v>6036</v>
      </c>
      <c r="H1799" s="21" t="s">
        <v>4552</v>
      </c>
    </row>
    <row r="1800" spans="1:8" x14ac:dyDescent="0.2">
      <c r="A1800" s="3">
        <v>9413</v>
      </c>
      <c r="B1800" s="3" t="s">
        <v>1955</v>
      </c>
      <c r="C1800" s="3" t="s">
        <v>1955</v>
      </c>
      <c r="D1800" s="3" t="s">
        <v>1946</v>
      </c>
      <c r="E1800" s="3" t="str">
        <v>Arnex-sur-Orbe</v>
      </c>
      <c r="G1800" s="21">
        <v>6037</v>
      </c>
      <c r="H1800" s="21" t="s">
        <v>4552</v>
      </c>
    </row>
    <row r="1801" spans="1:8" x14ac:dyDescent="0.2">
      <c r="A1801" s="3">
        <v>9442</v>
      </c>
      <c r="B1801" s="3" t="s">
        <v>1956</v>
      </c>
      <c r="C1801" s="3" t="s">
        <v>1955</v>
      </c>
      <c r="D1801" s="3" t="s">
        <v>1946</v>
      </c>
      <c r="E1801" s="3" t="str">
        <v>Ballaigues</v>
      </c>
      <c r="G1801" s="21">
        <v>6038</v>
      </c>
      <c r="H1801" s="21" t="s">
        <v>4552</v>
      </c>
    </row>
    <row r="1802" spans="1:8" x14ac:dyDescent="0.2">
      <c r="A1802" s="3">
        <v>9050</v>
      </c>
      <c r="B1802" s="3" t="s">
        <v>1957</v>
      </c>
      <c r="C1802" s="3" t="s">
        <v>1958</v>
      </c>
      <c r="D1802" s="3" t="s">
        <v>1946</v>
      </c>
      <c r="E1802" s="3" t="str">
        <v>Baulmes</v>
      </c>
      <c r="G1802" s="21">
        <v>6039</v>
      </c>
      <c r="H1802" s="21" t="s">
        <v>4552</v>
      </c>
    </row>
    <row r="1803" spans="1:8" x14ac:dyDescent="0.2">
      <c r="A1803" s="3">
        <v>9050</v>
      </c>
      <c r="B1803" s="3" t="s">
        <v>1959</v>
      </c>
      <c r="C1803" s="3" t="s">
        <v>1958</v>
      </c>
      <c r="D1803" s="3" t="s">
        <v>1946</v>
      </c>
      <c r="E1803" s="3" t="str">
        <v>Bavois</v>
      </c>
      <c r="G1803" s="21">
        <v>6042</v>
      </c>
      <c r="H1803" s="21" t="s">
        <v>4552</v>
      </c>
    </row>
    <row r="1804" spans="1:8" x14ac:dyDescent="0.2">
      <c r="A1804" s="3">
        <v>9057</v>
      </c>
      <c r="B1804" s="3" t="s">
        <v>1960</v>
      </c>
      <c r="C1804" s="3" t="s">
        <v>1958</v>
      </c>
      <c r="D1804" s="3" t="s">
        <v>1946</v>
      </c>
      <c r="E1804" s="3" t="str">
        <v>Bofflens</v>
      </c>
      <c r="G1804" s="21">
        <v>6043</v>
      </c>
      <c r="H1804" s="21" t="s">
        <v>4552</v>
      </c>
    </row>
    <row r="1805" spans="1:8" x14ac:dyDescent="0.2">
      <c r="A1805" s="3">
        <v>9057</v>
      </c>
      <c r="B1805" s="3" t="s">
        <v>1961</v>
      </c>
      <c r="C1805" s="3" t="s">
        <v>1958</v>
      </c>
      <c r="D1805" s="3" t="s">
        <v>1946</v>
      </c>
      <c r="E1805" s="3" t="str">
        <v>Bretonnières</v>
      </c>
      <c r="G1805" s="21">
        <v>6044</v>
      </c>
      <c r="H1805" s="21" t="s">
        <v>4552</v>
      </c>
    </row>
    <row r="1806" spans="1:8" x14ac:dyDescent="0.2">
      <c r="A1806" s="3">
        <v>9057</v>
      </c>
      <c r="B1806" s="3" t="s">
        <v>1962</v>
      </c>
      <c r="C1806" s="3" t="s">
        <v>1958</v>
      </c>
      <c r="D1806" s="3" t="s">
        <v>1946</v>
      </c>
      <c r="E1806" s="3" t="str">
        <v>Chavornay</v>
      </c>
      <c r="G1806" s="21">
        <v>6045</v>
      </c>
      <c r="H1806" s="21" t="s">
        <v>4552</v>
      </c>
    </row>
    <row r="1807" spans="1:8" x14ac:dyDescent="0.2">
      <c r="A1807" s="3">
        <v>9058</v>
      </c>
      <c r="B1807" s="3" t="s">
        <v>1963</v>
      </c>
      <c r="C1807" s="3" t="s">
        <v>1958</v>
      </c>
      <c r="D1807" s="3" t="s">
        <v>1946</v>
      </c>
      <c r="E1807" s="3" t="str">
        <v>Les Clées</v>
      </c>
      <c r="G1807" s="21">
        <v>6047</v>
      </c>
      <c r="H1807" s="21" t="s">
        <v>4552</v>
      </c>
    </row>
    <row r="1808" spans="1:8" x14ac:dyDescent="0.2">
      <c r="A1808" s="3">
        <v>9308</v>
      </c>
      <c r="B1808" s="3" t="s">
        <v>1964</v>
      </c>
      <c r="C1808" s="3" t="s">
        <v>1965</v>
      </c>
      <c r="D1808" s="3" t="s">
        <v>1966</v>
      </c>
      <c r="E1808" s="3" t="str">
        <v>Croy</v>
      </c>
      <c r="G1808" s="21">
        <v>6048</v>
      </c>
      <c r="H1808" s="21" t="s">
        <v>4552</v>
      </c>
    </row>
    <row r="1809" spans="1:8" x14ac:dyDescent="0.2">
      <c r="A1809" s="3">
        <v>9312</v>
      </c>
      <c r="B1809" s="3" t="s">
        <v>1965</v>
      </c>
      <c r="C1809" s="3" t="s">
        <v>1965</v>
      </c>
      <c r="D1809" s="3" t="s">
        <v>1966</v>
      </c>
      <c r="E1809" s="3" t="str">
        <v>Juriens</v>
      </c>
      <c r="G1809" s="21">
        <v>6052</v>
      </c>
      <c r="H1809" s="21" t="s">
        <v>4552</v>
      </c>
    </row>
    <row r="1810" spans="1:8" x14ac:dyDescent="0.2">
      <c r="A1810" s="3">
        <v>9313</v>
      </c>
      <c r="B1810" s="3" t="s">
        <v>1967</v>
      </c>
      <c r="C1810" s="3" t="s">
        <v>1967</v>
      </c>
      <c r="D1810" s="3" t="s">
        <v>1966</v>
      </c>
      <c r="E1810" s="3" t="str">
        <v>Lignerolle</v>
      </c>
      <c r="G1810" s="21">
        <v>6053</v>
      </c>
      <c r="H1810" s="21" t="s">
        <v>4552</v>
      </c>
    </row>
    <row r="1811" spans="1:8" x14ac:dyDescent="0.2">
      <c r="A1811" s="3">
        <v>9000</v>
      </c>
      <c r="B1811" s="3" t="s">
        <v>1968</v>
      </c>
      <c r="C1811" s="3" t="s">
        <v>1968</v>
      </c>
      <c r="D1811" s="3" t="s">
        <v>1966</v>
      </c>
      <c r="E1811" s="3" t="str">
        <v>Montcherand</v>
      </c>
      <c r="G1811" s="21">
        <v>6055</v>
      </c>
      <c r="H1811" s="21" t="s">
        <v>4552</v>
      </c>
    </row>
    <row r="1812" spans="1:8" x14ac:dyDescent="0.2">
      <c r="A1812" s="3">
        <v>9008</v>
      </c>
      <c r="B1812" s="3" t="s">
        <v>1968</v>
      </c>
      <c r="C1812" s="3" t="s">
        <v>1968</v>
      </c>
      <c r="D1812" s="3" t="s">
        <v>1966</v>
      </c>
      <c r="E1812" s="3" t="str">
        <v>Orbe</v>
      </c>
      <c r="G1812" s="21">
        <v>6056</v>
      </c>
      <c r="H1812" s="21" t="s">
        <v>4552</v>
      </c>
    </row>
    <row r="1813" spans="1:8" x14ac:dyDescent="0.2">
      <c r="A1813" s="3">
        <v>9010</v>
      </c>
      <c r="B1813" s="3" t="s">
        <v>1968</v>
      </c>
      <c r="C1813" s="3" t="s">
        <v>1968</v>
      </c>
      <c r="D1813" s="3" t="s">
        <v>1966</v>
      </c>
      <c r="E1813" s="3" t="str">
        <v>La Praz</v>
      </c>
      <c r="G1813" s="21">
        <v>6060</v>
      </c>
      <c r="H1813" s="21" t="s">
        <v>4552</v>
      </c>
    </row>
    <row r="1814" spans="1:8" x14ac:dyDescent="0.2">
      <c r="A1814" s="3">
        <v>9011</v>
      </c>
      <c r="B1814" s="3" t="s">
        <v>1968</v>
      </c>
      <c r="C1814" s="3" t="s">
        <v>1968</v>
      </c>
      <c r="D1814" s="3" t="s">
        <v>1966</v>
      </c>
      <c r="E1814" s="3" t="str">
        <v>Premier</v>
      </c>
      <c r="G1814" s="21">
        <v>6062</v>
      </c>
      <c r="H1814" s="21" t="s">
        <v>4552</v>
      </c>
    </row>
    <row r="1815" spans="1:8" x14ac:dyDescent="0.2">
      <c r="A1815" s="3">
        <v>9012</v>
      </c>
      <c r="B1815" s="3" t="s">
        <v>1968</v>
      </c>
      <c r="C1815" s="3" t="s">
        <v>1968</v>
      </c>
      <c r="D1815" s="3" t="s">
        <v>1966</v>
      </c>
      <c r="E1815" s="3" t="str">
        <v>Rances</v>
      </c>
      <c r="G1815" s="21">
        <v>6063</v>
      </c>
      <c r="H1815" s="21" t="s">
        <v>4552</v>
      </c>
    </row>
    <row r="1816" spans="1:8" x14ac:dyDescent="0.2">
      <c r="A1816" s="3">
        <v>9014</v>
      </c>
      <c r="B1816" s="3" t="s">
        <v>1968</v>
      </c>
      <c r="C1816" s="3" t="s">
        <v>1968</v>
      </c>
      <c r="D1816" s="3" t="s">
        <v>1966</v>
      </c>
      <c r="E1816" s="3" t="str">
        <v>Romainmôtier-Envy</v>
      </c>
      <c r="G1816" s="21">
        <v>6064</v>
      </c>
      <c r="H1816" s="21" t="s">
        <v>4552</v>
      </c>
    </row>
    <row r="1817" spans="1:8" x14ac:dyDescent="0.2">
      <c r="A1817" s="3">
        <v>9015</v>
      </c>
      <c r="B1817" s="3" t="s">
        <v>1968</v>
      </c>
      <c r="C1817" s="3" t="s">
        <v>1968</v>
      </c>
      <c r="D1817" s="3" t="s">
        <v>1966</v>
      </c>
      <c r="E1817" s="3" t="str">
        <v>Sergey</v>
      </c>
      <c r="G1817" s="21">
        <v>6066</v>
      </c>
      <c r="H1817" s="21" t="s">
        <v>4552</v>
      </c>
    </row>
    <row r="1818" spans="1:8" x14ac:dyDescent="0.2">
      <c r="A1818" s="3">
        <v>9016</v>
      </c>
      <c r="B1818" s="3" t="s">
        <v>1968</v>
      </c>
      <c r="C1818" s="3" t="s">
        <v>1968</v>
      </c>
      <c r="D1818" s="3" t="s">
        <v>1966</v>
      </c>
      <c r="E1818" s="3" t="str">
        <v>Valeyres-sous-Rances</v>
      </c>
      <c r="G1818" s="21">
        <v>6067</v>
      </c>
      <c r="H1818" s="21" t="s">
        <v>4558</v>
      </c>
    </row>
    <row r="1819" spans="1:8" x14ac:dyDescent="0.2">
      <c r="A1819" s="3">
        <v>9300</v>
      </c>
      <c r="B1819" s="3" t="s">
        <v>1969</v>
      </c>
      <c r="C1819" s="3" t="s">
        <v>1969</v>
      </c>
      <c r="D1819" s="3" t="s">
        <v>1966</v>
      </c>
      <c r="E1819" s="3" t="str">
        <v>Vallorbe</v>
      </c>
      <c r="G1819" s="21">
        <v>6068</v>
      </c>
      <c r="H1819" s="21" t="s">
        <v>4558</v>
      </c>
    </row>
    <row r="1820" spans="1:8" x14ac:dyDescent="0.2">
      <c r="A1820" s="3">
        <v>9305</v>
      </c>
      <c r="B1820" s="3" t="s">
        <v>1970</v>
      </c>
      <c r="C1820" s="3" t="s">
        <v>1971</v>
      </c>
      <c r="D1820" s="3" t="s">
        <v>1966</v>
      </c>
      <c r="E1820" s="3" t="str">
        <v>Vaulion</v>
      </c>
      <c r="G1820" s="21">
        <v>6072</v>
      </c>
      <c r="H1820" s="21" t="s">
        <v>4552</v>
      </c>
    </row>
    <row r="1821" spans="1:8" x14ac:dyDescent="0.2">
      <c r="A1821" s="3">
        <v>9034</v>
      </c>
      <c r="B1821" s="3" t="s">
        <v>1972</v>
      </c>
      <c r="C1821" s="3" t="s">
        <v>1972</v>
      </c>
      <c r="D1821" s="3" t="s">
        <v>1966</v>
      </c>
      <c r="E1821" s="3" t="str">
        <v>Vuiteboeuf</v>
      </c>
      <c r="G1821" s="21">
        <v>6073</v>
      </c>
      <c r="H1821" s="21" t="s">
        <v>4552</v>
      </c>
    </row>
    <row r="1822" spans="1:8" x14ac:dyDescent="0.2">
      <c r="A1822" s="3">
        <v>9036</v>
      </c>
      <c r="B1822" s="3" t="s">
        <v>1973</v>
      </c>
      <c r="C1822" s="3" t="s">
        <v>1972</v>
      </c>
      <c r="D1822" s="3" t="s">
        <v>1966</v>
      </c>
      <c r="E1822" s="3" t="str">
        <v>Corcelles-le-Jorat</v>
      </c>
      <c r="G1822" s="21">
        <v>6074</v>
      </c>
      <c r="H1822" s="21" t="s">
        <v>4552</v>
      </c>
    </row>
    <row r="1823" spans="1:8" x14ac:dyDescent="0.2">
      <c r="A1823" s="3">
        <v>9403</v>
      </c>
      <c r="B1823" s="3" t="s">
        <v>1974</v>
      </c>
      <c r="C1823" s="3" t="s">
        <v>1974</v>
      </c>
      <c r="D1823" s="3" t="s">
        <v>1966</v>
      </c>
      <c r="E1823" s="3" t="str">
        <v>Maracon</v>
      </c>
      <c r="G1823" s="21">
        <v>6078</v>
      </c>
      <c r="H1823" s="21" t="s">
        <v>4552</v>
      </c>
    </row>
    <row r="1824" spans="1:8" x14ac:dyDescent="0.2">
      <c r="A1824" s="3">
        <v>9402</v>
      </c>
      <c r="B1824" s="3" t="s">
        <v>1975</v>
      </c>
      <c r="C1824" s="3" t="s">
        <v>1975</v>
      </c>
      <c r="D1824" s="3" t="s">
        <v>1966</v>
      </c>
      <c r="E1824" s="3" t="str">
        <v>Montpreveyres</v>
      </c>
      <c r="G1824" s="21">
        <v>6083</v>
      </c>
      <c r="H1824" s="21" t="s">
        <v>4550</v>
      </c>
    </row>
    <row r="1825" spans="1:8" x14ac:dyDescent="0.2">
      <c r="A1825" s="3">
        <v>9400</v>
      </c>
      <c r="B1825" s="3" t="s">
        <v>1976</v>
      </c>
      <c r="C1825" s="3" t="s">
        <v>1976</v>
      </c>
      <c r="D1825" s="3" t="s">
        <v>1966</v>
      </c>
      <c r="E1825" s="3" t="str">
        <v>Ropraz</v>
      </c>
      <c r="G1825" s="21">
        <v>6084</v>
      </c>
      <c r="H1825" s="21" t="s">
        <v>4550</v>
      </c>
    </row>
    <row r="1826" spans="1:8" x14ac:dyDescent="0.2">
      <c r="A1826" s="3">
        <v>9404</v>
      </c>
      <c r="B1826" s="3" t="s">
        <v>1977</v>
      </c>
      <c r="C1826" s="3" t="s">
        <v>1977</v>
      </c>
      <c r="D1826" s="3" t="s">
        <v>1966</v>
      </c>
      <c r="E1826" s="3" t="str">
        <v>Servion</v>
      </c>
      <c r="G1826" s="21">
        <v>6085</v>
      </c>
      <c r="H1826" s="21" t="s">
        <v>4550</v>
      </c>
    </row>
    <row r="1827" spans="1:8" x14ac:dyDescent="0.2">
      <c r="A1827" s="3">
        <v>9323</v>
      </c>
      <c r="B1827" s="3" t="s">
        <v>1978</v>
      </c>
      <c r="C1827" s="3" t="s">
        <v>1978</v>
      </c>
      <c r="D1827" s="3" t="s">
        <v>1966</v>
      </c>
      <c r="E1827" s="3" t="str">
        <v>Vulliens</v>
      </c>
      <c r="G1827" s="21">
        <v>6086</v>
      </c>
      <c r="H1827" s="21" t="s">
        <v>4550</v>
      </c>
    </row>
    <row r="1828" spans="1:8" x14ac:dyDescent="0.2">
      <c r="A1828" s="3">
        <v>9327</v>
      </c>
      <c r="B1828" s="3" t="s">
        <v>1979</v>
      </c>
      <c r="C1828" s="3" t="s">
        <v>1979</v>
      </c>
      <c r="D1828" s="3" t="s">
        <v>1966</v>
      </c>
      <c r="E1828" s="3" t="str">
        <v>Jorat-Menthue</v>
      </c>
      <c r="G1828" s="21">
        <v>6102</v>
      </c>
      <c r="H1828" s="21" t="s">
        <v>4552</v>
      </c>
    </row>
    <row r="1829" spans="1:8" x14ac:dyDescent="0.2">
      <c r="A1829" s="3">
        <v>9033</v>
      </c>
      <c r="B1829" s="3" t="s">
        <v>1980</v>
      </c>
      <c r="C1829" s="3" t="s">
        <v>1980</v>
      </c>
      <c r="D1829" s="3" t="s">
        <v>1966</v>
      </c>
      <c r="E1829" s="3" t="str">
        <v>Oron</v>
      </c>
      <c r="G1829" s="21">
        <v>6103</v>
      </c>
      <c r="H1829" s="21" t="s">
        <v>4552</v>
      </c>
    </row>
    <row r="1830" spans="1:8" x14ac:dyDescent="0.2">
      <c r="A1830" s="3">
        <v>9434</v>
      </c>
      <c r="B1830" s="3" t="s">
        <v>1981</v>
      </c>
      <c r="C1830" s="3" t="s">
        <v>1982</v>
      </c>
      <c r="D1830" s="3" t="s">
        <v>1966</v>
      </c>
      <c r="E1830" s="3" t="str">
        <v>Jorat-Mézières</v>
      </c>
      <c r="G1830" s="21">
        <v>6105</v>
      </c>
      <c r="H1830" s="21" t="s">
        <v>4552</v>
      </c>
    </row>
    <row r="1831" spans="1:8" x14ac:dyDescent="0.2">
      <c r="A1831" s="3">
        <v>9435</v>
      </c>
      <c r="B1831" s="3" t="s">
        <v>1983</v>
      </c>
      <c r="C1831" s="3" t="s">
        <v>1982</v>
      </c>
      <c r="D1831" s="3" t="s">
        <v>1966</v>
      </c>
      <c r="E1831" s="3" t="str">
        <v>Champtauroz</v>
      </c>
      <c r="G1831" s="21">
        <v>6106</v>
      </c>
      <c r="H1831" s="21" t="s">
        <v>4552</v>
      </c>
    </row>
    <row r="1832" spans="1:8" x14ac:dyDescent="0.2">
      <c r="A1832" s="3">
        <v>9436</v>
      </c>
      <c r="B1832" s="3" t="s">
        <v>1984</v>
      </c>
      <c r="C1832" s="3" t="s">
        <v>1984</v>
      </c>
      <c r="D1832" s="3" t="s">
        <v>1966</v>
      </c>
      <c r="E1832" s="3" t="str">
        <v>Chevroux</v>
      </c>
      <c r="G1832" s="21">
        <v>6110</v>
      </c>
      <c r="H1832" s="21" t="s">
        <v>4552</v>
      </c>
    </row>
    <row r="1833" spans="1:8" x14ac:dyDescent="0.2">
      <c r="A1833" s="3">
        <v>9411</v>
      </c>
      <c r="B1833" s="3" t="s">
        <v>1938</v>
      </c>
      <c r="C1833" s="3" t="s">
        <v>1985</v>
      </c>
      <c r="D1833" s="3" t="s">
        <v>1966</v>
      </c>
      <c r="E1833" s="3" t="str">
        <v>Corcelles-près-Payerne</v>
      </c>
      <c r="G1833" s="21">
        <v>6112</v>
      </c>
      <c r="H1833" s="21" t="s">
        <v>4552</v>
      </c>
    </row>
    <row r="1834" spans="1:8" x14ac:dyDescent="0.2">
      <c r="A1834" s="3">
        <v>9442</v>
      </c>
      <c r="B1834" s="3" t="s">
        <v>1985</v>
      </c>
      <c r="C1834" s="3" t="s">
        <v>1985</v>
      </c>
      <c r="D1834" s="3" t="s">
        <v>1966</v>
      </c>
      <c r="E1834" s="3" t="str">
        <v>Grandcour</v>
      </c>
      <c r="G1834" s="21">
        <v>6113</v>
      </c>
      <c r="H1834" s="21" t="s">
        <v>4552</v>
      </c>
    </row>
    <row r="1835" spans="1:8" x14ac:dyDescent="0.2">
      <c r="A1835" s="3">
        <v>9444</v>
      </c>
      <c r="B1835" s="3" t="s">
        <v>1986</v>
      </c>
      <c r="C1835" s="3" t="s">
        <v>1986</v>
      </c>
      <c r="D1835" s="3" t="s">
        <v>1966</v>
      </c>
      <c r="E1835" s="3" t="str">
        <v>Henniez</v>
      </c>
      <c r="G1835" s="21">
        <v>6114</v>
      </c>
      <c r="H1835" s="21" t="s">
        <v>4552</v>
      </c>
    </row>
    <row r="1836" spans="1:8" x14ac:dyDescent="0.2">
      <c r="A1836" s="3">
        <v>9424</v>
      </c>
      <c r="B1836" s="3" t="s">
        <v>1987</v>
      </c>
      <c r="C1836" s="3" t="s">
        <v>1987</v>
      </c>
      <c r="D1836" s="3" t="s">
        <v>1966</v>
      </c>
      <c r="E1836" s="3" t="str">
        <v>Missy</v>
      </c>
      <c r="G1836" s="21">
        <v>6122</v>
      </c>
      <c r="H1836" s="21" t="s">
        <v>4552</v>
      </c>
    </row>
    <row r="1837" spans="1:8" x14ac:dyDescent="0.2">
      <c r="A1837" s="3">
        <v>9430</v>
      </c>
      <c r="B1837" s="3" t="s">
        <v>1988</v>
      </c>
      <c r="C1837" s="3" t="s">
        <v>1989</v>
      </c>
      <c r="D1837" s="3" t="s">
        <v>1966</v>
      </c>
      <c r="E1837" s="3" t="str">
        <v>Payerne</v>
      </c>
      <c r="G1837" s="21">
        <v>6123</v>
      </c>
      <c r="H1837" s="21" t="s">
        <v>4552</v>
      </c>
    </row>
    <row r="1838" spans="1:8" x14ac:dyDescent="0.2">
      <c r="A1838" s="3">
        <v>9422</v>
      </c>
      <c r="B1838" s="3" t="s">
        <v>1990</v>
      </c>
      <c r="C1838" s="3" t="s">
        <v>1991</v>
      </c>
      <c r="D1838" s="3" t="s">
        <v>1966</v>
      </c>
      <c r="E1838" s="3" t="str">
        <v>Trey</v>
      </c>
      <c r="G1838" s="21">
        <v>6125</v>
      </c>
      <c r="H1838" s="21" t="s">
        <v>4552</v>
      </c>
    </row>
    <row r="1839" spans="1:8" x14ac:dyDescent="0.2">
      <c r="A1839" s="3">
        <v>9423</v>
      </c>
      <c r="B1839" s="3" t="s">
        <v>1992</v>
      </c>
      <c r="C1839" s="3" t="s">
        <v>1991</v>
      </c>
      <c r="D1839" s="3" t="s">
        <v>1966</v>
      </c>
      <c r="E1839" s="3" t="str">
        <v>Treytorrens (Payerne)</v>
      </c>
      <c r="G1839" s="21">
        <v>6126</v>
      </c>
      <c r="H1839" s="21" t="s">
        <v>4552</v>
      </c>
    </row>
    <row r="1840" spans="1:8" x14ac:dyDescent="0.2">
      <c r="A1840" s="3">
        <v>9425</v>
      </c>
      <c r="B1840" s="3" t="s">
        <v>1991</v>
      </c>
      <c r="C1840" s="3" t="s">
        <v>1991</v>
      </c>
      <c r="D1840" s="3" t="s">
        <v>1966</v>
      </c>
      <c r="E1840" s="3" t="str">
        <v>Villarzel</v>
      </c>
      <c r="G1840" s="21">
        <v>6130</v>
      </c>
      <c r="H1840" s="21" t="s">
        <v>4551</v>
      </c>
    </row>
    <row r="1841" spans="1:8" x14ac:dyDescent="0.2">
      <c r="A1841" s="3">
        <v>9443</v>
      </c>
      <c r="B1841" s="3" t="s">
        <v>1993</v>
      </c>
      <c r="C1841" s="3" t="s">
        <v>1993</v>
      </c>
      <c r="D1841" s="3" t="s">
        <v>1966</v>
      </c>
      <c r="E1841" s="3" t="str">
        <v>Valbroye</v>
      </c>
      <c r="G1841" s="21">
        <v>6132</v>
      </c>
      <c r="H1841" s="21" t="s">
        <v>4551</v>
      </c>
    </row>
    <row r="1842" spans="1:8" x14ac:dyDescent="0.2">
      <c r="A1842" s="3">
        <v>9450</v>
      </c>
      <c r="B1842" s="3" t="s">
        <v>1994</v>
      </c>
      <c r="C1842" s="3" t="s">
        <v>1995</v>
      </c>
      <c r="D1842" s="3" t="s">
        <v>1966</v>
      </c>
      <c r="E1842" s="3" t="str">
        <v>Château-d'Oex</v>
      </c>
      <c r="G1842" s="21">
        <v>6133</v>
      </c>
      <c r="H1842" s="21" t="s">
        <v>4551</v>
      </c>
    </row>
    <row r="1843" spans="1:8" x14ac:dyDescent="0.2">
      <c r="A1843" s="3">
        <v>9450</v>
      </c>
      <c r="B1843" s="3" t="s">
        <v>1996</v>
      </c>
      <c r="C1843" s="3" t="s">
        <v>1995</v>
      </c>
      <c r="D1843" s="3" t="s">
        <v>1966</v>
      </c>
      <c r="E1843" s="3" t="str">
        <v>Rossinière</v>
      </c>
      <c r="G1843" s="21">
        <v>6142</v>
      </c>
      <c r="H1843" s="21" t="s">
        <v>4551</v>
      </c>
    </row>
    <row r="1844" spans="1:8" x14ac:dyDescent="0.2">
      <c r="A1844" s="3">
        <v>9452</v>
      </c>
      <c r="B1844" s="3" t="s">
        <v>1997</v>
      </c>
      <c r="C1844" s="3" t="s">
        <v>1995</v>
      </c>
      <c r="D1844" s="3" t="s">
        <v>1966</v>
      </c>
      <c r="E1844" s="3" t="str">
        <v>Rougemont</v>
      </c>
      <c r="G1844" s="21">
        <v>6143</v>
      </c>
      <c r="H1844" s="21" t="s">
        <v>4551</v>
      </c>
    </row>
    <row r="1845" spans="1:8" x14ac:dyDescent="0.2">
      <c r="A1845" s="3">
        <v>9464</v>
      </c>
      <c r="B1845" s="3" t="s">
        <v>1998</v>
      </c>
      <c r="C1845" s="3" t="s">
        <v>1995</v>
      </c>
      <c r="D1845" s="3" t="s">
        <v>1966</v>
      </c>
      <c r="E1845" s="3" t="str">
        <v>Allaman</v>
      </c>
      <c r="G1845" s="21">
        <v>6144</v>
      </c>
      <c r="H1845" s="21" t="s">
        <v>4551</v>
      </c>
    </row>
    <row r="1846" spans="1:8" x14ac:dyDescent="0.2">
      <c r="A1846" s="3">
        <v>9453</v>
      </c>
      <c r="B1846" s="3" t="s">
        <v>1999</v>
      </c>
      <c r="C1846" s="3" t="s">
        <v>1999</v>
      </c>
      <c r="D1846" s="3" t="s">
        <v>1966</v>
      </c>
      <c r="E1846" s="3" t="str">
        <v>Bursinel</v>
      </c>
      <c r="G1846" s="21">
        <v>6145</v>
      </c>
      <c r="H1846" s="21" t="s">
        <v>4551</v>
      </c>
    </row>
    <row r="1847" spans="1:8" x14ac:dyDescent="0.2">
      <c r="A1847" s="3">
        <v>9437</v>
      </c>
      <c r="B1847" s="3" t="s">
        <v>2000</v>
      </c>
      <c r="C1847" s="3" t="s">
        <v>2001</v>
      </c>
      <c r="D1847" s="3" t="s">
        <v>1966</v>
      </c>
      <c r="E1847" s="3" t="str">
        <v>Bursins</v>
      </c>
      <c r="G1847" s="21">
        <v>6146</v>
      </c>
      <c r="H1847" s="21" t="s">
        <v>4551</v>
      </c>
    </row>
    <row r="1848" spans="1:8" x14ac:dyDescent="0.2">
      <c r="A1848" s="3">
        <v>9451</v>
      </c>
      <c r="B1848" s="3" t="s">
        <v>2002</v>
      </c>
      <c r="C1848" s="3" t="s">
        <v>2003</v>
      </c>
      <c r="D1848" s="3" t="s">
        <v>1966</v>
      </c>
      <c r="E1848" s="3" t="str">
        <v>Burtigny</v>
      </c>
      <c r="G1848" s="21">
        <v>6147</v>
      </c>
      <c r="H1848" s="21" t="s">
        <v>4551</v>
      </c>
    </row>
    <row r="1849" spans="1:8" x14ac:dyDescent="0.2">
      <c r="A1849" s="3">
        <v>9462</v>
      </c>
      <c r="B1849" s="3" t="s">
        <v>2004</v>
      </c>
      <c r="C1849" s="3" t="s">
        <v>2003</v>
      </c>
      <c r="D1849" s="3" t="s">
        <v>1966</v>
      </c>
      <c r="E1849" s="3" t="str">
        <v>Dully</v>
      </c>
      <c r="G1849" s="21">
        <v>6152</v>
      </c>
      <c r="H1849" s="21" t="s">
        <v>4551</v>
      </c>
    </row>
    <row r="1850" spans="1:8" x14ac:dyDescent="0.2">
      <c r="A1850" s="3">
        <v>9463</v>
      </c>
      <c r="B1850" s="3" t="s">
        <v>2005</v>
      </c>
      <c r="C1850" s="3" t="s">
        <v>2003</v>
      </c>
      <c r="D1850" s="3" t="s">
        <v>1966</v>
      </c>
      <c r="E1850" s="3" t="str">
        <v>Essertines-sur-Rolle</v>
      </c>
      <c r="G1850" s="21">
        <v>6153</v>
      </c>
      <c r="H1850" s="21" t="s">
        <v>4551</v>
      </c>
    </row>
    <row r="1851" spans="1:8" x14ac:dyDescent="0.2">
      <c r="A1851" s="3">
        <v>9445</v>
      </c>
      <c r="B1851" s="3" t="s">
        <v>2006</v>
      </c>
      <c r="C1851" s="3" t="s">
        <v>2006</v>
      </c>
      <c r="D1851" s="3" t="s">
        <v>1966</v>
      </c>
      <c r="E1851" s="3" t="str">
        <v>Gilly</v>
      </c>
      <c r="G1851" s="21">
        <v>6154</v>
      </c>
      <c r="H1851" s="21" t="s">
        <v>4551</v>
      </c>
    </row>
    <row r="1852" spans="1:8" x14ac:dyDescent="0.2">
      <c r="A1852" s="3">
        <v>9464</v>
      </c>
      <c r="B1852" s="3" t="s">
        <v>2007</v>
      </c>
      <c r="C1852" s="3" t="s">
        <v>2008</v>
      </c>
      <c r="D1852" s="3" t="s">
        <v>1966</v>
      </c>
      <c r="E1852" s="3" t="str">
        <v>Luins</v>
      </c>
      <c r="G1852" s="21">
        <v>6156</v>
      </c>
      <c r="H1852" s="21" t="s">
        <v>4551</v>
      </c>
    </row>
    <row r="1853" spans="1:8" x14ac:dyDescent="0.2">
      <c r="A1853" s="3">
        <v>9470</v>
      </c>
      <c r="B1853" s="3" t="s">
        <v>2009</v>
      </c>
      <c r="C1853" s="3" t="s">
        <v>2010</v>
      </c>
      <c r="D1853" s="3" t="s">
        <v>1966</v>
      </c>
      <c r="E1853" s="3" t="str">
        <v>Mont-sur-Rolle</v>
      </c>
      <c r="G1853" s="21">
        <v>6162</v>
      </c>
      <c r="H1853" s="21" t="s">
        <v>4552</v>
      </c>
    </row>
    <row r="1854" spans="1:8" x14ac:dyDescent="0.2">
      <c r="A1854" s="3">
        <v>9473</v>
      </c>
      <c r="B1854" s="3" t="s">
        <v>2011</v>
      </c>
      <c r="C1854" s="3" t="s">
        <v>2011</v>
      </c>
      <c r="D1854" s="3" t="s">
        <v>1966</v>
      </c>
      <c r="E1854" s="3" t="str">
        <v>Perroy</v>
      </c>
      <c r="G1854" s="21">
        <v>6163</v>
      </c>
      <c r="H1854" s="21" t="s">
        <v>4552</v>
      </c>
    </row>
    <row r="1855" spans="1:8" x14ac:dyDescent="0.2">
      <c r="A1855" s="3">
        <v>9470</v>
      </c>
      <c r="B1855" s="3" t="s">
        <v>2012</v>
      </c>
      <c r="C1855" s="3" t="s">
        <v>2013</v>
      </c>
      <c r="D1855" s="3" t="s">
        <v>1966</v>
      </c>
      <c r="E1855" s="3" t="str">
        <v>Rolle</v>
      </c>
      <c r="G1855" s="21">
        <v>6166</v>
      </c>
      <c r="H1855" s="21" t="s">
        <v>4552</v>
      </c>
    </row>
    <row r="1856" spans="1:8" x14ac:dyDescent="0.2">
      <c r="A1856" s="3">
        <v>9472</v>
      </c>
      <c r="B1856" s="3" t="s">
        <v>2013</v>
      </c>
      <c r="C1856" s="3" t="s">
        <v>2013</v>
      </c>
      <c r="D1856" s="3" t="s">
        <v>1966</v>
      </c>
      <c r="E1856" s="3" t="str">
        <v>Tartegnin</v>
      </c>
      <c r="G1856" s="21">
        <v>6167</v>
      </c>
      <c r="H1856" s="21" t="s">
        <v>4552</v>
      </c>
    </row>
    <row r="1857" spans="1:8" x14ac:dyDescent="0.2">
      <c r="A1857" s="3">
        <v>9472</v>
      </c>
      <c r="B1857" s="3" t="s">
        <v>2014</v>
      </c>
      <c r="C1857" s="3" t="s">
        <v>2013</v>
      </c>
      <c r="D1857" s="3" t="s">
        <v>1966</v>
      </c>
      <c r="E1857" s="3" t="str">
        <v>Vinzel</v>
      </c>
      <c r="G1857" s="21">
        <v>6170</v>
      </c>
      <c r="H1857" s="21" t="s">
        <v>4552</v>
      </c>
    </row>
    <row r="1858" spans="1:8" x14ac:dyDescent="0.2">
      <c r="A1858" s="3">
        <v>9465</v>
      </c>
      <c r="B1858" s="3" t="s">
        <v>2015</v>
      </c>
      <c r="C1858" s="3" t="s">
        <v>2016</v>
      </c>
      <c r="D1858" s="3" t="s">
        <v>1966</v>
      </c>
      <c r="E1858" s="3" t="str">
        <v>L'Abbaye</v>
      </c>
      <c r="G1858" s="21">
        <v>6173</v>
      </c>
      <c r="H1858" s="21" t="s">
        <v>4552</v>
      </c>
    </row>
    <row r="1859" spans="1:8" x14ac:dyDescent="0.2">
      <c r="A1859" s="3">
        <v>9466</v>
      </c>
      <c r="B1859" s="3" t="s">
        <v>2016</v>
      </c>
      <c r="C1859" s="3" t="s">
        <v>2016</v>
      </c>
      <c r="D1859" s="3" t="s">
        <v>1966</v>
      </c>
      <c r="E1859" s="3" t="str">
        <v>Le Chenit</v>
      </c>
      <c r="G1859" s="21">
        <v>6174</v>
      </c>
      <c r="H1859" s="21" t="s">
        <v>4558</v>
      </c>
    </row>
    <row r="1860" spans="1:8" x14ac:dyDescent="0.2">
      <c r="A1860" s="3">
        <v>9467</v>
      </c>
      <c r="B1860" s="3" t="s">
        <v>2017</v>
      </c>
      <c r="C1860" s="3" t="s">
        <v>2016</v>
      </c>
      <c r="D1860" s="3" t="s">
        <v>1966</v>
      </c>
      <c r="E1860" s="3" t="str">
        <v>Le Lieu</v>
      </c>
      <c r="G1860" s="21">
        <v>6182</v>
      </c>
      <c r="H1860" s="21" t="s">
        <v>4552</v>
      </c>
    </row>
    <row r="1861" spans="1:8" x14ac:dyDescent="0.2">
      <c r="A1861" s="3">
        <v>9468</v>
      </c>
      <c r="B1861" s="3" t="s">
        <v>2018</v>
      </c>
      <c r="C1861" s="3" t="s">
        <v>2016</v>
      </c>
      <c r="D1861" s="3" t="s">
        <v>1966</v>
      </c>
      <c r="E1861" s="3" t="str">
        <v>Chardonne</v>
      </c>
      <c r="G1861" s="21">
        <v>6192</v>
      </c>
      <c r="H1861" s="21" t="s">
        <v>4543</v>
      </c>
    </row>
    <row r="1862" spans="1:8" x14ac:dyDescent="0.2">
      <c r="A1862" s="3">
        <v>9469</v>
      </c>
      <c r="B1862" s="3" t="s">
        <v>2019</v>
      </c>
      <c r="C1862" s="3" t="s">
        <v>2016</v>
      </c>
      <c r="D1862" s="3" t="s">
        <v>1966</v>
      </c>
      <c r="E1862" s="3" t="str">
        <v>Corseaux</v>
      </c>
      <c r="G1862" s="21">
        <v>6196</v>
      </c>
      <c r="H1862" s="21" t="s">
        <v>4543</v>
      </c>
    </row>
    <row r="1863" spans="1:8" x14ac:dyDescent="0.2">
      <c r="A1863" s="3">
        <v>9475</v>
      </c>
      <c r="B1863" s="3" t="s">
        <v>2020</v>
      </c>
      <c r="C1863" s="3" t="s">
        <v>2020</v>
      </c>
      <c r="D1863" s="3" t="s">
        <v>1966</v>
      </c>
      <c r="E1863" s="3" t="str">
        <v>Corsier-sur-Vevey</v>
      </c>
      <c r="G1863" s="21">
        <v>6197</v>
      </c>
      <c r="H1863" s="21" t="s">
        <v>4543</v>
      </c>
    </row>
    <row r="1864" spans="1:8" x14ac:dyDescent="0.2">
      <c r="A1864" s="3">
        <v>9476</v>
      </c>
      <c r="B1864" s="3" t="s">
        <v>2021</v>
      </c>
      <c r="C1864" s="3" t="s">
        <v>2022</v>
      </c>
      <c r="D1864" s="3" t="s">
        <v>1966</v>
      </c>
      <c r="E1864" s="3" t="str">
        <v>Jongny</v>
      </c>
      <c r="G1864" s="21">
        <v>6203</v>
      </c>
      <c r="H1864" s="21" t="s">
        <v>4552</v>
      </c>
    </row>
    <row r="1865" spans="1:8" x14ac:dyDescent="0.2">
      <c r="A1865" s="3">
        <v>9476</v>
      </c>
      <c r="B1865" s="3" t="s">
        <v>2023</v>
      </c>
      <c r="C1865" s="3" t="s">
        <v>2022</v>
      </c>
      <c r="D1865" s="3" t="s">
        <v>1966</v>
      </c>
      <c r="E1865" s="3" t="str">
        <v>Montreux</v>
      </c>
      <c r="G1865" s="21">
        <v>6204</v>
      </c>
      <c r="H1865" s="21" t="s">
        <v>4552</v>
      </c>
    </row>
    <row r="1866" spans="1:8" x14ac:dyDescent="0.2">
      <c r="A1866" s="3">
        <v>9477</v>
      </c>
      <c r="B1866" s="3" t="s">
        <v>2024</v>
      </c>
      <c r="C1866" s="3" t="s">
        <v>2022</v>
      </c>
      <c r="D1866" s="3" t="s">
        <v>1966</v>
      </c>
      <c r="E1866" s="3" t="str">
        <v>La Tour-de-Peilz</v>
      </c>
      <c r="G1866" s="21">
        <v>6205</v>
      </c>
      <c r="H1866" s="21" t="s">
        <v>4552</v>
      </c>
    </row>
    <row r="1867" spans="1:8" x14ac:dyDescent="0.2">
      <c r="A1867" s="3">
        <v>9478</v>
      </c>
      <c r="B1867" s="3" t="s">
        <v>2025</v>
      </c>
      <c r="C1867" s="3" t="s">
        <v>2022</v>
      </c>
      <c r="D1867" s="3" t="s">
        <v>1966</v>
      </c>
      <c r="E1867" s="3" t="str">
        <v>Vevey</v>
      </c>
      <c r="G1867" s="21">
        <v>6206</v>
      </c>
      <c r="H1867" s="21" t="s">
        <v>4552</v>
      </c>
    </row>
    <row r="1868" spans="1:8" x14ac:dyDescent="0.2">
      <c r="A1868" s="3">
        <v>9479</v>
      </c>
      <c r="B1868" s="3" t="s">
        <v>2026</v>
      </c>
      <c r="C1868" s="3" t="s">
        <v>2022</v>
      </c>
      <c r="D1868" s="3" t="s">
        <v>1966</v>
      </c>
      <c r="E1868" s="3" t="str">
        <v>Veytaux</v>
      </c>
      <c r="G1868" s="21">
        <v>6207</v>
      </c>
      <c r="H1868" s="21" t="s">
        <v>4552</v>
      </c>
    </row>
    <row r="1869" spans="1:8" x14ac:dyDescent="0.2">
      <c r="A1869" s="3">
        <v>9479</v>
      </c>
      <c r="B1869" s="3" t="s">
        <v>2027</v>
      </c>
      <c r="C1869" s="3" t="s">
        <v>2022</v>
      </c>
      <c r="D1869" s="3" t="s">
        <v>1966</v>
      </c>
      <c r="E1869" s="3" t="str">
        <v>Blonay - Saint-Légier</v>
      </c>
      <c r="G1869" s="21">
        <v>6208</v>
      </c>
      <c r="H1869" s="21" t="s">
        <v>4552</v>
      </c>
    </row>
    <row r="1870" spans="1:8" x14ac:dyDescent="0.2">
      <c r="A1870" s="3">
        <v>9479</v>
      </c>
      <c r="B1870" s="3" t="s">
        <v>2028</v>
      </c>
      <c r="C1870" s="3" t="s">
        <v>2022</v>
      </c>
      <c r="D1870" s="3" t="s">
        <v>1966</v>
      </c>
      <c r="E1870" s="3" t="str">
        <v>Belmont-sur-Yverdon</v>
      </c>
      <c r="G1870" s="21">
        <v>6210</v>
      </c>
      <c r="H1870" s="21" t="s">
        <v>4552</v>
      </c>
    </row>
    <row r="1871" spans="1:8" x14ac:dyDescent="0.2">
      <c r="A1871" s="3">
        <v>7310</v>
      </c>
      <c r="B1871" s="3" t="s">
        <v>2029</v>
      </c>
      <c r="C1871" s="3" t="s">
        <v>2029</v>
      </c>
      <c r="D1871" s="3" t="s">
        <v>1966</v>
      </c>
      <c r="E1871" s="3" t="str">
        <v>Bioley-Magnoux</v>
      </c>
      <c r="G1871" s="21">
        <v>6211</v>
      </c>
      <c r="H1871" s="21" t="s">
        <v>4555</v>
      </c>
    </row>
    <row r="1872" spans="1:8" x14ac:dyDescent="0.2">
      <c r="A1872" s="3">
        <v>8890</v>
      </c>
      <c r="B1872" s="3" t="s">
        <v>2030</v>
      </c>
      <c r="C1872" s="3" t="s">
        <v>2030</v>
      </c>
      <c r="D1872" s="3" t="s">
        <v>1966</v>
      </c>
      <c r="E1872" s="3" t="str">
        <v>Chamblon</v>
      </c>
      <c r="G1872" s="21">
        <v>6212</v>
      </c>
      <c r="H1872" s="21" t="s">
        <v>4555</v>
      </c>
    </row>
    <row r="1873" spans="1:8" x14ac:dyDescent="0.2">
      <c r="A1873" s="3">
        <v>8893</v>
      </c>
      <c r="B1873" s="3" t="s">
        <v>2031</v>
      </c>
      <c r="C1873" s="3" t="s">
        <v>2030</v>
      </c>
      <c r="D1873" s="3" t="s">
        <v>1966</v>
      </c>
      <c r="E1873" s="3" t="str">
        <v>Champvent</v>
      </c>
      <c r="G1873" s="21">
        <v>6213</v>
      </c>
      <c r="H1873" s="21" t="s">
        <v>4555</v>
      </c>
    </row>
    <row r="1874" spans="1:8" x14ac:dyDescent="0.2">
      <c r="A1874" s="3">
        <v>8894</v>
      </c>
      <c r="B1874" s="3" t="s">
        <v>2032</v>
      </c>
      <c r="C1874" s="3" t="s">
        <v>2030</v>
      </c>
      <c r="D1874" s="3" t="s">
        <v>1966</v>
      </c>
      <c r="E1874" s="3" t="str">
        <v>Chavannes-le-Chêne</v>
      </c>
      <c r="G1874" s="21">
        <v>6214</v>
      </c>
      <c r="H1874" s="21" t="s">
        <v>4552</v>
      </c>
    </row>
    <row r="1875" spans="1:8" x14ac:dyDescent="0.2">
      <c r="A1875" s="3">
        <v>8895</v>
      </c>
      <c r="B1875" s="3" t="s">
        <v>2033</v>
      </c>
      <c r="C1875" s="3" t="s">
        <v>2030</v>
      </c>
      <c r="D1875" s="3" t="s">
        <v>1966</v>
      </c>
      <c r="E1875" s="3" t="str">
        <v>Chêne-Pâquier</v>
      </c>
      <c r="G1875" s="21">
        <v>6215</v>
      </c>
      <c r="H1875" s="21" t="s">
        <v>4552</v>
      </c>
    </row>
    <row r="1876" spans="1:8" x14ac:dyDescent="0.2">
      <c r="A1876" s="3">
        <v>8896</v>
      </c>
      <c r="B1876" s="3" t="s">
        <v>2034</v>
      </c>
      <c r="C1876" s="3" t="s">
        <v>2030</v>
      </c>
      <c r="D1876" s="3" t="s">
        <v>1966</v>
      </c>
      <c r="E1876" s="3" t="str">
        <v>Cheseaux-Noréaz</v>
      </c>
      <c r="G1876" s="21">
        <v>6216</v>
      </c>
      <c r="H1876" s="21" t="s">
        <v>4552</v>
      </c>
    </row>
    <row r="1877" spans="1:8" x14ac:dyDescent="0.2">
      <c r="A1877" s="3">
        <v>8897</v>
      </c>
      <c r="B1877" s="3" t="s">
        <v>2035</v>
      </c>
      <c r="C1877" s="3" t="s">
        <v>2030</v>
      </c>
      <c r="D1877" s="3" t="s">
        <v>1966</v>
      </c>
      <c r="E1877" s="3" t="str">
        <v>Cronay</v>
      </c>
      <c r="G1877" s="21">
        <v>6217</v>
      </c>
      <c r="H1877" s="21" t="s">
        <v>4552</v>
      </c>
    </row>
    <row r="1878" spans="1:8" x14ac:dyDescent="0.2">
      <c r="A1878" s="3">
        <v>8898</v>
      </c>
      <c r="B1878" s="3" t="s">
        <v>2036</v>
      </c>
      <c r="C1878" s="3" t="s">
        <v>2030</v>
      </c>
      <c r="D1878" s="3" t="s">
        <v>1966</v>
      </c>
      <c r="E1878" s="3" t="str">
        <v>Cuarny</v>
      </c>
      <c r="G1878" s="21">
        <v>6218</v>
      </c>
      <c r="H1878" s="21" t="s">
        <v>4551</v>
      </c>
    </row>
    <row r="1879" spans="1:8" x14ac:dyDescent="0.2">
      <c r="A1879" s="3">
        <v>7325</v>
      </c>
      <c r="B1879" s="3" t="s">
        <v>2037</v>
      </c>
      <c r="C1879" s="3" t="s">
        <v>2038</v>
      </c>
      <c r="D1879" s="3" t="s">
        <v>1966</v>
      </c>
      <c r="E1879" s="3" t="str">
        <v>Démoret</v>
      </c>
      <c r="G1879" s="21">
        <v>6221</v>
      </c>
      <c r="H1879" s="21" t="s">
        <v>4555</v>
      </c>
    </row>
    <row r="1880" spans="1:8" x14ac:dyDescent="0.2">
      <c r="A1880" s="3">
        <v>7326</v>
      </c>
      <c r="B1880" s="3" t="s">
        <v>2039</v>
      </c>
      <c r="C1880" s="3" t="s">
        <v>2038</v>
      </c>
      <c r="D1880" s="3" t="s">
        <v>1966</v>
      </c>
      <c r="E1880" s="3" t="str">
        <v>Donneloye</v>
      </c>
      <c r="G1880" s="21">
        <v>6222</v>
      </c>
      <c r="H1880" s="21" t="s">
        <v>4555</v>
      </c>
    </row>
    <row r="1881" spans="1:8" x14ac:dyDescent="0.2">
      <c r="A1881" s="3">
        <v>8886</v>
      </c>
      <c r="B1881" s="3" t="s">
        <v>2040</v>
      </c>
      <c r="C1881" s="3" t="s">
        <v>2038</v>
      </c>
      <c r="D1881" s="3" t="s">
        <v>1966</v>
      </c>
      <c r="E1881" s="3" t="str">
        <v>Ependes (VD)</v>
      </c>
      <c r="G1881" s="21">
        <v>6231</v>
      </c>
      <c r="H1881" s="21" t="s">
        <v>4555</v>
      </c>
    </row>
    <row r="1882" spans="1:8" x14ac:dyDescent="0.2">
      <c r="A1882" s="3">
        <v>8887</v>
      </c>
      <c r="B1882" s="3" t="s">
        <v>2038</v>
      </c>
      <c r="C1882" s="3" t="s">
        <v>2038</v>
      </c>
      <c r="D1882" s="3" t="s">
        <v>1966</v>
      </c>
      <c r="E1882" s="3" t="str">
        <v>Mathod</v>
      </c>
      <c r="G1882" s="21">
        <v>6232</v>
      </c>
      <c r="H1882" s="21" t="s">
        <v>4555</v>
      </c>
    </row>
    <row r="1883" spans="1:8" x14ac:dyDescent="0.2">
      <c r="A1883" s="3">
        <v>8888</v>
      </c>
      <c r="B1883" s="3" t="s">
        <v>2041</v>
      </c>
      <c r="C1883" s="3" t="s">
        <v>2038</v>
      </c>
      <c r="D1883" s="3" t="s">
        <v>1966</v>
      </c>
      <c r="E1883" s="3" t="str">
        <v>Molondin</v>
      </c>
      <c r="G1883" s="21">
        <v>6233</v>
      </c>
      <c r="H1883" s="21" t="s">
        <v>4555</v>
      </c>
    </row>
    <row r="1884" spans="1:8" x14ac:dyDescent="0.2">
      <c r="A1884" s="3">
        <v>8889</v>
      </c>
      <c r="B1884" s="3" t="s">
        <v>2042</v>
      </c>
      <c r="C1884" s="3" t="s">
        <v>2038</v>
      </c>
      <c r="D1884" s="3" t="s">
        <v>1966</v>
      </c>
      <c r="E1884" s="3" t="str">
        <v>Montagny-près-Yverdon</v>
      </c>
      <c r="G1884" s="21">
        <v>6234</v>
      </c>
      <c r="H1884" s="21" t="s">
        <v>4555</v>
      </c>
    </row>
    <row r="1885" spans="1:8" x14ac:dyDescent="0.2">
      <c r="A1885" s="3">
        <v>7312</v>
      </c>
      <c r="B1885" s="3" t="s">
        <v>2043</v>
      </c>
      <c r="C1885" s="3" t="s">
        <v>2043</v>
      </c>
      <c r="D1885" s="3" t="s">
        <v>1966</v>
      </c>
      <c r="E1885" s="3" t="str">
        <v>Oppens</v>
      </c>
      <c r="G1885" s="21">
        <v>6235</v>
      </c>
      <c r="H1885" s="21" t="s">
        <v>4555</v>
      </c>
    </row>
    <row r="1886" spans="1:8" x14ac:dyDescent="0.2">
      <c r="A1886" s="3">
        <v>7313</v>
      </c>
      <c r="B1886" s="3" t="s">
        <v>2044</v>
      </c>
      <c r="C1886" s="3" t="s">
        <v>2043</v>
      </c>
      <c r="D1886" s="3" t="s">
        <v>1966</v>
      </c>
      <c r="E1886" s="3" t="str">
        <v>Orges</v>
      </c>
      <c r="G1886" s="21">
        <v>6236</v>
      </c>
      <c r="H1886" s="21" t="s">
        <v>4555</v>
      </c>
    </row>
    <row r="1887" spans="1:8" x14ac:dyDescent="0.2">
      <c r="A1887" s="3">
        <v>7314</v>
      </c>
      <c r="B1887" s="3" t="s">
        <v>2045</v>
      </c>
      <c r="C1887" s="3" t="s">
        <v>2043</v>
      </c>
      <c r="D1887" s="3" t="s">
        <v>1966</v>
      </c>
      <c r="E1887" s="3" t="str">
        <v>Orzens</v>
      </c>
      <c r="G1887" s="21">
        <v>6242</v>
      </c>
      <c r="H1887" s="21" t="s">
        <v>4555</v>
      </c>
    </row>
    <row r="1888" spans="1:8" x14ac:dyDescent="0.2">
      <c r="A1888" s="3">
        <v>7315</v>
      </c>
      <c r="B1888" s="3" t="s">
        <v>2046</v>
      </c>
      <c r="C1888" s="3" t="s">
        <v>2043</v>
      </c>
      <c r="D1888" s="3" t="s">
        <v>1966</v>
      </c>
      <c r="E1888" s="3" t="str">
        <v>Pomy</v>
      </c>
      <c r="G1888" s="21">
        <v>6243</v>
      </c>
      <c r="H1888" s="21" t="s">
        <v>4551</v>
      </c>
    </row>
    <row r="1889" spans="1:8" x14ac:dyDescent="0.2">
      <c r="A1889" s="3">
        <v>7317</v>
      </c>
      <c r="B1889" s="3" t="s">
        <v>2047</v>
      </c>
      <c r="C1889" s="3" t="s">
        <v>2043</v>
      </c>
      <c r="D1889" s="3" t="s">
        <v>1966</v>
      </c>
      <c r="E1889" s="3" t="str">
        <v>Rovray</v>
      </c>
      <c r="G1889" s="21">
        <v>6244</v>
      </c>
      <c r="H1889" s="21" t="s">
        <v>4551</v>
      </c>
    </row>
    <row r="1890" spans="1:8" x14ac:dyDescent="0.2">
      <c r="A1890" s="3">
        <v>7317</v>
      </c>
      <c r="B1890" s="3" t="s">
        <v>2048</v>
      </c>
      <c r="C1890" s="3" t="s">
        <v>2043</v>
      </c>
      <c r="D1890" s="3" t="s">
        <v>1966</v>
      </c>
      <c r="E1890" s="3" t="str">
        <v>Suchy</v>
      </c>
      <c r="G1890" s="21">
        <v>6245</v>
      </c>
      <c r="H1890" s="21" t="s">
        <v>4551</v>
      </c>
    </row>
    <row r="1891" spans="1:8" x14ac:dyDescent="0.2">
      <c r="A1891" s="3">
        <v>8877</v>
      </c>
      <c r="B1891" s="3" t="s">
        <v>2049</v>
      </c>
      <c r="C1891" s="3" t="s">
        <v>2050</v>
      </c>
      <c r="D1891" s="3" t="s">
        <v>1966</v>
      </c>
      <c r="E1891" s="3" t="str">
        <v>Suscévaz</v>
      </c>
      <c r="G1891" s="21">
        <v>6246</v>
      </c>
      <c r="H1891" s="21" t="s">
        <v>4551</v>
      </c>
    </row>
    <row r="1892" spans="1:8" x14ac:dyDescent="0.2">
      <c r="A1892" s="3">
        <v>8878</v>
      </c>
      <c r="B1892" s="3" t="s">
        <v>2051</v>
      </c>
      <c r="C1892" s="3" t="s">
        <v>2050</v>
      </c>
      <c r="D1892" s="3" t="s">
        <v>1966</v>
      </c>
      <c r="E1892" s="3" t="str">
        <v>Treycovagnes</v>
      </c>
      <c r="G1892" s="21">
        <v>6247</v>
      </c>
      <c r="H1892" s="21" t="s">
        <v>4551</v>
      </c>
    </row>
    <row r="1893" spans="1:8" x14ac:dyDescent="0.2">
      <c r="A1893" s="3">
        <v>8882</v>
      </c>
      <c r="B1893" s="3" t="s">
        <v>2052</v>
      </c>
      <c r="C1893" s="3" t="s">
        <v>2050</v>
      </c>
      <c r="D1893" s="3" t="s">
        <v>1966</v>
      </c>
      <c r="E1893" s="3" t="str">
        <v>Ursins</v>
      </c>
      <c r="G1893" s="21">
        <v>6248</v>
      </c>
      <c r="H1893" s="21" t="s">
        <v>4551</v>
      </c>
    </row>
    <row r="1894" spans="1:8" x14ac:dyDescent="0.2">
      <c r="A1894" s="3">
        <v>8883</v>
      </c>
      <c r="B1894" s="3" t="s">
        <v>2050</v>
      </c>
      <c r="C1894" s="3" t="s">
        <v>2050</v>
      </c>
      <c r="D1894" s="3" t="s">
        <v>1966</v>
      </c>
      <c r="E1894" s="3" t="str">
        <v>Valeyres-sous-Montagny</v>
      </c>
      <c r="G1894" s="21">
        <v>6252</v>
      </c>
      <c r="H1894" s="21" t="s">
        <v>4551</v>
      </c>
    </row>
    <row r="1895" spans="1:8" x14ac:dyDescent="0.2">
      <c r="A1895" s="3">
        <v>8884</v>
      </c>
      <c r="B1895" s="3" t="s">
        <v>2053</v>
      </c>
      <c r="C1895" s="3" t="s">
        <v>2050</v>
      </c>
      <c r="D1895" s="3" t="s">
        <v>1966</v>
      </c>
      <c r="E1895" s="3" t="str">
        <v>Valeyres-sous-Ursins</v>
      </c>
      <c r="G1895" s="21">
        <v>6253</v>
      </c>
      <c r="H1895" s="21" t="s">
        <v>4555</v>
      </c>
    </row>
    <row r="1896" spans="1:8" x14ac:dyDescent="0.2">
      <c r="A1896" s="3">
        <v>8885</v>
      </c>
      <c r="B1896" s="3" t="s">
        <v>2054</v>
      </c>
      <c r="C1896" s="3" t="s">
        <v>2050</v>
      </c>
      <c r="D1896" s="3" t="s">
        <v>1966</v>
      </c>
      <c r="E1896" s="3" t="str">
        <v>Villars-Epeney</v>
      </c>
      <c r="G1896" s="21">
        <v>6260</v>
      </c>
      <c r="H1896" s="21" t="s">
        <v>4555</v>
      </c>
    </row>
    <row r="1897" spans="1:8" x14ac:dyDescent="0.2">
      <c r="A1897" s="3">
        <v>7320</v>
      </c>
      <c r="B1897" s="3" t="s">
        <v>2055</v>
      </c>
      <c r="C1897" s="3" t="s">
        <v>2055</v>
      </c>
      <c r="D1897" s="3" t="s">
        <v>1966</v>
      </c>
      <c r="E1897" s="3" t="str">
        <v>Vugelles-La Mothe</v>
      </c>
      <c r="G1897" s="21">
        <v>6262</v>
      </c>
      <c r="H1897" s="21" t="s">
        <v>4551</v>
      </c>
    </row>
    <row r="1898" spans="1:8" x14ac:dyDescent="0.2">
      <c r="A1898" s="3">
        <v>7323</v>
      </c>
      <c r="B1898" s="3" t="s">
        <v>2056</v>
      </c>
      <c r="C1898" s="3" t="s">
        <v>2057</v>
      </c>
      <c r="D1898" s="3" t="s">
        <v>1966</v>
      </c>
      <c r="E1898" s="3" t="str">
        <v>Yverdon-les-Bains</v>
      </c>
      <c r="G1898" s="21">
        <v>6263</v>
      </c>
      <c r="H1898" s="21" t="s">
        <v>4551</v>
      </c>
    </row>
    <row r="1899" spans="1:8" x14ac:dyDescent="0.2">
      <c r="A1899" s="3">
        <v>7323</v>
      </c>
      <c r="B1899" s="3" t="s">
        <v>2056</v>
      </c>
      <c r="C1899" s="3" t="s">
        <v>2057</v>
      </c>
      <c r="D1899" s="3" t="s">
        <v>1966</v>
      </c>
      <c r="E1899" s="3" t="str">
        <v>Yvonand</v>
      </c>
      <c r="G1899" s="21">
        <v>6264</v>
      </c>
      <c r="H1899" s="21" t="s">
        <v>4551</v>
      </c>
    </row>
    <row r="1900" spans="1:8" x14ac:dyDescent="0.2">
      <c r="A1900" s="3">
        <v>7324</v>
      </c>
      <c r="B1900" s="3" t="s">
        <v>2058</v>
      </c>
      <c r="C1900" s="3" t="s">
        <v>2057</v>
      </c>
      <c r="D1900" s="3" t="s">
        <v>1966</v>
      </c>
      <c r="E1900" s="3" t="str">
        <v>Brig-Glis</v>
      </c>
      <c r="G1900" s="21">
        <v>6265</v>
      </c>
      <c r="H1900" s="21" t="s">
        <v>4551</v>
      </c>
    </row>
    <row r="1901" spans="1:8" x14ac:dyDescent="0.2">
      <c r="A1901" s="3">
        <v>8880</v>
      </c>
      <c r="B1901" s="3" t="s">
        <v>2059</v>
      </c>
      <c r="C1901" s="3" t="s">
        <v>2059</v>
      </c>
      <c r="D1901" s="3" t="s">
        <v>1966</v>
      </c>
      <c r="E1901" s="3" t="str">
        <v>Eggerberg</v>
      </c>
      <c r="G1901" s="21">
        <v>6274</v>
      </c>
      <c r="H1901" s="21" t="s">
        <v>4552</v>
      </c>
    </row>
    <row r="1902" spans="1:8" x14ac:dyDescent="0.2">
      <c r="A1902" s="3">
        <v>8881</v>
      </c>
      <c r="B1902" s="3" t="s">
        <v>2060</v>
      </c>
      <c r="C1902" s="3" t="s">
        <v>2059</v>
      </c>
      <c r="D1902" s="3" t="s">
        <v>1966</v>
      </c>
      <c r="E1902" s="3" t="str">
        <v>Naters</v>
      </c>
      <c r="G1902" s="21">
        <v>6275</v>
      </c>
      <c r="H1902" s="21" t="s">
        <v>4552</v>
      </c>
    </row>
    <row r="1903" spans="1:8" x14ac:dyDescent="0.2">
      <c r="A1903" s="3">
        <v>8881</v>
      </c>
      <c r="B1903" s="3" t="s">
        <v>2061</v>
      </c>
      <c r="C1903" s="3" t="s">
        <v>2059</v>
      </c>
      <c r="D1903" s="3" t="s">
        <v>1966</v>
      </c>
      <c r="E1903" s="3" t="str">
        <v>Ried-Brig</v>
      </c>
      <c r="G1903" s="21">
        <v>6276</v>
      </c>
      <c r="H1903" s="21" t="s">
        <v>4552</v>
      </c>
    </row>
    <row r="1904" spans="1:8" x14ac:dyDescent="0.2">
      <c r="A1904" s="3">
        <v>8892</v>
      </c>
      <c r="B1904" s="3" t="s">
        <v>2062</v>
      </c>
      <c r="C1904" s="3" t="s">
        <v>2059</v>
      </c>
      <c r="D1904" s="3" t="s">
        <v>1966</v>
      </c>
      <c r="E1904" s="3" t="str">
        <v>Simplon</v>
      </c>
      <c r="G1904" s="21">
        <v>6277</v>
      </c>
      <c r="H1904" s="21" t="s">
        <v>4552</v>
      </c>
    </row>
    <row r="1905" spans="1:8" x14ac:dyDescent="0.2">
      <c r="A1905" s="3">
        <v>8873</v>
      </c>
      <c r="B1905" s="3" t="s">
        <v>2063</v>
      </c>
      <c r="C1905" s="3" t="s">
        <v>2063</v>
      </c>
      <c r="D1905" s="3" t="s">
        <v>1966</v>
      </c>
      <c r="E1905" s="3" t="str">
        <v>Termen</v>
      </c>
      <c r="G1905" s="21">
        <v>6280</v>
      </c>
      <c r="H1905" s="21" t="s">
        <v>4552</v>
      </c>
    </row>
    <row r="1906" spans="1:8" x14ac:dyDescent="0.2">
      <c r="A1906" s="3">
        <v>8717</v>
      </c>
      <c r="B1906" s="3" t="s">
        <v>2064</v>
      </c>
      <c r="C1906" s="3" t="s">
        <v>2065</v>
      </c>
      <c r="D1906" s="3" t="s">
        <v>1966</v>
      </c>
      <c r="E1906" s="3" t="str">
        <v>Zwischbergen</v>
      </c>
      <c r="G1906" s="21">
        <v>6283</v>
      </c>
      <c r="H1906" s="21" t="s">
        <v>4552</v>
      </c>
    </row>
    <row r="1907" spans="1:8" x14ac:dyDescent="0.2">
      <c r="A1907" s="3">
        <v>8722</v>
      </c>
      <c r="B1907" s="3" t="s">
        <v>2066</v>
      </c>
      <c r="C1907" s="3" t="s">
        <v>2066</v>
      </c>
      <c r="D1907" s="3" t="s">
        <v>1966</v>
      </c>
      <c r="E1907" s="3" t="str">
        <v>Ardon</v>
      </c>
      <c r="G1907" s="21">
        <v>6284</v>
      </c>
      <c r="H1907" s="21" t="s">
        <v>4552</v>
      </c>
    </row>
    <row r="1908" spans="1:8" x14ac:dyDescent="0.2">
      <c r="A1908" s="3">
        <v>8718</v>
      </c>
      <c r="B1908" s="3" t="s">
        <v>2067</v>
      </c>
      <c r="C1908" s="3" t="s">
        <v>2067</v>
      </c>
      <c r="D1908" s="3" t="s">
        <v>1966</v>
      </c>
      <c r="E1908" s="3" t="str">
        <v>Chamoson</v>
      </c>
      <c r="G1908" s="21">
        <v>6285</v>
      </c>
      <c r="H1908" s="21" t="s">
        <v>4552</v>
      </c>
    </row>
    <row r="1909" spans="1:8" x14ac:dyDescent="0.2">
      <c r="A1909" s="3">
        <v>8723</v>
      </c>
      <c r="B1909" s="3" t="s">
        <v>2068</v>
      </c>
      <c r="C1909" s="3" t="s">
        <v>2067</v>
      </c>
      <c r="D1909" s="3" t="s">
        <v>1966</v>
      </c>
      <c r="E1909" s="3" t="str">
        <v>Conthey</v>
      </c>
      <c r="G1909" s="21">
        <v>6286</v>
      </c>
      <c r="H1909" s="21" t="s">
        <v>4555</v>
      </c>
    </row>
    <row r="1910" spans="1:8" x14ac:dyDescent="0.2">
      <c r="A1910" s="3">
        <v>8723</v>
      </c>
      <c r="B1910" s="3" t="s">
        <v>2069</v>
      </c>
      <c r="C1910" s="3" t="s">
        <v>2067</v>
      </c>
      <c r="D1910" s="3" t="s">
        <v>1966</v>
      </c>
      <c r="E1910" s="3" t="str">
        <v>Nendaz</v>
      </c>
      <c r="G1910" s="21">
        <v>6287</v>
      </c>
      <c r="H1910" s="21" t="s">
        <v>4555</v>
      </c>
    </row>
    <row r="1911" spans="1:8" x14ac:dyDescent="0.2">
      <c r="A1911" s="3">
        <v>8866</v>
      </c>
      <c r="B1911" s="3" t="s">
        <v>2070</v>
      </c>
      <c r="C1911" s="3" t="s">
        <v>2067</v>
      </c>
      <c r="D1911" s="3" t="s">
        <v>1966</v>
      </c>
      <c r="E1911" s="3" t="str">
        <v>Vétroz</v>
      </c>
      <c r="G1911" s="21">
        <v>6288</v>
      </c>
      <c r="H1911" s="21" t="s">
        <v>4555</v>
      </c>
    </row>
    <row r="1912" spans="1:8" x14ac:dyDescent="0.2">
      <c r="A1912" s="3">
        <v>8872</v>
      </c>
      <c r="B1912" s="3" t="s">
        <v>2071</v>
      </c>
      <c r="C1912" s="3" t="s">
        <v>2071</v>
      </c>
      <c r="D1912" s="3" t="s">
        <v>1966</v>
      </c>
      <c r="E1912" s="3" t="str">
        <v>Bourg-Saint-Pierre</v>
      </c>
      <c r="G1912" s="21">
        <v>6289</v>
      </c>
      <c r="H1912" s="21" t="s">
        <v>4555</v>
      </c>
    </row>
    <row r="1913" spans="1:8" x14ac:dyDescent="0.2">
      <c r="A1913" s="3">
        <v>8716</v>
      </c>
      <c r="B1913" s="3" t="s">
        <v>2072</v>
      </c>
      <c r="C1913" s="3" t="s">
        <v>2072</v>
      </c>
      <c r="D1913" s="3" t="s">
        <v>1966</v>
      </c>
      <c r="E1913" s="3" t="str">
        <v>Liddes</v>
      </c>
      <c r="G1913" s="21">
        <v>6294</v>
      </c>
      <c r="H1913" s="21" t="s">
        <v>4555</v>
      </c>
    </row>
    <row r="1914" spans="1:8" x14ac:dyDescent="0.2">
      <c r="A1914" s="3">
        <v>8730</v>
      </c>
      <c r="B1914" s="3" t="s">
        <v>2073</v>
      </c>
      <c r="C1914" s="3" t="s">
        <v>2073</v>
      </c>
      <c r="D1914" s="3" t="s">
        <v>1966</v>
      </c>
      <c r="E1914" s="3" t="str">
        <v>Orsières</v>
      </c>
      <c r="G1914" s="21">
        <v>6295</v>
      </c>
      <c r="H1914" s="21" t="s">
        <v>4555</v>
      </c>
    </row>
    <row r="1915" spans="1:8" x14ac:dyDescent="0.2">
      <c r="A1915" s="3">
        <v>8640</v>
      </c>
      <c r="B1915" s="3" t="s">
        <v>2074</v>
      </c>
      <c r="C1915" s="3" t="s">
        <v>2075</v>
      </c>
      <c r="D1915" s="3" t="s">
        <v>1966</v>
      </c>
      <c r="E1915" s="3" t="str">
        <v>Sembrancher</v>
      </c>
      <c r="G1915" s="21">
        <v>6300</v>
      </c>
      <c r="H1915" s="21" t="s">
        <v>4552</v>
      </c>
    </row>
    <row r="1916" spans="1:8" x14ac:dyDescent="0.2">
      <c r="A1916" s="3">
        <v>8645</v>
      </c>
      <c r="B1916" s="3" t="s">
        <v>2076</v>
      </c>
      <c r="C1916" s="3" t="s">
        <v>2075</v>
      </c>
      <c r="D1916" s="3" t="s">
        <v>1966</v>
      </c>
      <c r="E1916" s="3" t="str">
        <v>Val de Bagnes</v>
      </c>
      <c r="G1916" s="21">
        <v>6312</v>
      </c>
      <c r="H1916" s="21" t="s">
        <v>4552</v>
      </c>
    </row>
    <row r="1917" spans="1:8" x14ac:dyDescent="0.2">
      <c r="A1917" s="3">
        <v>8646</v>
      </c>
      <c r="B1917" s="3" t="s">
        <v>2077</v>
      </c>
      <c r="C1917" s="3" t="s">
        <v>2075</v>
      </c>
      <c r="D1917" s="3" t="s">
        <v>1966</v>
      </c>
      <c r="E1917" s="3" t="str">
        <v>Bellwald</v>
      </c>
      <c r="G1917" s="21">
        <v>6313</v>
      </c>
      <c r="H1917" s="21" t="s">
        <v>4557</v>
      </c>
    </row>
    <row r="1918" spans="1:8" x14ac:dyDescent="0.2">
      <c r="A1918" s="3">
        <v>8715</v>
      </c>
      <c r="B1918" s="3" t="s">
        <v>2078</v>
      </c>
      <c r="C1918" s="3" t="s">
        <v>2075</v>
      </c>
      <c r="D1918" s="3" t="s">
        <v>1966</v>
      </c>
      <c r="E1918" s="3" t="str">
        <v>Binn</v>
      </c>
      <c r="G1918" s="21">
        <v>6314</v>
      </c>
      <c r="H1918" s="21" t="s">
        <v>4552</v>
      </c>
    </row>
    <row r="1919" spans="1:8" x14ac:dyDescent="0.2">
      <c r="A1919" s="3">
        <v>8725</v>
      </c>
      <c r="B1919" s="3" t="s">
        <v>2079</v>
      </c>
      <c r="C1919" s="3" t="s">
        <v>2080</v>
      </c>
      <c r="D1919" s="3" t="s">
        <v>1966</v>
      </c>
      <c r="E1919" s="3" t="str">
        <v>Ernen</v>
      </c>
      <c r="G1919" s="21">
        <v>6315</v>
      </c>
      <c r="H1919" s="21" t="s">
        <v>4552</v>
      </c>
    </row>
    <row r="1920" spans="1:8" x14ac:dyDescent="0.2">
      <c r="A1920" s="3">
        <v>8725</v>
      </c>
      <c r="B1920" s="3" t="s">
        <v>2081</v>
      </c>
      <c r="C1920" s="3" t="s">
        <v>2080</v>
      </c>
      <c r="D1920" s="3" t="s">
        <v>1966</v>
      </c>
      <c r="E1920" s="3" t="str">
        <v>Fiesch</v>
      </c>
      <c r="G1920" s="21">
        <v>6317</v>
      </c>
      <c r="H1920" s="21" t="s">
        <v>4552</v>
      </c>
    </row>
    <row r="1921" spans="1:8" x14ac:dyDescent="0.2">
      <c r="A1921" s="3">
        <v>8737</v>
      </c>
      <c r="B1921" s="3" t="s">
        <v>2080</v>
      </c>
      <c r="C1921" s="3" t="s">
        <v>2080</v>
      </c>
      <c r="D1921" s="3" t="s">
        <v>1966</v>
      </c>
      <c r="E1921" s="3" t="str">
        <v>Fieschertal</v>
      </c>
      <c r="G1921" s="21">
        <v>6318</v>
      </c>
      <c r="H1921" s="21" t="s">
        <v>4552</v>
      </c>
    </row>
    <row r="1922" spans="1:8" x14ac:dyDescent="0.2">
      <c r="A1922" s="3">
        <v>8738</v>
      </c>
      <c r="B1922" s="3" t="s">
        <v>2082</v>
      </c>
      <c r="C1922" s="3" t="s">
        <v>2080</v>
      </c>
      <c r="D1922" s="3" t="s">
        <v>1966</v>
      </c>
      <c r="E1922" s="3" t="str">
        <v>Lax</v>
      </c>
      <c r="G1922" s="21">
        <v>6319</v>
      </c>
      <c r="H1922" s="21" t="s">
        <v>4557</v>
      </c>
    </row>
    <row r="1923" spans="1:8" x14ac:dyDescent="0.2">
      <c r="A1923" s="3">
        <v>8739</v>
      </c>
      <c r="B1923" s="3" t="s">
        <v>2083</v>
      </c>
      <c r="C1923" s="3" t="s">
        <v>2080</v>
      </c>
      <c r="D1923" s="3" t="s">
        <v>1966</v>
      </c>
      <c r="E1923" s="3" t="str">
        <v>Obergoms</v>
      </c>
      <c r="G1923" s="21">
        <v>6330</v>
      </c>
      <c r="H1923" s="21" t="s">
        <v>4552</v>
      </c>
    </row>
    <row r="1924" spans="1:8" x14ac:dyDescent="0.2">
      <c r="A1924" s="3">
        <v>8638</v>
      </c>
      <c r="B1924" s="3" t="s">
        <v>2084</v>
      </c>
      <c r="C1924" s="3" t="s">
        <v>2085</v>
      </c>
      <c r="D1924" s="3" t="s">
        <v>1966</v>
      </c>
      <c r="E1924" s="3" t="str">
        <v>Goms</v>
      </c>
      <c r="G1924" s="21">
        <v>6331</v>
      </c>
      <c r="H1924" s="21" t="s">
        <v>4552</v>
      </c>
    </row>
    <row r="1925" spans="1:8" x14ac:dyDescent="0.2">
      <c r="A1925" s="3">
        <v>8727</v>
      </c>
      <c r="B1925" s="3" t="s">
        <v>2086</v>
      </c>
      <c r="C1925" s="3" t="s">
        <v>2085</v>
      </c>
      <c r="D1925" s="3" t="s">
        <v>1966</v>
      </c>
      <c r="E1925" s="3" t="str">
        <v>Ayent</v>
      </c>
      <c r="G1925" s="21">
        <v>6332</v>
      </c>
      <c r="H1925" s="21" t="s">
        <v>4552</v>
      </c>
    </row>
    <row r="1926" spans="1:8" x14ac:dyDescent="0.2">
      <c r="A1926" s="3">
        <v>8732</v>
      </c>
      <c r="B1926" s="3" t="s">
        <v>2087</v>
      </c>
      <c r="C1926" s="3" t="s">
        <v>2085</v>
      </c>
      <c r="D1926" s="3" t="s">
        <v>1966</v>
      </c>
      <c r="E1926" s="3" t="str">
        <v>Evolène</v>
      </c>
      <c r="G1926" s="21">
        <v>6333</v>
      </c>
      <c r="H1926" s="21" t="s">
        <v>4552</v>
      </c>
    </row>
    <row r="1927" spans="1:8" x14ac:dyDescent="0.2">
      <c r="A1927" s="3">
        <v>8733</v>
      </c>
      <c r="B1927" s="3" t="s">
        <v>2088</v>
      </c>
      <c r="C1927" s="3" t="s">
        <v>2085</v>
      </c>
      <c r="D1927" s="3" t="s">
        <v>1966</v>
      </c>
      <c r="E1927" s="3" t="str">
        <v>Hérémence</v>
      </c>
      <c r="G1927" s="21">
        <v>6340</v>
      </c>
      <c r="H1927" s="21" t="s">
        <v>4557</v>
      </c>
    </row>
    <row r="1928" spans="1:8" x14ac:dyDescent="0.2">
      <c r="A1928" s="3">
        <v>8734</v>
      </c>
      <c r="B1928" s="3" t="s">
        <v>2089</v>
      </c>
      <c r="C1928" s="3" t="s">
        <v>2085</v>
      </c>
      <c r="D1928" s="3" t="s">
        <v>1966</v>
      </c>
      <c r="E1928" s="3" t="str">
        <v>Saint-Martin (VS)</v>
      </c>
      <c r="G1928" s="21">
        <v>6343</v>
      </c>
      <c r="H1928" s="21" t="s">
        <v>4552</v>
      </c>
    </row>
    <row r="1929" spans="1:8" x14ac:dyDescent="0.2">
      <c r="A1929" s="3">
        <v>8735</v>
      </c>
      <c r="B1929" s="3" t="s">
        <v>2090</v>
      </c>
      <c r="C1929" s="3" t="s">
        <v>2085</v>
      </c>
      <c r="D1929" s="3" t="s">
        <v>1966</v>
      </c>
      <c r="E1929" s="3" t="str">
        <v>Vex</v>
      </c>
      <c r="G1929" s="21">
        <v>6344</v>
      </c>
      <c r="H1929" s="21" t="s">
        <v>4552</v>
      </c>
    </row>
    <row r="1930" spans="1:8" x14ac:dyDescent="0.2">
      <c r="A1930" s="3">
        <v>8735</v>
      </c>
      <c r="B1930" s="3" t="s">
        <v>2091</v>
      </c>
      <c r="C1930" s="3" t="s">
        <v>2085</v>
      </c>
      <c r="D1930" s="3" t="s">
        <v>1966</v>
      </c>
      <c r="E1930" s="3" t="str">
        <v>Mont-Noble</v>
      </c>
      <c r="G1930" s="21">
        <v>6345</v>
      </c>
      <c r="H1930" s="21" t="s">
        <v>4557</v>
      </c>
    </row>
    <row r="1931" spans="1:8" x14ac:dyDescent="0.2">
      <c r="A1931" s="3">
        <v>9642</v>
      </c>
      <c r="B1931" s="3" t="s">
        <v>2092</v>
      </c>
      <c r="C1931" s="3" t="s">
        <v>2092</v>
      </c>
      <c r="D1931" s="3" t="s">
        <v>1966</v>
      </c>
      <c r="E1931" s="3" t="str">
        <v>Agarn</v>
      </c>
      <c r="G1931" s="21">
        <v>6353</v>
      </c>
      <c r="H1931" s="21" t="s">
        <v>4552</v>
      </c>
    </row>
    <row r="1932" spans="1:8" x14ac:dyDescent="0.2">
      <c r="A1932" s="3">
        <v>9656</v>
      </c>
      <c r="B1932" s="3" t="s">
        <v>2093</v>
      </c>
      <c r="C1932" s="3" t="s">
        <v>2094</v>
      </c>
      <c r="D1932" s="3" t="s">
        <v>1966</v>
      </c>
      <c r="E1932" s="3" t="str">
        <v>Albinen</v>
      </c>
      <c r="G1932" s="21">
        <v>6354</v>
      </c>
      <c r="H1932" s="21" t="s">
        <v>4552</v>
      </c>
    </row>
    <row r="1933" spans="1:8" x14ac:dyDescent="0.2">
      <c r="A1933" s="3">
        <v>9657</v>
      </c>
      <c r="B1933" s="3" t="s">
        <v>2095</v>
      </c>
      <c r="C1933" s="3" t="s">
        <v>2094</v>
      </c>
      <c r="D1933" s="3" t="s">
        <v>1966</v>
      </c>
      <c r="E1933" s="3" t="str">
        <v>Ergisch</v>
      </c>
      <c r="G1933" s="21">
        <v>6356</v>
      </c>
      <c r="H1933" s="21" t="s">
        <v>4558</v>
      </c>
    </row>
    <row r="1934" spans="1:8" x14ac:dyDescent="0.2">
      <c r="A1934" s="3">
        <v>9658</v>
      </c>
      <c r="B1934" s="3" t="s">
        <v>2096</v>
      </c>
      <c r="C1934" s="3" t="s">
        <v>2094</v>
      </c>
      <c r="D1934" s="3" t="s">
        <v>1966</v>
      </c>
      <c r="E1934" s="3" t="str">
        <v>Inden</v>
      </c>
      <c r="G1934" s="21">
        <v>6362</v>
      </c>
      <c r="H1934" s="21" t="s">
        <v>4552</v>
      </c>
    </row>
    <row r="1935" spans="1:8" x14ac:dyDescent="0.2">
      <c r="A1935" s="3">
        <v>9643</v>
      </c>
      <c r="B1935" s="3" t="s">
        <v>2097</v>
      </c>
      <c r="C1935" s="3" t="s">
        <v>2098</v>
      </c>
      <c r="D1935" s="3" t="s">
        <v>1966</v>
      </c>
      <c r="E1935" s="3" t="str">
        <v>Leuk</v>
      </c>
      <c r="G1935" s="21">
        <v>6363</v>
      </c>
      <c r="H1935" s="21" t="s">
        <v>4552</v>
      </c>
    </row>
    <row r="1936" spans="1:8" x14ac:dyDescent="0.2">
      <c r="A1936" s="3">
        <v>9650</v>
      </c>
      <c r="B1936" s="3" t="s">
        <v>2098</v>
      </c>
      <c r="C1936" s="3" t="s">
        <v>2098</v>
      </c>
      <c r="D1936" s="3" t="s">
        <v>1966</v>
      </c>
      <c r="E1936" s="3" t="str">
        <v>Leukerbad</v>
      </c>
      <c r="G1936" s="21">
        <v>6365</v>
      </c>
      <c r="H1936" s="21" t="s">
        <v>4552</v>
      </c>
    </row>
    <row r="1937" spans="1:8" x14ac:dyDescent="0.2">
      <c r="A1937" s="3">
        <v>9651</v>
      </c>
      <c r="B1937" s="3" t="s">
        <v>2099</v>
      </c>
      <c r="C1937" s="3" t="s">
        <v>2098</v>
      </c>
      <c r="D1937" s="3" t="s">
        <v>1966</v>
      </c>
      <c r="E1937" s="3" t="str">
        <v>Oberems</v>
      </c>
      <c r="G1937" s="21">
        <v>6370</v>
      </c>
      <c r="H1937" s="21" t="s">
        <v>4552</v>
      </c>
    </row>
    <row r="1938" spans="1:8" x14ac:dyDescent="0.2">
      <c r="A1938" s="3">
        <v>9652</v>
      </c>
      <c r="B1938" s="3" t="s">
        <v>2100</v>
      </c>
      <c r="C1938" s="3" t="s">
        <v>2098</v>
      </c>
      <c r="D1938" s="3" t="s">
        <v>1966</v>
      </c>
      <c r="E1938" s="3" t="str">
        <v>Salgesch</v>
      </c>
      <c r="G1938" s="21">
        <v>6372</v>
      </c>
      <c r="H1938" s="21" t="s">
        <v>4552</v>
      </c>
    </row>
    <row r="1939" spans="1:8" x14ac:dyDescent="0.2">
      <c r="A1939" s="3">
        <v>9655</v>
      </c>
      <c r="B1939" s="3" t="s">
        <v>2101</v>
      </c>
      <c r="C1939" s="3" t="s">
        <v>2098</v>
      </c>
      <c r="D1939" s="3" t="s">
        <v>1966</v>
      </c>
      <c r="E1939" s="3" t="str">
        <v>Varen</v>
      </c>
      <c r="G1939" s="21">
        <v>6373</v>
      </c>
      <c r="H1939" s="21" t="s">
        <v>4552</v>
      </c>
    </row>
    <row r="1940" spans="1:8" x14ac:dyDescent="0.2">
      <c r="A1940" s="3">
        <v>9633</v>
      </c>
      <c r="B1940" s="3" t="s">
        <v>2102</v>
      </c>
      <c r="C1940" s="3" t="s">
        <v>2102</v>
      </c>
      <c r="D1940" s="3" t="s">
        <v>1966</v>
      </c>
      <c r="E1940" s="3" t="str">
        <v>Guttet-Feschel</v>
      </c>
      <c r="G1940" s="21">
        <v>6374</v>
      </c>
      <c r="H1940" s="21" t="s">
        <v>4552</v>
      </c>
    </row>
    <row r="1941" spans="1:8" x14ac:dyDescent="0.2">
      <c r="A1941" s="3">
        <v>9633</v>
      </c>
      <c r="B1941" s="3" t="s">
        <v>2103</v>
      </c>
      <c r="C1941" s="3" t="s">
        <v>2102</v>
      </c>
      <c r="D1941" s="3" t="s">
        <v>1966</v>
      </c>
      <c r="E1941" s="3" t="str">
        <v>Gampel-Bratsch</v>
      </c>
      <c r="G1941" s="21">
        <v>6375</v>
      </c>
      <c r="H1941" s="21" t="s">
        <v>4559</v>
      </c>
    </row>
    <row r="1942" spans="1:8" x14ac:dyDescent="0.2">
      <c r="A1942" s="3">
        <v>9620</v>
      </c>
      <c r="B1942" s="3" t="s">
        <v>2104</v>
      </c>
      <c r="C1942" s="3" t="s">
        <v>2104</v>
      </c>
      <c r="D1942" s="3" t="s">
        <v>1966</v>
      </c>
      <c r="E1942" s="3" t="str">
        <v>Turtmann-Unterems</v>
      </c>
      <c r="G1942" s="21">
        <v>6376</v>
      </c>
      <c r="H1942" s="21" t="s">
        <v>4559</v>
      </c>
    </row>
    <row r="1943" spans="1:8" x14ac:dyDescent="0.2">
      <c r="A1943" s="3">
        <v>9621</v>
      </c>
      <c r="B1943" s="3" t="s">
        <v>2105</v>
      </c>
      <c r="C1943" s="3" t="s">
        <v>2105</v>
      </c>
      <c r="D1943" s="3" t="s">
        <v>1966</v>
      </c>
      <c r="E1943" s="3" t="str">
        <v>Bovernier</v>
      </c>
      <c r="G1943" s="21">
        <v>6377</v>
      </c>
      <c r="H1943" s="21" t="s">
        <v>4559</v>
      </c>
    </row>
    <row r="1944" spans="1:8" x14ac:dyDescent="0.2">
      <c r="A1944" s="3">
        <v>9114</v>
      </c>
      <c r="B1944" s="3" t="s">
        <v>2106</v>
      </c>
      <c r="C1944" s="3" t="s">
        <v>2107</v>
      </c>
      <c r="D1944" s="3" t="s">
        <v>1966</v>
      </c>
      <c r="E1944" s="3" t="str">
        <v>Fully</v>
      </c>
      <c r="G1944" s="21">
        <v>6382</v>
      </c>
      <c r="H1944" s="21" t="s">
        <v>4552</v>
      </c>
    </row>
    <row r="1945" spans="1:8" x14ac:dyDescent="0.2">
      <c r="A1945" s="3">
        <v>9115</v>
      </c>
      <c r="B1945" s="3" t="s">
        <v>2108</v>
      </c>
      <c r="C1945" s="3" t="s">
        <v>2107</v>
      </c>
      <c r="D1945" s="3" t="s">
        <v>1966</v>
      </c>
      <c r="E1945" s="3" t="str">
        <v>Isérables</v>
      </c>
      <c r="G1945" s="21">
        <v>6383</v>
      </c>
      <c r="H1945" s="21" t="s">
        <v>4552</v>
      </c>
    </row>
    <row r="1946" spans="1:8" x14ac:dyDescent="0.2">
      <c r="A1946" s="3">
        <v>9122</v>
      </c>
      <c r="B1946" s="3" t="s">
        <v>2109</v>
      </c>
      <c r="C1946" s="3" t="s">
        <v>2107</v>
      </c>
      <c r="D1946" s="3" t="s">
        <v>1966</v>
      </c>
      <c r="E1946" s="3" t="str">
        <v>Leytron</v>
      </c>
      <c r="G1946" s="21">
        <v>6386</v>
      </c>
      <c r="H1946" s="21" t="s">
        <v>4559</v>
      </c>
    </row>
    <row r="1947" spans="1:8" x14ac:dyDescent="0.2">
      <c r="A1947" s="3">
        <v>9122</v>
      </c>
      <c r="B1947" s="3" t="s">
        <v>2110</v>
      </c>
      <c r="C1947" s="3" t="s">
        <v>2107</v>
      </c>
      <c r="D1947" s="3" t="s">
        <v>1966</v>
      </c>
      <c r="E1947" s="3" t="str">
        <v>Martigny</v>
      </c>
      <c r="G1947" s="21">
        <v>6387</v>
      </c>
      <c r="H1947" s="21" t="s">
        <v>4558</v>
      </c>
    </row>
    <row r="1948" spans="1:8" x14ac:dyDescent="0.2">
      <c r="A1948" s="3">
        <v>9123</v>
      </c>
      <c r="B1948" s="3" t="s">
        <v>2111</v>
      </c>
      <c r="C1948" s="3" t="s">
        <v>2107</v>
      </c>
      <c r="D1948" s="3" t="s">
        <v>1966</v>
      </c>
      <c r="E1948" s="3" t="str">
        <v>Martigny-Combe</v>
      </c>
      <c r="G1948" s="21">
        <v>6388</v>
      </c>
      <c r="H1948" s="21" t="s">
        <v>4552</v>
      </c>
    </row>
    <row r="1949" spans="1:8" x14ac:dyDescent="0.2">
      <c r="A1949" s="3">
        <v>9125</v>
      </c>
      <c r="B1949" s="3" t="s">
        <v>2112</v>
      </c>
      <c r="C1949" s="3" t="s">
        <v>2107</v>
      </c>
      <c r="D1949" s="3" t="s">
        <v>1966</v>
      </c>
      <c r="E1949" s="3" t="str">
        <v>Riddes</v>
      </c>
      <c r="G1949" s="21">
        <v>6390</v>
      </c>
      <c r="H1949" s="21" t="s">
        <v>4558</v>
      </c>
    </row>
    <row r="1950" spans="1:8" x14ac:dyDescent="0.2">
      <c r="A1950" s="3">
        <v>9126</v>
      </c>
      <c r="B1950" s="3" t="s">
        <v>2113</v>
      </c>
      <c r="C1950" s="3" t="s">
        <v>2107</v>
      </c>
      <c r="D1950" s="3" t="s">
        <v>1966</v>
      </c>
      <c r="E1950" s="3" t="str">
        <v>Saillon</v>
      </c>
      <c r="G1950" s="21">
        <v>6402</v>
      </c>
      <c r="H1950" s="21" t="s">
        <v>4552</v>
      </c>
    </row>
    <row r="1951" spans="1:8" x14ac:dyDescent="0.2">
      <c r="A1951" s="3">
        <v>9127</v>
      </c>
      <c r="B1951" s="3" t="s">
        <v>2114</v>
      </c>
      <c r="C1951" s="3" t="s">
        <v>2107</v>
      </c>
      <c r="D1951" s="3" t="s">
        <v>1966</v>
      </c>
      <c r="E1951" s="3" t="str">
        <v>Saxon</v>
      </c>
      <c r="G1951" s="21">
        <v>6403</v>
      </c>
      <c r="H1951" s="21" t="s">
        <v>4552</v>
      </c>
    </row>
    <row r="1952" spans="1:8" x14ac:dyDescent="0.2">
      <c r="A1952" s="3">
        <v>8726</v>
      </c>
      <c r="B1952" s="3" t="s">
        <v>2115</v>
      </c>
      <c r="C1952" s="3" t="s">
        <v>2116</v>
      </c>
      <c r="D1952" s="3" t="s">
        <v>1966</v>
      </c>
      <c r="E1952" s="3" t="str">
        <v>Trient</v>
      </c>
      <c r="G1952" s="21">
        <v>6404</v>
      </c>
      <c r="H1952" s="21" t="s">
        <v>4552</v>
      </c>
    </row>
    <row r="1953" spans="1:8" x14ac:dyDescent="0.2">
      <c r="A1953" s="3">
        <v>9622</v>
      </c>
      <c r="B1953" s="3" t="s">
        <v>2117</v>
      </c>
      <c r="C1953" s="3" t="s">
        <v>2116</v>
      </c>
      <c r="D1953" s="3" t="s">
        <v>1966</v>
      </c>
      <c r="E1953" s="3" t="str">
        <v>Champéry</v>
      </c>
      <c r="G1953" s="21">
        <v>6405</v>
      </c>
      <c r="H1953" s="21" t="s">
        <v>4552</v>
      </c>
    </row>
    <row r="1954" spans="1:8" x14ac:dyDescent="0.2">
      <c r="A1954" s="3">
        <v>9630</v>
      </c>
      <c r="B1954" s="3" t="s">
        <v>2116</v>
      </c>
      <c r="C1954" s="3" t="s">
        <v>2116</v>
      </c>
      <c r="D1954" s="3" t="s">
        <v>1966</v>
      </c>
      <c r="E1954" s="3" t="str">
        <v>Collombey-Muraz</v>
      </c>
      <c r="G1954" s="21">
        <v>6410</v>
      </c>
      <c r="H1954" s="21" t="s">
        <v>4559</v>
      </c>
    </row>
    <row r="1955" spans="1:8" x14ac:dyDescent="0.2">
      <c r="A1955" s="3">
        <v>9631</v>
      </c>
      <c r="B1955" s="3" t="s">
        <v>2118</v>
      </c>
      <c r="C1955" s="3" t="s">
        <v>2116</v>
      </c>
      <c r="D1955" s="3" t="s">
        <v>1966</v>
      </c>
      <c r="E1955" s="3" t="str">
        <v>Monthey</v>
      </c>
      <c r="G1955" s="21">
        <v>6414</v>
      </c>
      <c r="H1955" s="21" t="s">
        <v>4559</v>
      </c>
    </row>
    <row r="1956" spans="1:8" x14ac:dyDescent="0.2">
      <c r="A1956" s="3">
        <v>9500</v>
      </c>
      <c r="B1956" s="3" t="s">
        <v>2119</v>
      </c>
      <c r="C1956" s="3" t="s">
        <v>2120</v>
      </c>
      <c r="D1956" s="3" t="s">
        <v>1966</v>
      </c>
      <c r="E1956" s="3" t="str">
        <v>Port-Valais</v>
      </c>
      <c r="G1956" s="21">
        <v>6415</v>
      </c>
      <c r="H1956" s="21" t="s">
        <v>4552</v>
      </c>
    </row>
    <row r="1957" spans="1:8" x14ac:dyDescent="0.2">
      <c r="A1957" s="3">
        <v>9533</v>
      </c>
      <c r="B1957" s="3" t="s">
        <v>2121</v>
      </c>
      <c r="C1957" s="3" t="s">
        <v>2120</v>
      </c>
      <c r="D1957" s="3" t="s">
        <v>1966</v>
      </c>
      <c r="E1957" s="3" t="str">
        <v>Saint-Gingolph</v>
      </c>
      <c r="G1957" s="21">
        <v>6416</v>
      </c>
      <c r="H1957" s="21" t="s">
        <v>4559</v>
      </c>
    </row>
    <row r="1958" spans="1:8" x14ac:dyDescent="0.2">
      <c r="A1958" s="3">
        <v>9533</v>
      </c>
      <c r="B1958" s="3" t="s">
        <v>2122</v>
      </c>
      <c r="C1958" s="3" t="s">
        <v>2120</v>
      </c>
      <c r="D1958" s="3" t="s">
        <v>1966</v>
      </c>
      <c r="E1958" s="3" t="str">
        <v>Troistorrents</v>
      </c>
      <c r="G1958" s="21">
        <v>6417</v>
      </c>
      <c r="H1958" s="21" t="s">
        <v>4559</v>
      </c>
    </row>
    <row r="1959" spans="1:8" x14ac:dyDescent="0.2">
      <c r="A1959" s="3">
        <v>9534</v>
      </c>
      <c r="B1959" s="3" t="s">
        <v>2123</v>
      </c>
      <c r="C1959" s="3" t="s">
        <v>2120</v>
      </c>
      <c r="D1959" s="3" t="s">
        <v>1966</v>
      </c>
      <c r="E1959" s="3" t="str">
        <v>Val-d'Illiez</v>
      </c>
      <c r="G1959" s="21">
        <v>6418</v>
      </c>
      <c r="H1959" s="21" t="s">
        <v>4559</v>
      </c>
    </row>
    <row r="1960" spans="1:8" x14ac:dyDescent="0.2">
      <c r="A1960" s="3">
        <v>9602</v>
      </c>
      <c r="B1960" s="3" t="s">
        <v>2124</v>
      </c>
      <c r="C1960" s="3" t="s">
        <v>2120</v>
      </c>
      <c r="D1960" s="3" t="s">
        <v>1966</v>
      </c>
      <c r="E1960" s="3" t="str">
        <v>Vionnaz</v>
      </c>
      <c r="G1960" s="21">
        <v>6422</v>
      </c>
      <c r="H1960" s="21" t="s">
        <v>4559</v>
      </c>
    </row>
    <row r="1961" spans="1:8" x14ac:dyDescent="0.2">
      <c r="A1961" s="3">
        <v>9602</v>
      </c>
      <c r="B1961" s="3" t="s">
        <v>2125</v>
      </c>
      <c r="C1961" s="3" t="s">
        <v>2120</v>
      </c>
      <c r="D1961" s="3" t="s">
        <v>1966</v>
      </c>
      <c r="E1961" s="3" t="str">
        <v>Vouvry</v>
      </c>
      <c r="G1961" s="21">
        <v>6423</v>
      </c>
      <c r="H1961" s="21" t="s">
        <v>4559</v>
      </c>
    </row>
    <row r="1962" spans="1:8" x14ac:dyDescent="0.2">
      <c r="A1962" s="3">
        <v>9601</v>
      </c>
      <c r="B1962" s="3" t="s">
        <v>2126</v>
      </c>
      <c r="C1962" s="3" t="s">
        <v>2127</v>
      </c>
      <c r="D1962" s="3" t="s">
        <v>1966</v>
      </c>
      <c r="E1962" s="3" t="str">
        <v>Bister</v>
      </c>
      <c r="G1962" s="21">
        <v>6424</v>
      </c>
      <c r="H1962" s="21" t="s">
        <v>4559</v>
      </c>
    </row>
    <row r="1963" spans="1:8" x14ac:dyDescent="0.2">
      <c r="A1963" s="3">
        <v>9604</v>
      </c>
      <c r="B1963" s="3" t="s">
        <v>2127</v>
      </c>
      <c r="C1963" s="3" t="s">
        <v>2127</v>
      </c>
      <c r="D1963" s="3" t="s">
        <v>1966</v>
      </c>
      <c r="E1963" s="3" t="str">
        <v>Bitsch</v>
      </c>
      <c r="G1963" s="21">
        <v>6430</v>
      </c>
      <c r="H1963" s="21" t="s">
        <v>4559</v>
      </c>
    </row>
    <row r="1964" spans="1:8" x14ac:dyDescent="0.2">
      <c r="A1964" s="3">
        <v>9604</v>
      </c>
      <c r="B1964" s="3" t="s">
        <v>2128</v>
      </c>
      <c r="C1964" s="3" t="s">
        <v>2127</v>
      </c>
      <c r="D1964" s="3" t="s">
        <v>1966</v>
      </c>
      <c r="E1964" s="3" t="str">
        <v>Grengiols</v>
      </c>
      <c r="G1964" s="21">
        <v>6432</v>
      </c>
      <c r="H1964" s="21" t="s">
        <v>4559</v>
      </c>
    </row>
    <row r="1965" spans="1:8" x14ac:dyDescent="0.2">
      <c r="A1965" s="3">
        <v>9607</v>
      </c>
      <c r="B1965" s="3" t="s">
        <v>2129</v>
      </c>
      <c r="C1965" s="3" t="s">
        <v>2129</v>
      </c>
      <c r="D1965" s="3" t="s">
        <v>1966</v>
      </c>
      <c r="E1965" s="3" t="str">
        <v>Riederalp</v>
      </c>
      <c r="G1965" s="21">
        <v>6433</v>
      </c>
      <c r="H1965" s="21" t="s">
        <v>4558</v>
      </c>
    </row>
    <row r="1966" spans="1:8" x14ac:dyDescent="0.2">
      <c r="A1966" s="3">
        <v>9612</v>
      </c>
      <c r="B1966" s="3" t="s">
        <v>2130</v>
      </c>
      <c r="C1966" s="3" t="s">
        <v>2129</v>
      </c>
      <c r="D1966" s="3" t="s">
        <v>1966</v>
      </c>
      <c r="E1966" s="3" t="str">
        <v>Ausserberg</v>
      </c>
      <c r="G1966" s="21">
        <v>6434</v>
      </c>
      <c r="H1966" s="21" t="s">
        <v>4559</v>
      </c>
    </row>
    <row r="1967" spans="1:8" x14ac:dyDescent="0.2">
      <c r="A1967" s="3">
        <v>9613</v>
      </c>
      <c r="B1967" s="3" t="s">
        <v>2131</v>
      </c>
      <c r="C1967" s="3" t="s">
        <v>2129</v>
      </c>
      <c r="D1967" s="3" t="s">
        <v>1966</v>
      </c>
      <c r="E1967" s="3" t="str">
        <v>Blatten</v>
      </c>
      <c r="G1967" s="21">
        <v>6436</v>
      </c>
      <c r="H1967" s="21" t="s">
        <v>4559</v>
      </c>
    </row>
    <row r="1968" spans="1:8" x14ac:dyDescent="0.2">
      <c r="A1968" s="3">
        <v>9614</v>
      </c>
      <c r="B1968" s="3" t="s">
        <v>2132</v>
      </c>
      <c r="C1968" s="3" t="s">
        <v>2129</v>
      </c>
      <c r="D1968" s="3" t="s">
        <v>1966</v>
      </c>
      <c r="E1968" s="3" t="str">
        <v>Bürchen</v>
      </c>
      <c r="G1968" s="21">
        <v>6438</v>
      </c>
      <c r="H1968" s="21" t="s">
        <v>4559</v>
      </c>
    </row>
    <row r="1969" spans="1:8" x14ac:dyDescent="0.2">
      <c r="A1969" s="3">
        <v>9606</v>
      </c>
      <c r="B1969" s="3" t="s">
        <v>2133</v>
      </c>
      <c r="C1969" s="3" t="s">
        <v>2134</v>
      </c>
      <c r="D1969" s="3" t="s">
        <v>1966</v>
      </c>
      <c r="E1969" s="3" t="str">
        <v>Eischoll</v>
      </c>
      <c r="G1969" s="21">
        <v>6440</v>
      </c>
      <c r="H1969" s="21" t="s">
        <v>4559</v>
      </c>
    </row>
    <row r="1970" spans="1:8" x14ac:dyDescent="0.2">
      <c r="A1970" s="3">
        <v>9608</v>
      </c>
      <c r="B1970" s="3" t="s">
        <v>2135</v>
      </c>
      <c r="C1970" s="3" t="s">
        <v>2134</v>
      </c>
      <c r="D1970" s="3" t="s">
        <v>1966</v>
      </c>
      <c r="E1970" s="3" t="str">
        <v>Ferden</v>
      </c>
      <c r="G1970" s="21">
        <v>6441</v>
      </c>
      <c r="H1970" s="21" t="s">
        <v>4559</v>
      </c>
    </row>
    <row r="1971" spans="1:8" x14ac:dyDescent="0.2">
      <c r="A1971" s="3">
        <v>9615</v>
      </c>
      <c r="B1971" s="3" t="s">
        <v>2136</v>
      </c>
      <c r="C1971" s="3" t="s">
        <v>2134</v>
      </c>
      <c r="D1971" s="3" t="s">
        <v>1966</v>
      </c>
      <c r="E1971" s="3" t="str">
        <v>Kippel</v>
      </c>
      <c r="G1971" s="21">
        <v>6442</v>
      </c>
      <c r="H1971" s="21" t="s">
        <v>4559</v>
      </c>
    </row>
    <row r="1972" spans="1:8" x14ac:dyDescent="0.2">
      <c r="A1972" s="3">
        <v>9113</v>
      </c>
      <c r="B1972" s="3" t="s">
        <v>2137</v>
      </c>
      <c r="C1972" s="3" t="s">
        <v>2137</v>
      </c>
      <c r="D1972" s="3" t="s">
        <v>1966</v>
      </c>
      <c r="E1972" s="3" t="str">
        <v>Niedergesteln</v>
      </c>
      <c r="G1972" s="21">
        <v>6443</v>
      </c>
      <c r="H1972" s="21" t="s">
        <v>4559</v>
      </c>
    </row>
    <row r="1973" spans="1:8" x14ac:dyDescent="0.2">
      <c r="A1973" s="3">
        <v>9116</v>
      </c>
      <c r="B1973" s="3" t="s">
        <v>2138</v>
      </c>
      <c r="C1973" s="3" t="s">
        <v>2137</v>
      </c>
      <c r="D1973" s="3" t="s">
        <v>1966</v>
      </c>
      <c r="E1973" s="3" t="str">
        <v>Raron</v>
      </c>
      <c r="G1973" s="21">
        <v>6452</v>
      </c>
      <c r="H1973" s="21" t="s">
        <v>4559</v>
      </c>
    </row>
    <row r="1974" spans="1:8" x14ac:dyDescent="0.2">
      <c r="A1974" s="3">
        <v>9230</v>
      </c>
      <c r="B1974" s="3" t="s">
        <v>2139</v>
      </c>
      <c r="C1974" s="3" t="s">
        <v>2139</v>
      </c>
      <c r="D1974" s="3" t="s">
        <v>1966</v>
      </c>
      <c r="E1974" s="3" t="str">
        <v>Unterbäch</v>
      </c>
      <c r="G1974" s="21">
        <v>6454</v>
      </c>
      <c r="H1974" s="21" t="s">
        <v>4559</v>
      </c>
    </row>
    <row r="1975" spans="1:8" x14ac:dyDescent="0.2">
      <c r="A1975" s="3">
        <v>9231</v>
      </c>
      <c r="B1975" s="3" t="s">
        <v>2140</v>
      </c>
      <c r="C1975" s="3" t="s">
        <v>2139</v>
      </c>
      <c r="D1975" s="3" t="s">
        <v>1966</v>
      </c>
      <c r="E1975" s="3" t="str">
        <v>Wiler (Lötschen)</v>
      </c>
      <c r="G1975" s="21">
        <v>6460</v>
      </c>
      <c r="H1975" s="21" t="s">
        <v>4559</v>
      </c>
    </row>
    <row r="1976" spans="1:8" x14ac:dyDescent="0.2">
      <c r="A1976" s="3">
        <v>9243</v>
      </c>
      <c r="B1976" s="3" t="s">
        <v>2141</v>
      </c>
      <c r="C1976" s="3" t="s">
        <v>2141</v>
      </c>
      <c r="D1976" s="3" t="s">
        <v>1966</v>
      </c>
      <c r="E1976" s="3" t="str">
        <v>Mörel-Filet</v>
      </c>
      <c r="G1976" s="21">
        <v>6461</v>
      </c>
      <c r="H1976" s="21" t="s">
        <v>4559</v>
      </c>
    </row>
    <row r="1977" spans="1:8" x14ac:dyDescent="0.2">
      <c r="A1977" s="3">
        <v>9532</v>
      </c>
      <c r="B1977" s="3" t="s">
        <v>2142</v>
      </c>
      <c r="C1977" s="3" t="s">
        <v>2141</v>
      </c>
      <c r="D1977" s="3" t="s">
        <v>1966</v>
      </c>
      <c r="E1977" s="3" t="str">
        <v>Steg-Hohtenn</v>
      </c>
      <c r="G1977" s="21">
        <v>6462</v>
      </c>
      <c r="H1977" s="21" t="s">
        <v>4559</v>
      </c>
    </row>
    <row r="1978" spans="1:8" x14ac:dyDescent="0.2">
      <c r="A1978" s="3">
        <v>9536</v>
      </c>
      <c r="B1978" s="3" t="s">
        <v>2143</v>
      </c>
      <c r="C1978" s="3" t="s">
        <v>2141</v>
      </c>
      <c r="D1978" s="3" t="s">
        <v>1966</v>
      </c>
      <c r="E1978" s="3" t="str">
        <v>Bettmeralp</v>
      </c>
      <c r="G1978" s="21">
        <v>6463</v>
      </c>
      <c r="H1978" s="21" t="s">
        <v>4559</v>
      </c>
    </row>
    <row r="1979" spans="1:8" x14ac:dyDescent="0.2">
      <c r="A1979" s="3">
        <v>9604</v>
      </c>
      <c r="B1979" s="3" t="s">
        <v>2144</v>
      </c>
      <c r="C1979" s="3" t="s">
        <v>2141</v>
      </c>
      <c r="D1979" s="3" t="s">
        <v>1966</v>
      </c>
      <c r="E1979" s="3" t="str">
        <v>Collonges</v>
      </c>
      <c r="G1979" s="21">
        <v>6464</v>
      </c>
      <c r="H1979" s="21" t="s">
        <v>4559</v>
      </c>
    </row>
    <row r="1980" spans="1:8" x14ac:dyDescent="0.2">
      <c r="A1980" s="3">
        <v>9240</v>
      </c>
      <c r="B1980" s="3" t="s">
        <v>2145</v>
      </c>
      <c r="C1980" s="3" t="s">
        <v>2146</v>
      </c>
      <c r="D1980" s="3" t="s">
        <v>1966</v>
      </c>
      <c r="E1980" s="3" t="str">
        <v>Dorénaz</v>
      </c>
      <c r="G1980" s="21">
        <v>6465</v>
      </c>
      <c r="H1980" s="21" t="s">
        <v>4559</v>
      </c>
    </row>
    <row r="1981" spans="1:8" x14ac:dyDescent="0.2">
      <c r="A1981" s="3">
        <v>9242</v>
      </c>
      <c r="B1981" s="3" t="s">
        <v>2146</v>
      </c>
      <c r="C1981" s="3" t="s">
        <v>2146</v>
      </c>
      <c r="D1981" s="3" t="s">
        <v>1966</v>
      </c>
      <c r="E1981" s="3" t="str">
        <v>Evionnaz</v>
      </c>
      <c r="G1981" s="21">
        <v>6466</v>
      </c>
      <c r="H1981" s="21" t="s">
        <v>4559</v>
      </c>
    </row>
    <row r="1982" spans="1:8" x14ac:dyDescent="0.2">
      <c r="A1982" s="3">
        <v>9248</v>
      </c>
      <c r="B1982" s="3" t="s">
        <v>2147</v>
      </c>
      <c r="C1982" s="3" t="s">
        <v>2146</v>
      </c>
      <c r="D1982" s="3" t="s">
        <v>1966</v>
      </c>
      <c r="E1982" s="3" t="str">
        <v>Finhaut</v>
      </c>
      <c r="G1982" s="21">
        <v>6467</v>
      </c>
      <c r="H1982" s="21" t="s">
        <v>4559</v>
      </c>
    </row>
    <row r="1983" spans="1:8" x14ac:dyDescent="0.2">
      <c r="A1983" s="3">
        <v>9240</v>
      </c>
      <c r="B1983" s="3" t="s">
        <v>2148</v>
      </c>
      <c r="C1983" s="3" t="s">
        <v>2148</v>
      </c>
      <c r="D1983" s="3" t="s">
        <v>1966</v>
      </c>
      <c r="E1983" s="3" t="str">
        <v>Massongex</v>
      </c>
      <c r="G1983" s="21">
        <v>6468</v>
      </c>
      <c r="H1983" s="21" t="s">
        <v>4559</v>
      </c>
    </row>
    <row r="1984" spans="1:8" x14ac:dyDescent="0.2">
      <c r="A1984" s="3">
        <v>9244</v>
      </c>
      <c r="B1984" s="3" t="s">
        <v>2149</v>
      </c>
      <c r="C1984" s="3" t="s">
        <v>2148</v>
      </c>
      <c r="D1984" s="3" t="s">
        <v>1966</v>
      </c>
      <c r="E1984" s="3" t="str">
        <v>Saint-Maurice</v>
      </c>
      <c r="G1984" s="21">
        <v>6469</v>
      </c>
      <c r="H1984" s="21" t="s">
        <v>4559</v>
      </c>
    </row>
    <row r="1985" spans="1:8" x14ac:dyDescent="0.2">
      <c r="A1985" s="3">
        <v>9247</v>
      </c>
      <c r="B1985" s="3" t="s">
        <v>2150</v>
      </c>
      <c r="C1985" s="3" t="s">
        <v>2148</v>
      </c>
      <c r="D1985" s="3" t="s">
        <v>1966</v>
      </c>
      <c r="E1985" s="3" t="str">
        <v>Salvan</v>
      </c>
      <c r="G1985" s="21">
        <v>6472</v>
      </c>
      <c r="H1985" s="21" t="s">
        <v>4559</v>
      </c>
    </row>
    <row r="1986" spans="1:8" x14ac:dyDescent="0.2">
      <c r="A1986" s="3">
        <v>9249</v>
      </c>
      <c r="B1986" s="3" t="s">
        <v>2151</v>
      </c>
      <c r="C1986" s="3" t="s">
        <v>2148</v>
      </c>
      <c r="D1986" s="3" t="s">
        <v>1966</v>
      </c>
      <c r="E1986" s="3" t="str">
        <v>Vernayaz</v>
      </c>
      <c r="G1986" s="21">
        <v>6473</v>
      </c>
      <c r="H1986" s="21" t="s">
        <v>4559</v>
      </c>
    </row>
    <row r="1987" spans="1:8" x14ac:dyDescent="0.2">
      <c r="A1987" s="3">
        <v>9249</v>
      </c>
      <c r="B1987" s="3" t="s">
        <v>2152</v>
      </c>
      <c r="C1987" s="3" t="s">
        <v>2148</v>
      </c>
      <c r="D1987" s="3" t="s">
        <v>1966</v>
      </c>
      <c r="E1987" s="3" t="str">
        <v>Vérossaz</v>
      </c>
      <c r="G1987" s="21">
        <v>6474</v>
      </c>
      <c r="H1987" s="21" t="s">
        <v>4559</v>
      </c>
    </row>
    <row r="1988" spans="1:8" x14ac:dyDescent="0.2">
      <c r="A1988" s="3">
        <v>9249</v>
      </c>
      <c r="B1988" s="3" t="s">
        <v>2153</v>
      </c>
      <c r="C1988" s="3" t="s">
        <v>2148</v>
      </c>
      <c r="D1988" s="3" t="s">
        <v>1966</v>
      </c>
      <c r="E1988" s="3" t="str">
        <v>Chalais</v>
      </c>
      <c r="G1988" s="21">
        <v>6475</v>
      </c>
      <c r="H1988" s="21" t="s">
        <v>4559</v>
      </c>
    </row>
    <row r="1989" spans="1:8" x14ac:dyDescent="0.2">
      <c r="A1989" s="3">
        <v>9246</v>
      </c>
      <c r="B1989" s="3" t="s">
        <v>2154</v>
      </c>
      <c r="C1989" s="3" t="s">
        <v>2154</v>
      </c>
      <c r="D1989" s="3" t="s">
        <v>1966</v>
      </c>
      <c r="E1989" s="3" t="str">
        <v>Chippis</v>
      </c>
      <c r="G1989" s="21">
        <v>6476</v>
      </c>
      <c r="H1989" s="21" t="s">
        <v>4559</v>
      </c>
    </row>
    <row r="1990" spans="1:8" x14ac:dyDescent="0.2">
      <c r="A1990" s="3">
        <v>9525</v>
      </c>
      <c r="B1990" s="3" t="s">
        <v>2155</v>
      </c>
      <c r="C1990" s="3" t="s">
        <v>2156</v>
      </c>
      <c r="D1990" s="3" t="s">
        <v>1966</v>
      </c>
      <c r="E1990" s="3" t="str">
        <v>Grône</v>
      </c>
      <c r="G1990" s="21">
        <v>6482</v>
      </c>
      <c r="H1990" s="21" t="s">
        <v>4559</v>
      </c>
    </row>
    <row r="1991" spans="1:8" x14ac:dyDescent="0.2">
      <c r="A1991" s="3">
        <v>9526</v>
      </c>
      <c r="B1991" s="3" t="s">
        <v>2157</v>
      </c>
      <c r="C1991" s="3" t="s">
        <v>2156</v>
      </c>
      <c r="D1991" s="3" t="s">
        <v>1966</v>
      </c>
      <c r="E1991" s="3" t="str">
        <v>Icogne</v>
      </c>
      <c r="G1991" s="21">
        <v>6484</v>
      </c>
      <c r="H1991" s="21" t="s">
        <v>4558</v>
      </c>
    </row>
    <row r="1992" spans="1:8" x14ac:dyDescent="0.2">
      <c r="A1992" s="3">
        <v>9527</v>
      </c>
      <c r="B1992" s="3" t="s">
        <v>2156</v>
      </c>
      <c r="C1992" s="3" t="s">
        <v>2156</v>
      </c>
      <c r="D1992" s="3" t="s">
        <v>1966</v>
      </c>
      <c r="E1992" s="3" t="str">
        <v>Lens</v>
      </c>
      <c r="G1992" s="21">
        <v>6485</v>
      </c>
      <c r="H1992" s="21" t="s">
        <v>4558</v>
      </c>
    </row>
    <row r="1993" spans="1:8" x14ac:dyDescent="0.2">
      <c r="A1993" s="3">
        <v>9203</v>
      </c>
      <c r="B1993" s="3" t="s">
        <v>2158</v>
      </c>
      <c r="C1993" s="3" t="s">
        <v>2159</v>
      </c>
      <c r="D1993" s="3" t="s">
        <v>1966</v>
      </c>
      <c r="E1993" s="3" t="str">
        <v>Saint-Léonard</v>
      </c>
      <c r="G1993" s="21">
        <v>6487</v>
      </c>
      <c r="H1993" s="21" t="s">
        <v>4558</v>
      </c>
    </row>
    <row r="1994" spans="1:8" x14ac:dyDescent="0.2">
      <c r="A1994" s="3">
        <v>9245</v>
      </c>
      <c r="B1994" s="3" t="s">
        <v>2159</v>
      </c>
      <c r="C1994" s="3" t="s">
        <v>2159</v>
      </c>
      <c r="D1994" s="3" t="s">
        <v>1966</v>
      </c>
      <c r="E1994" s="3" t="str">
        <v>Sierre</v>
      </c>
      <c r="G1994" s="21">
        <v>6490</v>
      </c>
      <c r="H1994" s="21" t="s">
        <v>4558</v>
      </c>
    </row>
    <row r="1995" spans="1:8" x14ac:dyDescent="0.2">
      <c r="A1995" s="3">
        <v>9245</v>
      </c>
      <c r="B1995" s="3" t="s">
        <v>2160</v>
      </c>
      <c r="C1995" s="3" t="s">
        <v>2159</v>
      </c>
      <c r="D1995" s="3" t="s">
        <v>1966</v>
      </c>
      <c r="E1995" s="3" t="str">
        <v>Anniviers</v>
      </c>
      <c r="G1995" s="21">
        <v>6491</v>
      </c>
      <c r="H1995" s="21" t="s">
        <v>4558</v>
      </c>
    </row>
    <row r="1996" spans="1:8" x14ac:dyDescent="0.2">
      <c r="A1996" s="3">
        <v>9523</v>
      </c>
      <c r="B1996" s="3" t="s">
        <v>2161</v>
      </c>
      <c r="C1996" s="3" t="s">
        <v>2162</v>
      </c>
      <c r="D1996" s="3" t="s">
        <v>1966</v>
      </c>
      <c r="E1996" s="3" t="str">
        <v>Crans-Montana</v>
      </c>
      <c r="G1996" s="21">
        <v>6493</v>
      </c>
      <c r="H1996" s="21" t="s">
        <v>4558</v>
      </c>
    </row>
    <row r="1997" spans="1:8" x14ac:dyDescent="0.2">
      <c r="A1997" s="3">
        <v>9524</v>
      </c>
      <c r="B1997" s="3" t="s">
        <v>2163</v>
      </c>
      <c r="C1997" s="3" t="s">
        <v>2162</v>
      </c>
      <c r="D1997" s="3" t="s">
        <v>1966</v>
      </c>
      <c r="E1997" s="3" t="str">
        <v>Noble-Contrée</v>
      </c>
      <c r="G1997" s="21">
        <v>6500</v>
      </c>
      <c r="H1997" s="21" t="s">
        <v>4560</v>
      </c>
    </row>
    <row r="1998" spans="1:8" x14ac:dyDescent="0.2">
      <c r="A1998" s="3">
        <v>9500</v>
      </c>
      <c r="B1998" s="3" t="s">
        <v>2119</v>
      </c>
      <c r="C1998" s="3" t="s">
        <v>2164</v>
      </c>
      <c r="D1998" s="3" t="s">
        <v>1966</v>
      </c>
      <c r="E1998" s="3" t="str">
        <v>Arbaz</v>
      </c>
      <c r="G1998" s="21">
        <v>6503</v>
      </c>
      <c r="H1998" s="21" t="s">
        <v>4560</v>
      </c>
    </row>
    <row r="1999" spans="1:8" x14ac:dyDescent="0.2">
      <c r="A1999" s="3">
        <v>9512</v>
      </c>
      <c r="B1999" s="3" t="s">
        <v>2165</v>
      </c>
      <c r="C1999" s="3" t="s">
        <v>2164</v>
      </c>
      <c r="D1999" s="3" t="s">
        <v>1966</v>
      </c>
      <c r="E1999" s="3" t="str">
        <v>Grimisuat</v>
      </c>
      <c r="G1999" s="21">
        <v>6512</v>
      </c>
      <c r="H1999" s="21" t="s">
        <v>4560</v>
      </c>
    </row>
    <row r="2000" spans="1:8" x14ac:dyDescent="0.2">
      <c r="A2000" s="3">
        <v>9552</v>
      </c>
      <c r="B2000" s="3" t="s">
        <v>2166</v>
      </c>
      <c r="C2000" s="3" t="s">
        <v>2164</v>
      </c>
      <c r="D2000" s="3" t="s">
        <v>1966</v>
      </c>
      <c r="E2000" s="3" t="str">
        <v>Savièse</v>
      </c>
      <c r="G2000" s="21">
        <v>6513</v>
      </c>
      <c r="H2000" s="21" t="s">
        <v>4560</v>
      </c>
    </row>
    <row r="2001" spans="1:8" x14ac:dyDescent="0.2">
      <c r="A2001" s="3">
        <v>9204</v>
      </c>
      <c r="B2001" s="3" t="s">
        <v>2167</v>
      </c>
      <c r="C2001" s="3" t="s">
        <v>2168</v>
      </c>
      <c r="D2001" s="3" t="s">
        <v>1966</v>
      </c>
      <c r="E2001" s="3" t="str">
        <v>Sion</v>
      </c>
      <c r="G2001" s="21">
        <v>6514</v>
      </c>
      <c r="H2001" s="21" t="s">
        <v>4560</v>
      </c>
    </row>
    <row r="2002" spans="1:8" x14ac:dyDescent="0.2">
      <c r="A2002" s="3">
        <v>9030</v>
      </c>
      <c r="B2002" s="3" t="s">
        <v>2169</v>
      </c>
      <c r="C2002" s="3" t="s">
        <v>2170</v>
      </c>
      <c r="D2002" s="3" t="s">
        <v>1966</v>
      </c>
      <c r="E2002" s="3" t="str">
        <v>Veysonnaz</v>
      </c>
      <c r="G2002" s="21">
        <v>6515</v>
      </c>
      <c r="H2002" s="21" t="s">
        <v>4560</v>
      </c>
    </row>
    <row r="2003" spans="1:8" x14ac:dyDescent="0.2">
      <c r="A2003" s="3">
        <v>9030</v>
      </c>
      <c r="B2003" s="3" t="s">
        <v>2171</v>
      </c>
      <c r="C2003" s="3" t="s">
        <v>2170</v>
      </c>
      <c r="D2003" s="3" t="s">
        <v>1966</v>
      </c>
      <c r="E2003" s="3" t="str">
        <v>Baltschieder</v>
      </c>
      <c r="G2003" s="21">
        <v>6516</v>
      </c>
      <c r="H2003" s="21" t="s">
        <v>4560</v>
      </c>
    </row>
    <row r="2004" spans="1:8" x14ac:dyDescent="0.2">
      <c r="A2004" s="3">
        <v>9032</v>
      </c>
      <c r="B2004" s="3" t="s">
        <v>2172</v>
      </c>
      <c r="C2004" s="3" t="s">
        <v>2170</v>
      </c>
      <c r="D2004" s="3" t="s">
        <v>1966</v>
      </c>
      <c r="E2004" s="3" t="str">
        <v>Eisten</v>
      </c>
      <c r="G2004" s="21">
        <v>6517</v>
      </c>
      <c r="H2004" s="21" t="s">
        <v>4560</v>
      </c>
    </row>
    <row r="2005" spans="1:8" x14ac:dyDescent="0.2">
      <c r="A2005" s="3">
        <v>9200</v>
      </c>
      <c r="B2005" s="3" t="s">
        <v>2173</v>
      </c>
      <c r="C2005" s="3" t="s">
        <v>2174</v>
      </c>
      <c r="D2005" s="3" t="s">
        <v>1966</v>
      </c>
      <c r="E2005" s="3" t="str">
        <v>Embd</v>
      </c>
      <c r="G2005" s="21">
        <v>6518</v>
      </c>
      <c r="H2005" s="21" t="s">
        <v>4560</v>
      </c>
    </row>
    <row r="2006" spans="1:8" x14ac:dyDescent="0.2">
      <c r="A2006" s="3">
        <v>9212</v>
      </c>
      <c r="B2006" s="3" t="s">
        <v>2175</v>
      </c>
      <c r="C2006" s="3" t="s">
        <v>2174</v>
      </c>
      <c r="D2006" s="3" t="s">
        <v>1966</v>
      </c>
      <c r="E2006" s="3" t="str">
        <v>Grächen</v>
      </c>
      <c r="G2006" s="21">
        <v>6523</v>
      </c>
      <c r="H2006" s="21" t="s">
        <v>4560</v>
      </c>
    </row>
    <row r="2007" spans="1:8" x14ac:dyDescent="0.2">
      <c r="A2007" s="3">
        <v>9205</v>
      </c>
      <c r="B2007" s="3" t="s">
        <v>2176</v>
      </c>
      <c r="C2007" s="3" t="s">
        <v>2176</v>
      </c>
      <c r="D2007" s="3" t="s">
        <v>1966</v>
      </c>
      <c r="E2007" s="3" t="str">
        <v>Lalden</v>
      </c>
      <c r="G2007" s="21">
        <v>6524</v>
      </c>
      <c r="H2007" s="21" t="s">
        <v>4560</v>
      </c>
    </row>
    <row r="2008" spans="1:8" x14ac:dyDescent="0.2">
      <c r="A2008" s="3">
        <v>9304</v>
      </c>
      <c r="B2008" s="3" t="s">
        <v>2177</v>
      </c>
      <c r="C2008" s="3" t="s">
        <v>2176</v>
      </c>
      <c r="D2008" s="3" t="s">
        <v>1966</v>
      </c>
      <c r="E2008" s="3" t="str">
        <v>Randa</v>
      </c>
      <c r="G2008" s="21">
        <v>6525</v>
      </c>
      <c r="H2008" s="21" t="s">
        <v>4560</v>
      </c>
    </row>
    <row r="2009" spans="1:8" x14ac:dyDescent="0.2">
      <c r="A2009" s="3">
        <v>7077</v>
      </c>
      <c r="B2009" s="3" t="s">
        <v>2178</v>
      </c>
      <c r="C2009" s="3" t="s">
        <v>2179</v>
      </c>
      <c r="D2009" s="3" t="s">
        <v>2180</v>
      </c>
      <c r="E2009" s="3" t="str">
        <v>Saas-Almagell</v>
      </c>
      <c r="G2009" s="21">
        <v>6526</v>
      </c>
      <c r="H2009" s="21" t="s">
        <v>4560</v>
      </c>
    </row>
    <row r="2010" spans="1:8" x14ac:dyDescent="0.2">
      <c r="A2010" s="3">
        <v>7078</v>
      </c>
      <c r="B2010" s="3" t="s">
        <v>2181</v>
      </c>
      <c r="C2010" s="3" t="s">
        <v>2179</v>
      </c>
      <c r="D2010" s="3" t="s">
        <v>2180</v>
      </c>
      <c r="E2010" s="3" t="str">
        <v>Saas-Balen</v>
      </c>
      <c r="G2010" s="21">
        <v>6527</v>
      </c>
      <c r="H2010" s="21" t="s">
        <v>4560</v>
      </c>
    </row>
    <row r="2011" spans="1:8" x14ac:dyDescent="0.2">
      <c r="A2011" s="3">
        <v>7082</v>
      </c>
      <c r="B2011" s="3" t="s">
        <v>2179</v>
      </c>
      <c r="C2011" s="3" t="s">
        <v>2179</v>
      </c>
      <c r="D2011" s="3" t="s">
        <v>2180</v>
      </c>
      <c r="E2011" s="3" t="str">
        <v>Saas-Fee</v>
      </c>
      <c r="G2011" s="21">
        <v>6528</v>
      </c>
      <c r="H2011" s="21" t="s">
        <v>4560</v>
      </c>
    </row>
    <row r="2012" spans="1:8" x14ac:dyDescent="0.2">
      <c r="A2012" s="3">
        <v>7450</v>
      </c>
      <c r="B2012" s="3" t="s">
        <v>2182</v>
      </c>
      <c r="C2012" s="3" t="s">
        <v>2179</v>
      </c>
      <c r="D2012" s="3" t="s">
        <v>2180</v>
      </c>
      <c r="E2012" s="3" t="str">
        <v>Saas-Grund</v>
      </c>
      <c r="G2012" s="21">
        <v>6532</v>
      </c>
      <c r="H2012" s="21" t="s">
        <v>4560</v>
      </c>
    </row>
    <row r="2013" spans="1:8" x14ac:dyDescent="0.2">
      <c r="A2013" s="3">
        <v>7083</v>
      </c>
      <c r="B2013" s="3" t="s">
        <v>2183</v>
      </c>
      <c r="C2013" s="3" t="s">
        <v>2183</v>
      </c>
      <c r="D2013" s="3" t="s">
        <v>2180</v>
      </c>
      <c r="E2013" s="3" t="str">
        <v>St. Niklaus</v>
      </c>
      <c r="G2013" s="21">
        <v>6533</v>
      </c>
      <c r="H2013" s="21" t="s">
        <v>4560</v>
      </c>
    </row>
    <row r="2014" spans="1:8" x14ac:dyDescent="0.2">
      <c r="A2014" s="3">
        <v>7493</v>
      </c>
      <c r="B2014" s="3" t="s">
        <v>2184</v>
      </c>
      <c r="C2014" s="3" t="s">
        <v>2185</v>
      </c>
      <c r="D2014" s="3" t="s">
        <v>2180</v>
      </c>
      <c r="E2014" s="3" t="str">
        <v>Stalden (VS)</v>
      </c>
      <c r="G2014" s="21">
        <v>6534</v>
      </c>
      <c r="H2014" s="21" t="s">
        <v>4560</v>
      </c>
    </row>
    <row r="2015" spans="1:8" x14ac:dyDescent="0.2">
      <c r="A2015" s="3">
        <v>7084</v>
      </c>
      <c r="B2015" s="3" t="s">
        <v>2186</v>
      </c>
      <c r="C2015" s="3" t="s">
        <v>2187</v>
      </c>
      <c r="D2015" s="3" t="s">
        <v>2180</v>
      </c>
      <c r="E2015" s="3" t="str">
        <v>Staldenried</v>
      </c>
      <c r="G2015" s="21">
        <v>6535</v>
      </c>
      <c r="H2015" s="21" t="s">
        <v>4560</v>
      </c>
    </row>
    <row r="2016" spans="1:8" x14ac:dyDescent="0.2">
      <c r="A2016" s="3">
        <v>7450</v>
      </c>
      <c r="B2016" s="3" t="s">
        <v>2182</v>
      </c>
      <c r="C2016" s="3" t="s">
        <v>2187</v>
      </c>
      <c r="D2016" s="3" t="s">
        <v>2180</v>
      </c>
      <c r="E2016" s="3" t="str">
        <v>Täsch</v>
      </c>
      <c r="G2016" s="21">
        <v>6537</v>
      </c>
      <c r="H2016" s="21" t="s">
        <v>4560</v>
      </c>
    </row>
    <row r="2017" spans="1:8" x14ac:dyDescent="0.2">
      <c r="A2017" s="3">
        <v>7451</v>
      </c>
      <c r="B2017" s="3" t="s">
        <v>2188</v>
      </c>
      <c r="C2017" s="3" t="s">
        <v>2187</v>
      </c>
      <c r="D2017" s="3" t="s">
        <v>2180</v>
      </c>
      <c r="E2017" s="3" t="str">
        <v>Törbel</v>
      </c>
      <c r="G2017" s="21">
        <v>6538</v>
      </c>
      <c r="H2017" s="21" t="s">
        <v>4560</v>
      </c>
    </row>
    <row r="2018" spans="1:8" x14ac:dyDescent="0.2">
      <c r="A2018" s="3">
        <v>7458</v>
      </c>
      <c r="B2018" s="3" t="s">
        <v>2189</v>
      </c>
      <c r="C2018" s="3" t="s">
        <v>2187</v>
      </c>
      <c r="D2018" s="3" t="s">
        <v>2180</v>
      </c>
      <c r="E2018" s="3" t="str">
        <v>Visp</v>
      </c>
      <c r="G2018" s="21">
        <v>6540</v>
      </c>
      <c r="H2018" s="21" t="s">
        <v>4560</v>
      </c>
    </row>
    <row r="2019" spans="1:8" x14ac:dyDescent="0.2">
      <c r="A2019" s="3">
        <v>7459</v>
      </c>
      <c r="B2019" s="3" t="s">
        <v>2190</v>
      </c>
      <c r="C2019" s="3" t="s">
        <v>2187</v>
      </c>
      <c r="D2019" s="3" t="s">
        <v>2180</v>
      </c>
      <c r="E2019" s="3" t="str">
        <v>Visperterminen</v>
      </c>
      <c r="G2019" s="21">
        <v>6541</v>
      </c>
      <c r="H2019" s="21" t="s">
        <v>4560</v>
      </c>
    </row>
    <row r="2020" spans="1:8" x14ac:dyDescent="0.2">
      <c r="A2020" s="3">
        <v>7472</v>
      </c>
      <c r="B2020" s="3" t="s">
        <v>2191</v>
      </c>
      <c r="C2020" s="3" t="s">
        <v>2187</v>
      </c>
      <c r="D2020" s="3" t="s">
        <v>2180</v>
      </c>
      <c r="E2020" s="3" t="str">
        <v>Zeneggen</v>
      </c>
      <c r="G2020" s="21">
        <v>6542</v>
      </c>
      <c r="H2020" s="21" t="s">
        <v>4560</v>
      </c>
    </row>
    <row r="2021" spans="1:8" x14ac:dyDescent="0.2">
      <c r="A2021" s="3">
        <v>7473</v>
      </c>
      <c r="B2021" s="3" t="s">
        <v>2192</v>
      </c>
      <c r="C2021" s="3" t="s">
        <v>2187</v>
      </c>
      <c r="D2021" s="3" t="s">
        <v>2180</v>
      </c>
      <c r="E2021" s="3" t="str">
        <v>Zermatt</v>
      </c>
      <c r="G2021" s="21">
        <v>6543</v>
      </c>
      <c r="H2021" s="21" t="s">
        <v>4560</v>
      </c>
    </row>
    <row r="2022" spans="1:8" x14ac:dyDescent="0.2">
      <c r="A2022" s="3">
        <v>7492</v>
      </c>
      <c r="B2022" s="3" t="s">
        <v>2193</v>
      </c>
      <c r="C2022" s="3" t="s">
        <v>2187</v>
      </c>
      <c r="D2022" s="3" t="s">
        <v>2180</v>
      </c>
      <c r="E2022" s="3" t="str">
        <v>Boudry</v>
      </c>
      <c r="G2022" s="21">
        <v>6544</v>
      </c>
      <c r="H2022" s="21" t="s">
        <v>4561</v>
      </c>
    </row>
    <row r="2023" spans="1:8" x14ac:dyDescent="0.2">
      <c r="A2023" s="3">
        <v>7452</v>
      </c>
      <c r="B2023" s="3" t="s">
        <v>2194</v>
      </c>
      <c r="C2023" s="3" t="s">
        <v>2195</v>
      </c>
      <c r="D2023" s="3" t="s">
        <v>2180</v>
      </c>
      <c r="E2023" s="3" t="str">
        <v>Cortaillod</v>
      </c>
      <c r="G2023" s="21">
        <v>6545</v>
      </c>
      <c r="H2023" s="21" t="s">
        <v>4560</v>
      </c>
    </row>
    <row r="2024" spans="1:8" x14ac:dyDescent="0.2">
      <c r="A2024" s="3">
        <v>7453</v>
      </c>
      <c r="B2024" s="3" t="s">
        <v>2196</v>
      </c>
      <c r="C2024" s="3" t="s">
        <v>2195</v>
      </c>
      <c r="D2024" s="3" t="s">
        <v>2180</v>
      </c>
      <c r="E2024" s="3" t="str">
        <v>Rochefort</v>
      </c>
      <c r="G2024" s="21">
        <v>6546</v>
      </c>
      <c r="H2024" s="21" t="s">
        <v>4560</v>
      </c>
    </row>
    <row r="2025" spans="1:8" x14ac:dyDescent="0.2">
      <c r="A2025" s="3">
        <v>7454</v>
      </c>
      <c r="B2025" s="3" t="s">
        <v>2197</v>
      </c>
      <c r="C2025" s="3" t="s">
        <v>2195</v>
      </c>
      <c r="D2025" s="3" t="s">
        <v>2180</v>
      </c>
      <c r="E2025" s="3" t="str">
        <v>Milvignes</v>
      </c>
      <c r="G2025" s="21">
        <v>6548</v>
      </c>
      <c r="H2025" s="21" t="s">
        <v>4553</v>
      </c>
    </row>
    <row r="2026" spans="1:8" x14ac:dyDescent="0.2">
      <c r="A2026" s="3">
        <v>7455</v>
      </c>
      <c r="B2026" s="3" t="s">
        <v>2198</v>
      </c>
      <c r="C2026" s="3" t="s">
        <v>2195</v>
      </c>
      <c r="D2026" s="3" t="s">
        <v>2180</v>
      </c>
      <c r="E2026" s="3" t="str">
        <v>La Grande Béroche</v>
      </c>
      <c r="G2026" s="21">
        <v>6549</v>
      </c>
      <c r="H2026" s="21" t="s">
        <v>4560</v>
      </c>
    </row>
    <row r="2027" spans="1:8" x14ac:dyDescent="0.2">
      <c r="A2027" s="3">
        <v>7456</v>
      </c>
      <c r="B2027" s="3" t="s">
        <v>2199</v>
      </c>
      <c r="C2027" s="3" t="s">
        <v>2195</v>
      </c>
      <c r="D2027" s="3" t="s">
        <v>2180</v>
      </c>
      <c r="E2027" s="3" t="str">
        <v>La Chaux-de-Fonds</v>
      </c>
      <c r="G2027" s="21">
        <v>6556</v>
      </c>
      <c r="H2027" s="21" t="s">
        <v>4560</v>
      </c>
    </row>
    <row r="2028" spans="1:8" x14ac:dyDescent="0.2">
      <c r="A2028" s="3">
        <v>7456</v>
      </c>
      <c r="B2028" s="3" t="s">
        <v>2200</v>
      </c>
      <c r="C2028" s="3" t="s">
        <v>2195</v>
      </c>
      <c r="D2028" s="3" t="s">
        <v>2180</v>
      </c>
      <c r="E2028" s="3" t="str">
        <v>Les Planchettes</v>
      </c>
      <c r="G2028" s="21">
        <v>6557</v>
      </c>
      <c r="H2028" s="21" t="s">
        <v>4560</v>
      </c>
    </row>
    <row r="2029" spans="1:8" x14ac:dyDescent="0.2">
      <c r="A2029" s="3">
        <v>7457</v>
      </c>
      <c r="B2029" s="3" t="s">
        <v>2201</v>
      </c>
      <c r="C2029" s="3" t="s">
        <v>2195</v>
      </c>
      <c r="D2029" s="3" t="s">
        <v>2180</v>
      </c>
      <c r="E2029" s="3" t="str">
        <v>La Sagne</v>
      </c>
      <c r="G2029" s="21">
        <v>6558</v>
      </c>
      <c r="H2029" s="21" t="s">
        <v>4560</v>
      </c>
    </row>
    <row r="2030" spans="1:8" x14ac:dyDescent="0.2">
      <c r="A2030" s="3">
        <v>7460</v>
      </c>
      <c r="B2030" s="3" t="s">
        <v>2202</v>
      </c>
      <c r="C2030" s="3" t="s">
        <v>2195</v>
      </c>
      <c r="D2030" s="3" t="s">
        <v>2180</v>
      </c>
      <c r="E2030" s="3" t="str">
        <v>La Brévine</v>
      </c>
      <c r="G2030" s="21">
        <v>6562</v>
      </c>
      <c r="H2030" s="21" t="s">
        <v>4560</v>
      </c>
    </row>
    <row r="2031" spans="1:8" x14ac:dyDescent="0.2">
      <c r="A2031" s="3">
        <v>7462</v>
      </c>
      <c r="B2031" s="3" t="s">
        <v>2203</v>
      </c>
      <c r="C2031" s="3" t="s">
        <v>2195</v>
      </c>
      <c r="D2031" s="3" t="s">
        <v>2180</v>
      </c>
      <c r="E2031" s="3" t="str">
        <v>Brot-Plamboz</v>
      </c>
      <c r="G2031" s="21">
        <v>6563</v>
      </c>
      <c r="H2031" s="21" t="s">
        <v>4561</v>
      </c>
    </row>
    <row r="2032" spans="1:8" x14ac:dyDescent="0.2">
      <c r="A2032" s="3">
        <v>7463</v>
      </c>
      <c r="B2032" s="3" t="s">
        <v>2204</v>
      </c>
      <c r="C2032" s="3" t="s">
        <v>2195</v>
      </c>
      <c r="D2032" s="3" t="s">
        <v>2180</v>
      </c>
      <c r="E2032" s="3" t="str">
        <v>Le Cerneux-Péquignot</v>
      </c>
      <c r="G2032" s="21">
        <v>6565</v>
      </c>
      <c r="H2032" s="21" t="s">
        <v>4561</v>
      </c>
    </row>
    <row r="2033" spans="1:8" x14ac:dyDescent="0.2">
      <c r="A2033" s="3">
        <v>7463</v>
      </c>
      <c r="B2033" s="3" t="s">
        <v>2204</v>
      </c>
      <c r="C2033" s="3" t="s">
        <v>2195</v>
      </c>
      <c r="D2033" s="3" t="s">
        <v>2180</v>
      </c>
      <c r="E2033" s="3" t="str">
        <v>La Chaux-du-Milieu</v>
      </c>
      <c r="G2033" s="21">
        <v>6571</v>
      </c>
      <c r="H2033" s="21" t="s">
        <v>4560</v>
      </c>
    </row>
    <row r="2034" spans="1:8" x14ac:dyDescent="0.2">
      <c r="A2034" s="3">
        <v>7464</v>
      </c>
      <c r="B2034" s="3" t="s">
        <v>2205</v>
      </c>
      <c r="C2034" s="3" t="s">
        <v>2195</v>
      </c>
      <c r="D2034" s="3" t="s">
        <v>2180</v>
      </c>
      <c r="E2034" s="3" t="str">
        <v>Le Locle</v>
      </c>
      <c r="G2034" s="21">
        <v>6572</v>
      </c>
      <c r="H2034" s="21" t="s">
        <v>4560</v>
      </c>
    </row>
    <row r="2035" spans="1:8" x14ac:dyDescent="0.2">
      <c r="A2035" s="3">
        <v>7477</v>
      </c>
      <c r="B2035" s="3" t="s">
        <v>2206</v>
      </c>
      <c r="C2035" s="3" t="s">
        <v>2207</v>
      </c>
      <c r="D2035" s="3" t="s">
        <v>2180</v>
      </c>
      <c r="E2035" s="3" t="str">
        <v>Les Ponts-de-Martel</v>
      </c>
      <c r="G2035" s="21">
        <v>6573</v>
      </c>
      <c r="H2035" s="21" t="s">
        <v>4562</v>
      </c>
    </row>
    <row r="2036" spans="1:8" x14ac:dyDescent="0.2">
      <c r="A2036" s="3">
        <v>7482</v>
      </c>
      <c r="B2036" s="3" t="s">
        <v>2208</v>
      </c>
      <c r="C2036" s="3" t="s">
        <v>2207</v>
      </c>
      <c r="D2036" s="3" t="s">
        <v>2180</v>
      </c>
      <c r="E2036" s="3" t="str">
        <v>Cornaux</v>
      </c>
      <c r="G2036" s="21">
        <v>6574</v>
      </c>
      <c r="H2036" s="21" t="s">
        <v>4562</v>
      </c>
    </row>
    <row r="2037" spans="1:8" x14ac:dyDescent="0.2">
      <c r="A2037" s="3">
        <v>7482</v>
      </c>
      <c r="B2037" s="3" t="s">
        <v>2209</v>
      </c>
      <c r="C2037" s="3" t="s">
        <v>2207</v>
      </c>
      <c r="D2037" s="3" t="s">
        <v>2180</v>
      </c>
      <c r="E2037" s="3" t="str">
        <v>Cressier (NE)</v>
      </c>
      <c r="G2037" s="21">
        <v>6575</v>
      </c>
      <c r="H2037" s="21" t="s">
        <v>4562</v>
      </c>
    </row>
    <row r="2038" spans="1:8" x14ac:dyDescent="0.2">
      <c r="A2038" s="3">
        <v>7482</v>
      </c>
      <c r="B2038" s="3" t="s">
        <v>2210</v>
      </c>
      <c r="C2038" s="3" t="s">
        <v>2207</v>
      </c>
      <c r="D2038" s="3" t="s">
        <v>2180</v>
      </c>
      <c r="E2038" s="3" t="str">
        <v>Enges</v>
      </c>
      <c r="G2038" s="21">
        <v>6576</v>
      </c>
      <c r="H2038" s="21" t="s">
        <v>4562</v>
      </c>
    </row>
    <row r="2039" spans="1:8" x14ac:dyDescent="0.2">
      <c r="A2039" s="3">
        <v>7484</v>
      </c>
      <c r="B2039" s="3" t="s">
        <v>2211</v>
      </c>
      <c r="C2039" s="3" t="s">
        <v>2207</v>
      </c>
      <c r="D2039" s="3" t="s">
        <v>2180</v>
      </c>
      <c r="E2039" s="3" t="str">
        <v>Hauterive (NE)</v>
      </c>
      <c r="G2039" s="21">
        <v>6577</v>
      </c>
      <c r="H2039" s="21" t="s">
        <v>4562</v>
      </c>
    </row>
    <row r="2040" spans="1:8" x14ac:dyDescent="0.2">
      <c r="A2040" s="3">
        <v>7743</v>
      </c>
      <c r="B2040" s="3" t="s">
        <v>2212</v>
      </c>
      <c r="C2040" s="3" t="s">
        <v>2212</v>
      </c>
      <c r="D2040" s="3" t="s">
        <v>2180</v>
      </c>
      <c r="E2040" s="3" t="str">
        <v>Le Landeron</v>
      </c>
      <c r="G2040" s="21">
        <v>6578</v>
      </c>
      <c r="H2040" s="21" t="s">
        <v>4562</v>
      </c>
    </row>
    <row r="2041" spans="1:8" x14ac:dyDescent="0.2">
      <c r="A2041" s="3">
        <v>7744</v>
      </c>
      <c r="B2041" s="3" t="s">
        <v>2213</v>
      </c>
      <c r="C2041" s="3" t="s">
        <v>2212</v>
      </c>
      <c r="D2041" s="3" t="s">
        <v>2180</v>
      </c>
      <c r="E2041" s="3" t="str">
        <v>Lignières</v>
      </c>
      <c r="G2041" s="21">
        <v>6579</v>
      </c>
      <c r="H2041" s="21" t="s">
        <v>4562</v>
      </c>
    </row>
    <row r="2042" spans="1:8" x14ac:dyDescent="0.2">
      <c r="A2042" s="3">
        <v>7747</v>
      </c>
      <c r="B2042" s="3" t="s">
        <v>2214</v>
      </c>
      <c r="C2042" s="3" t="s">
        <v>2212</v>
      </c>
      <c r="D2042" s="3" t="s">
        <v>2180</v>
      </c>
      <c r="E2042" s="3" t="str">
        <v>Neuchâtel</v>
      </c>
      <c r="G2042" s="21">
        <v>6582</v>
      </c>
      <c r="H2042" s="21" t="s">
        <v>4560</v>
      </c>
    </row>
    <row r="2043" spans="1:8" x14ac:dyDescent="0.2">
      <c r="A2043" s="3">
        <v>7748</v>
      </c>
      <c r="B2043" s="3" t="s">
        <v>2215</v>
      </c>
      <c r="C2043" s="3" t="s">
        <v>2212</v>
      </c>
      <c r="D2043" s="3" t="s">
        <v>2180</v>
      </c>
      <c r="E2043" s="3" t="str">
        <v>Saint-Blaise</v>
      </c>
      <c r="G2043" s="21">
        <v>6583</v>
      </c>
      <c r="H2043" s="21" t="s">
        <v>4560</v>
      </c>
    </row>
    <row r="2044" spans="1:8" x14ac:dyDescent="0.2">
      <c r="A2044" s="3">
        <v>7710</v>
      </c>
      <c r="B2044" s="3" t="s">
        <v>2216</v>
      </c>
      <c r="C2044" s="3" t="s">
        <v>2217</v>
      </c>
      <c r="D2044" s="3" t="s">
        <v>2180</v>
      </c>
      <c r="E2044" s="3" t="str">
        <v>La Tène</v>
      </c>
      <c r="G2044" s="21">
        <v>6584</v>
      </c>
      <c r="H2044" s="21" t="s">
        <v>4560</v>
      </c>
    </row>
    <row r="2045" spans="1:8" x14ac:dyDescent="0.2">
      <c r="A2045" s="3">
        <v>7710</v>
      </c>
      <c r="B2045" s="3" t="s">
        <v>2218</v>
      </c>
      <c r="C2045" s="3" t="s">
        <v>2217</v>
      </c>
      <c r="D2045" s="3" t="s">
        <v>2180</v>
      </c>
      <c r="E2045" s="3" t="str">
        <v>Val-de-Ruz</v>
      </c>
      <c r="G2045" s="21">
        <v>6592</v>
      </c>
      <c r="H2045" s="21" t="s">
        <v>4560</v>
      </c>
    </row>
    <row r="2046" spans="1:8" x14ac:dyDescent="0.2">
      <c r="A2046" s="3">
        <v>7741</v>
      </c>
      <c r="B2046" s="3" t="s">
        <v>2219</v>
      </c>
      <c r="C2046" s="3" t="s">
        <v>2217</v>
      </c>
      <c r="D2046" s="3" t="s">
        <v>2180</v>
      </c>
      <c r="E2046" s="3" t="str">
        <v>La Côte-aux-Fées</v>
      </c>
      <c r="G2046" s="21">
        <v>6593</v>
      </c>
      <c r="H2046" s="21" t="s">
        <v>4560</v>
      </c>
    </row>
    <row r="2047" spans="1:8" x14ac:dyDescent="0.2">
      <c r="A2047" s="3">
        <v>7742</v>
      </c>
      <c r="B2047" s="3" t="s">
        <v>2217</v>
      </c>
      <c r="C2047" s="3" t="s">
        <v>2217</v>
      </c>
      <c r="D2047" s="3" t="s">
        <v>2180</v>
      </c>
      <c r="E2047" s="3" t="str">
        <v>Les Verrières</v>
      </c>
      <c r="G2047" s="21">
        <v>6594</v>
      </c>
      <c r="H2047" s="21" t="s">
        <v>4560</v>
      </c>
    </row>
    <row r="2048" spans="1:8" x14ac:dyDescent="0.2">
      <c r="A2048" s="3">
        <v>7742</v>
      </c>
      <c r="B2048" s="3" t="s">
        <v>2220</v>
      </c>
      <c r="C2048" s="3" t="s">
        <v>2217</v>
      </c>
      <c r="D2048" s="3" t="s">
        <v>2180</v>
      </c>
      <c r="E2048" s="3" t="str">
        <v>Val-de-Travers</v>
      </c>
      <c r="G2048" s="21">
        <v>6595</v>
      </c>
      <c r="H2048" s="21" t="s">
        <v>4560</v>
      </c>
    </row>
    <row r="2049" spans="1:8" x14ac:dyDescent="0.2">
      <c r="A2049" s="3">
        <v>7742</v>
      </c>
      <c r="B2049" s="3" t="s">
        <v>2221</v>
      </c>
      <c r="C2049" s="3" t="s">
        <v>2217</v>
      </c>
      <c r="D2049" s="3" t="s">
        <v>2180</v>
      </c>
      <c r="E2049" s="3" t="str">
        <v>Aire-la-Ville</v>
      </c>
      <c r="G2049" s="21">
        <v>6596</v>
      </c>
      <c r="H2049" s="21" t="s">
        <v>4562</v>
      </c>
    </row>
    <row r="2050" spans="1:8" x14ac:dyDescent="0.2">
      <c r="A2050" s="3">
        <v>7743</v>
      </c>
      <c r="B2050" s="3" t="s">
        <v>2222</v>
      </c>
      <c r="C2050" s="3" t="s">
        <v>2217</v>
      </c>
      <c r="D2050" s="3" t="s">
        <v>2180</v>
      </c>
      <c r="E2050" s="3" t="str">
        <v>Anières</v>
      </c>
      <c r="G2050" s="21">
        <v>6597</v>
      </c>
      <c r="H2050" s="21" t="s">
        <v>4560</v>
      </c>
    </row>
    <row r="2051" spans="1:8" x14ac:dyDescent="0.2">
      <c r="A2051" s="3">
        <v>7745</v>
      </c>
      <c r="B2051" s="3" t="s">
        <v>2223</v>
      </c>
      <c r="C2051" s="3" t="s">
        <v>2217</v>
      </c>
      <c r="D2051" s="3" t="s">
        <v>2180</v>
      </c>
      <c r="E2051" s="3" t="str">
        <v>Avully</v>
      </c>
      <c r="G2051" s="21">
        <v>6598</v>
      </c>
      <c r="H2051" s="21" t="s">
        <v>4562</v>
      </c>
    </row>
    <row r="2052" spans="1:8" x14ac:dyDescent="0.2">
      <c r="A2052" s="3">
        <v>7746</v>
      </c>
      <c r="B2052" s="3" t="s">
        <v>2224</v>
      </c>
      <c r="C2052" s="3" t="s">
        <v>2217</v>
      </c>
      <c r="D2052" s="3" t="s">
        <v>2180</v>
      </c>
      <c r="E2052" s="3" t="str">
        <v>Avusy</v>
      </c>
      <c r="G2052" s="21">
        <v>6599</v>
      </c>
      <c r="H2052" s="21" t="s">
        <v>4560</v>
      </c>
    </row>
    <row r="2053" spans="1:8" x14ac:dyDescent="0.2">
      <c r="A2053" s="3">
        <v>7153</v>
      </c>
      <c r="B2053" s="3" t="s">
        <v>2225</v>
      </c>
      <c r="C2053" s="3" t="s">
        <v>2225</v>
      </c>
      <c r="D2053" s="3" t="s">
        <v>2180</v>
      </c>
      <c r="E2053" s="3" t="str">
        <v>Bardonnex</v>
      </c>
      <c r="G2053" s="21">
        <v>6600</v>
      </c>
      <c r="H2053" s="21" t="s">
        <v>4562</v>
      </c>
    </row>
    <row r="2054" spans="1:8" x14ac:dyDescent="0.2">
      <c r="A2054" s="3">
        <v>7031</v>
      </c>
      <c r="B2054" s="3" t="s">
        <v>2226</v>
      </c>
      <c r="C2054" s="3" t="s">
        <v>2227</v>
      </c>
      <c r="D2054" s="3" t="s">
        <v>2180</v>
      </c>
      <c r="E2054" s="3" t="str">
        <v>Bellevue</v>
      </c>
      <c r="G2054" s="21">
        <v>6605</v>
      </c>
      <c r="H2054" s="21" t="s">
        <v>4562</v>
      </c>
    </row>
    <row r="2055" spans="1:8" x14ac:dyDescent="0.2">
      <c r="A2055" s="3">
        <v>7032</v>
      </c>
      <c r="B2055" s="3" t="s">
        <v>2228</v>
      </c>
      <c r="C2055" s="3" t="s">
        <v>2227</v>
      </c>
      <c r="D2055" s="3" t="s">
        <v>2180</v>
      </c>
      <c r="E2055" s="3" t="str">
        <v>Bernex</v>
      </c>
      <c r="G2055" s="21">
        <v>6611</v>
      </c>
      <c r="H2055" s="21" t="s">
        <v>4562</v>
      </c>
    </row>
    <row r="2056" spans="1:8" x14ac:dyDescent="0.2">
      <c r="A2056" s="3">
        <v>7152</v>
      </c>
      <c r="B2056" s="3" t="s">
        <v>2229</v>
      </c>
      <c r="C2056" s="3" t="s">
        <v>2229</v>
      </c>
      <c r="D2056" s="3" t="s">
        <v>2180</v>
      </c>
      <c r="E2056" s="3" t="str">
        <v>Carouge (GE)</v>
      </c>
      <c r="G2056" s="21">
        <v>6612</v>
      </c>
      <c r="H2056" s="21" t="s">
        <v>4562</v>
      </c>
    </row>
    <row r="2057" spans="1:8" x14ac:dyDescent="0.2">
      <c r="A2057" s="3">
        <v>7151</v>
      </c>
      <c r="B2057" s="3" t="s">
        <v>2230</v>
      </c>
      <c r="C2057" s="3" t="s">
        <v>2230</v>
      </c>
      <c r="D2057" s="3" t="s">
        <v>2180</v>
      </c>
      <c r="E2057" s="3" t="str">
        <v>Cartigny</v>
      </c>
      <c r="G2057" s="21">
        <v>6613</v>
      </c>
      <c r="H2057" s="21" t="s">
        <v>4562</v>
      </c>
    </row>
    <row r="2058" spans="1:8" x14ac:dyDescent="0.2">
      <c r="A2058" s="3">
        <v>7116</v>
      </c>
      <c r="B2058" s="3" t="s">
        <v>2231</v>
      </c>
      <c r="C2058" s="3" t="s">
        <v>2232</v>
      </c>
      <c r="D2058" s="3" t="s">
        <v>2180</v>
      </c>
      <c r="E2058" s="3" t="str">
        <v>Céligny</v>
      </c>
      <c r="G2058" s="21">
        <v>6614</v>
      </c>
      <c r="H2058" s="21" t="s">
        <v>4562</v>
      </c>
    </row>
    <row r="2059" spans="1:8" x14ac:dyDescent="0.2">
      <c r="A2059" s="3">
        <v>7132</v>
      </c>
      <c r="B2059" s="3" t="s">
        <v>2232</v>
      </c>
      <c r="C2059" s="3" t="s">
        <v>2232</v>
      </c>
      <c r="D2059" s="3" t="s">
        <v>2180</v>
      </c>
      <c r="E2059" s="3" t="str">
        <v>Chancy</v>
      </c>
      <c r="G2059" s="21">
        <v>6616</v>
      </c>
      <c r="H2059" s="21" t="s">
        <v>4562</v>
      </c>
    </row>
    <row r="2060" spans="1:8" x14ac:dyDescent="0.2">
      <c r="A2060" s="3">
        <v>7110</v>
      </c>
      <c r="B2060" s="3" t="s">
        <v>2233</v>
      </c>
      <c r="C2060" s="3" t="s">
        <v>2234</v>
      </c>
      <c r="D2060" s="3" t="s">
        <v>2180</v>
      </c>
      <c r="E2060" s="3" t="str">
        <v>Chêne-Bougeries</v>
      </c>
      <c r="G2060" s="21">
        <v>6618</v>
      </c>
      <c r="H2060" s="21" t="s">
        <v>4562</v>
      </c>
    </row>
    <row r="2061" spans="1:8" x14ac:dyDescent="0.2">
      <c r="A2061" s="3">
        <v>7113</v>
      </c>
      <c r="B2061" s="3" t="s">
        <v>2235</v>
      </c>
      <c r="C2061" s="3" t="s">
        <v>2234</v>
      </c>
      <c r="D2061" s="3" t="s">
        <v>2180</v>
      </c>
      <c r="E2061" s="3" t="str">
        <v>Chêne-Bourg</v>
      </c>
      <c r="G2061" s="21">
        <v>6622</v>
      </c>
      <c r="H2061" s="21" t="s">
        <v>4562</v>
      </c>
    </row>
    <row r="2062" spans="1:8" x14ac:dyDescent="0.2">
      <c r="A2062" s="3">
        <v>7114</v>
      </c>
      <c r="B2062" s="3" t="s">
        <v>2236</v>
      </c>
      <c r="C2062" s="3" t="s">
        <v>2234</v>
      </c>
      <c r="D2062" s="3" t="s">
        <v>2180</v>
      </c>
      <c r="E2062" s="3" t="str">
        <v>Choulex</v>
      </c>
      <c r="G2062" s="21">
        <v>6631</v>
      </c>
      <c r="H2062" s="21" t="s">
        <v>4560</v>
      </c>
    </row>
    <row r="2063" spans="1:8" x14ac:dyDescent="0.2">
      <c r="A2063" s="3">
        <v>7115</v>
      </c>
      <c r="B2063" s="3" t="s">
        <v>2237</v>
      </c>
      <c r="C2063" s="3" t="s">
        <v>2234</v>
      </c>
      <c r="D2063" s="3" t="s">
        <v>2180</v>
      </c>
      <c r="E2063" s="3" t="str">
        <v>Collex-Bossy</v>
      </c>
      <c r="G2063" s="21">
        <v>6632</v>
      </c>
      <c r="H2063" s="21" t="s">
        <v>4560</v>
      </c>
    </row>
    <row r="2064" spans="1:8" x14ac:dyDescent="0.2">
      <c r="A2064" s="3">
        <v>7116</v>
      </c>
      <c r="B2064" s="3" t="s">
        <v>2238</v>
      </c>
      <c r="C2064" s="3" t="s">
        <v>2234</v>
      </c>
      <c r="D2064" s="3" t="s">
        <v>2180</v>
      </c>
      <c r="E2064" s="3" t="str">
        <v>Collonge-Bellerive</v>
      </c>
      <c r="G2064" s="21">
        <v>6633</v>
      </c>
      <c r="H2064" s="21" t="s">
        <v>4560</v>
      </c>
    </row>
    <row r="2065" spans="1:8" x14ac:dyDescent="0.2">
      <c r="A2065" s="3">
        <v>7142</v>
      </c>
      <c r="B2065" s="3" t="s">
        <v>2239</v>
      </c>
      <c r="C2065" s="3" t="s">
        <v>2234</v>
      </c>
      <c r="D2065" s="3" t="s">
        <v>2180</v>
      </c>
      <c r="E2065" s="3" t="str">
        <v>Cologny</v>
      </c>
      <c r="G2065" s="21">
        <v>6634</v>
      </c>
      <c r="H2065" s="21" t="s">
        <v>4560</v>
      </c>
    </row>
    <row r="2066" spans="1:8" x14ac:dyDescent="0.2">
      <c r="A2066" s="3">
        <v>7143</v>
      </c>
      <c r="B2066" s="3" t="s">
        <v>2240</v>
      </c>
      <c r="C2066" s="3" t="s">
        <v>2234</v>
      </c>
      <c r="D2066" s="3" t="s">
        <v>2180</v>
      </c>
      <c r="E2066" s="3" t="str">
        <v>Confignon</v>
      </c>
      <c r="G2066" s="21">
        <v>6635</v>
      </c>
      <c r="H2066" s="21" t="s">
        <v>4560</v>
      </c>
    </row>
    <row r="2067" spans="1:8" x14ac:dyDescent="0.2">
      <c r="A2067" s="3">
        <v>7144</v>
      </c>
      <c r="B2067" s="3" t="s">
        <v>2241</v>
      </c>
      <c r="C2067" s="3" t="s">
        <v>2234</v>
      </c>
      <c r="D2067" s="3" t="s">
        <v>2180</v>
      </c>
      <c r="E2067" s="3" t="str">
        <v>Corsier (GE)</v>
      </c>
      <c r="G2067" s="21">
        <v>6636</v>
      </c>
      <c r="H2067" s="21" t="s">
        <v>4560</v>
      </c>
    </row>
    <row r="2068" spans="1:8" x14ac:dyDescent="0.2">
      <c r="A2068" s="3">
        <v>7145</v>
      </c>
      <c r="B2068" s="3" t="s">
        <v>2242</v>
      </c>
      <c r="C2068" s="3" t="s">
        <v>2234</v>
      </c>
      <c r="D2068" s="3" t="s">
        <v>2180</v>
      </c>
      <c r="E2068" s="3" t="str">
        <v>Dardagny</v>
      </c>
      <c r="G2068" s="21">
        <v>6637</v>
      </c>
      <c r="H2068" s="21" t="s">
        <v>4553</v>
      </c>
    </row>
    <row r="2069" spans="1:8" x14ac:dyDescent="0.2">
      <c r="A2069" s="3">
        <v>7146</v>
      </c>
      <c r="B2069" s="3" t="s">
        <v>2243</v>
      </c>
      <c r="C2069" s="3" t="s">
        <v>2234</v>
      </c>
      <c r="D2069" s="3" t="s">
        <v>2180</v>
      </c>
      <c r="E2069" s="3" t="str">
        <v>Genève</v>
      </c>
      <c r="G2069" s="21">
        <v>6644</v>
      </c>
      <c r="H2069" s="21" t="s">
        <v>4562</v>
      </c>
    </row>
    <row r="2070" spans="1:8" x14ac:dyDescent="0.2">
      <c r="A2070" s="3">
        <v>7147</v>
      </c>
      <c r="B2070" s="3" t="s">
        <v>2244</v>
      </c>
      <c r="C2070" s="3" t="s">
        <v>2234</v>
      </c>
      <c r="D2070" s="3" t="s">
        <v>2180</v>
      </c>
      <c r="E2070" s="3" t="str">
        <v>Genthod</v>
      </c>
      <c r="G2070" s="21">
        <v>6645</v>
      </c>
      <c r="H2070" s="21" t="s">
        <v>4562</v>
      </c>
    </row>
    <row r="2071" spans="1:8" x14ac:dyDescent="0.2">
      <c r="A2071" s="3">
        <v>7148</v>
      </c>
      <c r="B2071" s="3" t="s">
        <v>2245</v>
      </c>
      <c r="C2071" s="3" t="s">
        <v>2234</v>
      </c>
      <c r="D2071" s="3" t="s">
        <v>2180</v>
      </c>
      <c r="E2071" s="3" t="str">
        <v>Le Grand-Saconnex</v>
      </c>
      <c r="G2071" s="21">
        <v>6646</v>
      </c>
      <c r="H2071" s="21" t="s">
        <v>4562</v>
      </c>
    </row>
    <row r="2072" spans="1:8" x14ac:dyDescent="0.2">
      <c r="A2072" s="3">
        <v>7149</v>
      </c>
      <c r="B2072" s="3" t="s">
        <v>2246</v>
      </c>
      <c r="C2072" s="3" t="s">
        <v>2234</v>
      </c>
      <c r="D2072" s="3" t="s">
        <v>2180</v>
      </c>
      <c r="E2072" s="3" t="str">
        <v>Gy</v>
      </c>
      <c r="G2072" s="21">
        <v>6647</v>
      </c>
      <c r="H2072" s="21" t="s">
        <v>4560</v>
      </c>
    </row>
    <row r="2073" spans="1:8" x14ac:dyDescent="0.2">
      <c r="A2073" s="3">
        <v>7111</v>
      </c>
      <c r="B2073" s="3" t="s">
        <v>2247</v>
      </c>
      <c r="C2073" s="3" t="s">
        <v>2248</v>
      </c>
      <c r="D2073" s="3" t="s">
        <v>2180</v>
      </c>
      <c r="E2073" s="3" t="str">
        <v>Hermance</v>
      </c>
      <c r="G2073" s="21">
        <v>6648</v>
      </c>
      <c r="H2073" s="21" t="s">
        <v>4562</v>
      </c>
    </row>
    <row r="2074" spans="1:8" x14ac:dyDescent="0.2">
      <c r="A2074" s="3">
        <v>7112</v>
      </c>
      <c r="B2074" s="3" t="s">
        <v>2249</v>
      </c>
      <c r="C2074" s="3" t="s">
        <v>2248</v>
      </c>
      <c r="D2074" s="3" t="s">
        <v>2180</v>
      </c>
      <c r="E2074" s="3" t="str">
        <v>Jussy</v>
      </c>
      <c r="G2074" s="21">
        <v>6652</v>
      </c>
      <c r="H2074" s="21" t="s">
        <v>4562</v>
      </c>
    </row>
    <row r="2075" spans="1:8" x14ac:dyDescent="0.2">
      <c r="A2075" s="3">
        <v>7126</v>
      </c>
      <c r="B2075" s="3" t="s">
        <v>2250</v>
      </c>
      <c r="C2075" s="3" t="s">
        <v>2248</v>
      </c>
      <c r="D2075" s="3" t="s">
        <v>2180</v>
      </c>
      <c r="E2075" s="3" t="str">
        <v>Laconnex</v>
      </c>
      <c r="G2075" s="21">
        <v>6653</v>
      </c>
      <c r="H2075" s="21" t="s">
        <v>4562</v>
      </c>
    </row>
    <row r="2076" spans="1:8" x14ac:dyDescent="0.2">
      <c r="A2076" s="3">
        <v>7127</v>
      </c>
      <c r="B2076" s="3" t="s">
        <v>2251</v>
      </c>
      <c r="C2076" s="3" t="s">
        <v>2248</v>
      </c>
      <c r="D2076" s="3" t="s">
        <v>2180</v>
      </c>
      <c r="E2076" s="3" t="str">
        <v>Lancy</v>
      </c>
      <c r="G2076" s="21">
        <v>6654</v>
      </c>
      <c r="H2076" s="21" t="s">
        <v>4562</v>
      </c>
    </row>
    <row r="2077" spans="1:8" x14ac:dyDescent="0.2">
      <c r="A2077" s="3">
        <v>7128</v>
      </c>
      <c r="B2077" s="3" t="s">
        <v>2252</v>
      </c>
      <c r="C2077" s="3" t="s">
        <v>2248</v>
      </c>
      <c r="D2077" s="3" t="s">
        <v>2180</v>
      </c>
      <c r="E2077" s="3" t="str">
        <v>Meinier</v>
      </c>
      <c r="G2077" s="21">
        <v>6655</v>
      </c>
      <c r="H2077" s="21" t="s">
        <v>4562</v>
      </c>
    </row>
    <row r="2078" spans="1:8" x14ac:dyDescent="0.2">
      <c r="A2078" s="3">
        <v>7130</v>
      </c>
      <c r="B2078" s="3" t="s">
        <v>2253</v>
      </c>
      <c r="C2078" s="3" t="s">
        <v>2248</v>
      </c>
      <c r="D2078" s="3" t="s">
        <v>2180</v>
      </c>
      <c r="E2078" s="3" t="str">
        <v>Meyrin</v>
      </c>
      <c r="G2078" s="21">
        <v>6656</v>
      </c>
      <c r="H2078" s="21" t="s">
        <v>4562</v>
      </c>
    </row>
    <row r="2079" spans="1:8" x14ac:dyDescent="0.2">
      <c r="A2079" s="3">
        <v>7130</v>
      </c>
      <c r="B2079" s="3" t="s">
        <v>2254</v>
      </c>
      <c r="C2079" s="3" t="s">
        <v>2248</v>
      </c>
      <c r="D2079" s="3" t="s">
        <v>2180</v>
      </c>
      <c r="E2079" s="3" t="str">
        <v>Onex</v>
      </c>
      <c r="G2079" s="21">
        <v>6657</v>
      </c>
      <c r="H2079" s="21" t="s">
        <v>4562</v>
      </c>
    </row>
    <row r="2080" spans="1:8" x14ac:dyDescent="0.2">
      <c r="A2080" s="3">
        <v>7130</v>
      </c>
      <c r="B2080" s="3" t="s">
        <v>2254</v>
      </c>
      <c r="C2080" s="3" t="s">
        <v>2248</v>
      </c>
      <c r="D2080" s="3" t="s">
        <v>2180</v>
      </c>
      <c r="E2080" s="3" t="str">
        <v>Perly-Certoux</v>
      </c>
      <c r="G2080" s="21">
        <v>6658</v>
      </c>
      <c r="H2080" s="21" t="s">
        <v>4562</v>
      </c>
    </row>
    <row r="2081" spans="1:8" x14ac:dyDescent="0.2">
      <c r="A2081" s="3">
        <v>7141</v>
      </c>
      <c r="B2081" s="3" t="s">
        <v>2255</v>
      </c>
      <c r="C2081" s="3" t="s">
        <v>2248</v>
      </c>
      <c r="D2081" s="3" t="s">
        <v>2180</v>
      </c>
      <c r="E2081" s="3" t="str">
        <v>Plan-les-Ouates</v>
      </c>
      <c r="G2081" s="21">
        <v>6659</v>
      </c>
      <c r="H2081" s="21" t="s">
        <v>4562</v>
      </c>
    </row>
    <row r="2082" spans="1:8" x14ac:dyDescent="0.2">
      <c r="A2082" s="3">
        <v>7154</v>
      </c>
      <c r="B2082" s="3" t="s">
        <v>2256</v>
      </c>
      <c r="C2082" s="3" t="s">
        <v>2248</v>
      </c>
      <c r="D2082" s="3" t="s">
        <v>2180</v>
      </c>
      <c r="E2082" s="3" t="str">
        <v>Pregny-Chambésy</v>
      </c>
      <c r="G2082" s="21">
        <v>6661</v>
      </c>
      <c r="H2082" s="21" t="s">
        <v>4562</v>
      </c>
    </row>
    <row r="2083" spans="1:8" x14ac:dyDescent="0.2">
      <c r="A2083" s="3">
        <v>7155</v>
      </c>
      <c r="B2083" s="3" t="s">
        <v>2257</v>
      </c>
      <c r="C2083" s="3" t="s">
        <v>2248</v>
      </c>
      <c r="D2083" s="3" t="s">
        <v>2180</v>
      </c>
      <c r="E2083" s="3" t="str">
        <v>Presinge</v>
      </c>
      <c r="G2083" s="21">
        <v>6662</v>
      </c>
      <c r="H2083" s="21" t="s">
        <v>4562</v>
      </c>
    </row>
    <row r="2084" spans="1:8" x14ac:dyDescent="0.2">
      <c r="A2084" s="3">
        <v>7155</v>
      </c>
      <c r="B2084" s="3" t="s">
        <v>2257</v>
      </c>
      <c r="C2084" s="3" t="s">
        <v>2248</v>
      </c>
      <c r="D2084" s="3" t="s">
        <v>2180</v>
      </c>
      <c r="E2084" s="3" t="str">
        <v>Puplinge</v>
      </c>
      <c r="G2084" s="21">
        <v>6663</v>
      </c>
      <c r="H2084" s="21" t="s">
        <v>4562</v>
      </c>
    </row>
    <row r="2085" spans="1:8" x14ac:dyDescent="0.2">
      <c r="A2085" s="3">
        <v>7156</v>
      </c>
      <c r="B2085" s="3" t="s">
        <v>2258</v>
      </c>
      <c r="C2085" s="3" t="s">
        <v>2248</v>
      </c>
      <c r="D2085" s="3" t="s">
        <v>2180</v>
      </c>
      <c r="E2085" s="3" t="str">
        <v>Russin</v>
      </c>
      <c r="G2085" s="21">
        <v>6664</v>
      </c>
      <c r="H2085" s="21" t="s">
        <v>4562</v>
      </c>
    </row>
    <row r="2086" spans="1:8" x14ac:dyDescent="0.2">
      <c r="A2086" s="3">
        <v>7156</v>
      </c>
      <c r="B2086" s="3" t="s">
        <v>2259</v>
      </c>
      <c r="C2086" s="3" t="s">
        <v>2248</v>
      </c>
      <c r="D2086" s="3" t="s">
        <v>2180</v>
      </c>
      <c r="E2086" s="3" t="str">
        <v>Satigny</v>
      </c>
      <c r="G2086" s="21">
        <v>6670</v>
      </c>
      <c r="H2086" s="21" t="s">
        <v>4562</v>
      </c>
    </row>
    <row r="2087" spans="1:8" x14ac:dyDescent="0.2">
      <c r="A2087" s="3">
        <v>7157</v>
      </c>
      <c r="B2087" s="3" t="s">
        <v>2260</v>
      </c>
      <c r="C2087" s="3" t="s">
        <v>2248</v>
      </c>
      <c r="D2087" s="3" t="s">
        <v>2180</v>
      </c>
      <c r="E2087" s="3" t="str">
        <v>Soral</v>
      </c>
      <c r="G2087" s="21">
        <v>6672</v>
      </c>
      <c r="H2087" s="21" t="s">
        <v>4562</v>
      </c>
    </row>
    <row r="2088" spans="1:8" x14ac:dyDescent="0.2">
      <c r="A2088" s="3">
        <v>7413</v>
      </c>
      <c r="B2088" s="3" t="s">
        <v>2261</v>
      </c>
      <c r="C2088" s="3" t="s">
        <v>2262</v>
      </c>
      <c r="D2088" s="3" t="s">
        <v>2180</v>
      </c>
      <c r="E2088" s="3" t="str">
        <v>Thônex</v>
      </c>
      <c r="G2088" s="21">
        <v>6673</v>
      </c>
      <c r="H2088" s="21" t="s">
        <v>4562</v>
      </c>
    </row>
    <row r="2089" spans="1:8" x14ac:dyDescent="0.2">
      <c r="A2089" s="3">
        <v>7414</v>
      </c>
      <c r="B2089" s="3" t="s">
        <v>2262</v>
      </c>
      <c r="C2089" s="3" t="s">
        <v>2262</v>
      </c>
      <c r="D2089" s="3" t="s">
        <v>2180</v>
      </c>
      <c r="E2089" s="3" t="str">
        <v>Troinex</v>
      </c>
      <c r="G2089" s="21">
        <v>6674</v>
      </c>
      <c r="H2089" s="21" t="s">
        <v>4562</v>
      </c>
    </row>
    <row r="2090" spans="1:8" x14ac:dyDescent="0.2">
      <c r="A2090" s="3">
        <v>7405</v>
      </c>
      <c r="B2090" s="3" t="s">
        <v>2263</v>
      </c>
      <c r="C2090" s="3" t="s">
        <v>2263</v>
      </c>
      <c r="D2090" s="3" t="s">
        <v>2180</v>
      </c>
      <c r="E2090" s="3" t="str">
        <v>Vandoeuvres</v>
      </c>
      <c r="G2090" s="21">
        <v>6675</v>
      </c>
      <c r="H2090" s="21" t="s">
        <v>4562</v>
      </c>
    </row>
    <row r="2091" spans="1:8" x14ac:dyDescent="0.2">
      <c r="A2091" s="3">
        <v>7412</v>
      </c>
      <c r="B2091" s="3" t="s">
        <v>2264</v>
      </c>
      <c r="C2091" s="3" t="s">
        <v>2264</v>
      </c>
      <c r="D2091" s="3" t="s">
        <v>2180</v>
      </c>
      <c r="E2091" s="3" t="str">
        <v>Vernier</v>
      </c>
      <c r="G2091" s="21">
        <v>6676</v>
      </c>
      <c r="H2091" s="21" t="s">
        <v>4562</v>
      </c>
    </row>
    <row r="2092" spans="1:8" x14ac:dyDescent="0.2">
      <c r="A2092" s="3">
        <v>7411</v>
      </c>
      <c r="B2092" s="3" t="s">
        <v>2265</v>
      </c>
      <c r="C2092" s="3" t="s">
        <v>2265</v>
      </c>
      <c r="D2092" s="3" t="s">
        <v>2180</v>
      </c>
      <c r="E2092" s="3" t="str">
        <v>Versoix</v>
      </c>
      <c r="G2092" s="21">
        <v>6677</v>
      </c>
      <c r="H2092" s="21" t="s">
        <v>4562</v>
      </c>
    </row>
    <row r="2093" spans="1:8" x14ac:dyDescent="0.2">
      <c r="A2093" s="3">
        <v>7408</v>
      </c>
      <c r="B2093" s="3" t="s">
        <v>2266</v>
      </c>
      <c r="C2093" s="3" t="s">
        <v>2266</v>
      </c>
      <c r="D2093" s="3" t="s">
        <v>2180</v>
      </c>
      <c r="E2093" s="3" t="str">
        <v>Veyrier</v>
      </c>
      <c r="G2093" s="21">
        <v>6678</v>
      </c>
      <c r="H2093" s="21" t="s">
        <v>4562</v>
      </c>
    </row>
    <row r="2094" spans="1:8" x14ac:dyDescent="0.2">
      <c r="A2094" s="3">
        <v>7421</v>
      </c>
      <c r="B2094" s="3" t="s">
        <v>2267</v>
      </c>
      <c r="C2094" s="3" t="s">
        <v>2266</v>
      </c>
      <c r="D2094" s="3" t="s">
        <v>2180</v>
      </c>
      <c r="E2094" s="3" t="str">
        <v>Boécourt</v>
      </c>
      <c r="G2094" s="21">
        <v>6682</v>
      </c>
      <c r="H2094" s="21" t="s">
        <v>4562</v>
      </c>
    </row>
    <row r="2095" spans="1:8" x14ac:dyDescent="0.2">
      <c r="A2095" s="3">
        <v>7422</v>
      </c>
      <c r="B2095" s="3" t="s">
        <v>2268</v>
      </c>
      <c r="C2095" s="3" t="s">
        <v>2266</v>
      </c>
      <c r="D2095" s="3" t="s">
        <v>2180</v>
      </c>
      <c r="E2095" s="3" t="str">
        <v>Bourrignon</v>
      </c>
      <c r="G2095" s="21">
        <v>6683</v>
      </c>
      <c r="H2095" s="21" t="s">
        <v>4553</v>
      </c>
    </row>
    <row r="2096" spans="1:8" x14ac:dyDescent="0.2">
      <c r="A2096" s="3">
        <v>7423</v>
      </c>
      <c r="B2096" s="3" t="s">
        <v>2269</v>
      </c>
      <c r="C2096" s="3" t="s">
        <v>2266</v>
      </c>
      <c r="D2096" s="3" t="s">
        <v>2180</v>
      </c>
      <c r="E2096" s="3" t="str">
        <v>Châtillon (JU)</v>
      </c>
      <c r="G2096" s="21">
        <v>6684</v>
      </c>
      <c r="H2096" s="21" t="s">
        <v>4553</v>
      </c>
    </row>
    <row r="2097" spans="1:8" x14ac:dyDescent="0.2">
      <c r="A2097" s="3">
        <v>7423</v>
      </c>
      <c r="B2097" s="3" t="s">
        <v>2270</v>
      </c>
      <c r="C2097" s="3" t="s">
        <v>2266</v>
      </c>
      <c r="D2097" s="3" t="s">
        <v>2180</v>
      </c>
      <c r="E2097" s="3" t="str">
        <v>Courchapoix</v>
      </c>
      <c r="G2097" s="21">
        <v>6685</v>
      </c>
      <c r="H2097" s="21" t="s">
        <v>4553</v>
      </c>
    </row>
    <row r="2098" spans="1:8" x14ac:dyDescent="0.2">
      <c r="A2098" s="3">
        <v>7424</v>
      </c>
      <c r="B2098" s="3" t="s">
        <v>2271</v>
      </c>
      <c r="C2098" s="3" t="s">
        <v>2266</v>
      </c>
      <c r="D2098" s="3" t="s">
        <v>2180</v>
      </c>
      <c r="E2098" s="3" t="str">
        <v>Courrendlin</v>
      </c>
      <c r="G2098" s="21">
        <v>6690</v>
      </c>
      <c r="H2098" s="21" t="s">
        <v>4562</v>
      </c>
    </row>
    <row r="2099" spans="1:8" x14ac:dyDescent="0.2">
      <c r="A2099" s="3">
        <v>7424</v>
      </c>
      <c r="B2099" s="3" t="s">
        <v>2272</v>
      </c>
      <c r="C2099" s="3" t="s">
        <v>2266</v>
      </c>
      <c r="D2099" s="3" t="s">
        <v>2180</v>
      </c>
      <c r="E2099" s="3" t="str">
        <v>Courroux</v>
      </c>
      <c r="G2099" s="21">
        <v>6692</v>
      </c>
      <c r="H2099" s="21" t="s">
        <v>4562</v>
      </c>
    </row>
    <row r="2100" spans="1:8" x14ac:dyDescent="0.2">
      <c r="A2100" s="3">
        <v>7426</v>
      </c>
      <c r="B2100" s="3" t="s">
        <v>2273</v>
      </c>
      <c r="C2100" s="3" t="s">
        <v>2273</v>
      </c>
      <c r="D2100" s="3" t="s">
        <v>2180</v>
      </c>
      <c r="E2100" s="3" t="str">
        <v>Courtételle</v>
      </c>
      <c r="G2100" s="21">
        <v>6693</v>
      </c>
      <c r="H2100" s="21" t="s">
        <v>4562</v>
      </c>
    </row>
    <row r="2101" spans="1:8" x14ac:dyDescent="0.2">
      <c r="A2101" s="3">
        <v>7426</v>
      </c>
      <c r="B2101" s="3" t="s">
        <v>2273</v>
      </c>
      <c r="C2101" s="3" t="s">
        <v>2273</v>
      </c>
      <c r="D2101" s="3" t="s">
        <v>2180</v>
      </c>
      <c r="E2101" s="3" t="str">
        <v>Delémont</v>
      </c>
      <c r="G2101" s="21">
        <v>6694</v>
      </c>
      <c r="H2101" s="21" t="s">
        <v>4553</v>
      </c>
    </row>
    <row r="2102" spans="1:8" x14ac:dyDescent="0.2">
      <c r="A2102" s="3">
        <v>7425</v>
      </c>
      <c r="B2102" s="3" t="s">
        <v>2274</v>
      </c>
      <c r="C2102" s="3" t="s">
        <v>2274</v>
      </c>
      <c r="D2102" s="3" t="s">
        <v>2180</v>
      </c>
      <c r="E2102" s="3" t="str">
        <v>Develier</v>
      </c>
      <c r="G2102" s="21">
        <v>6695</v>
      </c>
      <c r="H2102" s="21" t="s">
        <v>4553</v>
      </c>
    </row>
    <row r="2103" spans="1:8" x14ac:dyDescent="0.2">
      <c r="A2103" s="3">
        <v>7430</v>
      </c>
      <c r="B2103" s="3" t="s">
        <v>2275</v>
      </c>
      <c r="C2103" s="3" t="s">
        <v>2275</v>
      </c>
      <c r="D2103" s="3" t="s">
        <v>2180</v>
      </c>
      <c r="E2103" s="3" t="str">
        <v>Ederswiler</v>
      </c>
      <c r="G2103" s="21">
        <v>6696</v>
      </c>
      <c r="H2103" s="21" t="s">
        <v>4553</v>
      </c>
    </row>
    <row r="2104" spans="1:8" x14ac:dyDescent="0.2">
      <c r="A2104" s="3">
        <v>7431</v>
      </c>
      <c r="B2104" s="3" t="s">
        <v>2276</v>
      </c>
      <c r="C2104" s="3" t="s">
        <v>2275</v>
      </c>
      <c r="D2104" s="3" t="s">
        <v>2180</v>
      </c>
      <c r="E2104" s="3" t="str">
        <v>Mervelier</v>
      </c>
      <c r="G2104" s="21">
        <v>6702</v>
      </c>
      <c r="H2104" s="21" t="s">
        <v>4560</v>
      </c>
    </row>
    <row r="2105" spans="1:8" x14ac:dyDescent="0.2">
      <c r="A2105" s="3">
        <v>7431</v>
      </c>
      <c r="B2105" s="3" t="s">
        <v>2277</v>
      </c>
      <c r="C2105" s="3" t="s">
        <v>2275</v>
      </c>
      <c r="D2105" s="3" t="s">
        <v>2180</v>
      </c>
      <c r="E2105" s="3" t="str">
        <v>Mettembert</v>
      </c>
      <c r="G2105" s="21">
        <v>6703</v>
      </c>
      <c r="H2105" s="21" t="s">
        <v>4560</v>
      </c>
    </row>
    <row r="2106" spans="1:8" x14ac:dyDescent="0.2">
      <c r="A2106" s="3">
        <v>7428</v>
      </c>
      <c r="B2106" s="3" t="s">
        <v>2278</v>
      </c>
      <c r="C2106" s="3" t="s">
        <v>2278</v>
      </c>
      <c r="D2106" s="3" t="s">
        <v>2180</v>
      </c>
      <c r="E2106" s="3" t="str">
        <v>Movelier</v>
      </c>
      <c r="G2106" s="21">
        <v>6705</v>
      </c>
      <c r="H2106" s="21" t="s">
        <v>4560</v>
      </c>
    </row>
    <row r="2107" spans="1:8" x14ac:dyDescent="0.2">
      <c r="A2107" s="3">
        <v>7427</v>
      </c>
      <c r="B2107" s="3" t="s">
        <v>2279</v>
      </c>
      <c r="C2107" s="3" t="s">
        <v>2279</v>
      </c>
      <c r="D2107" s="3" t="s">
        <v>2180</v>
      </c>
      <c r="E2107" s="3" t="str">
        <v>Pleigne</v>
      </c>
      <c r="G2107" s="21">
        <v>6707</v>
      </c>
      <c r="H2107" s="21" t="s">
        <v>4562</v>
      </c>
    </row>
    <row r="2108" spans="1:8" x14ac:dyDescent="0.2">
      <c r="A2108" s="3">
        <v>7104</v>
      </c>
      <c r="B2108" s="3" t="s">
        <v>2280</v>
      </c>
      <c r="C2108" s="3" t="s">
        <v>2281</v>
      </c>
      <c r="D2108" s="3" t="s">
        <v>2180</v>
      </c>
      <c r="E2108" s="3" t="str">
        <v>Rossemaison</v>
      </c>
      <c r="G2108" s="21">
        <v>6710</v>
      </c>
      <c r="H2108" s="21" t="s">
        <v>4562</v>
      </c>
    </row>
    <row r="2109" spans="1:8" x14ac:dyDescent="0.2">
      <c r="A2109" s="3">
        <v>7106</v>
      </c>
      <c r="B2109" s="3" t="s">
        <v>2282</v>
      </c>
      <c r="C2109" s="3" t="s">
        <v>2281</v>
      </c>
      <c r="D2109" s="3" t="s">
        <v>2180</v>
      </c>
      <c r="E2109" s="3" t="str">
        <v>Saulcy</v>
      </c>
      <c r="G2109" s="21">
        <v>6713</v>
      </c>
      <c r="H2109" s="21" t="s">
        <v>4562</v>
      </c>
    </row>
    <row r="2110" spans="1:8" x14ac:dyDescent="0.2">
      <c r="A2110" s="3">
        <v>7107</v>
      </c>
      <c r="B2110" s="3" t="s">
        <v>2283</v>
      </c>
      <c r="C2110" s="3" t="s">
        <v>2281</v>
      </c>
      <c r="D2110" s="3" t="s">
        <v>2180</v>
      </c>
      <c r="E2110" s="3" t="str">
        <v>Soyhières</v>
      </c>
      <c r="G2110" s="21">
        <v>6714</v>
      </c>
      <c r="H2110" s="21" t="s">
        <v>4562</v>
      </c>
    </row>
    <row r="2111" spans="1:8" x14ac:dyDescent="0.2">
      <c r="A2111" s="3">
        <v>7109</v>
      </c>
      <c r="B2111" s="3" t="s">
        <v>2284</v>
      </c>
      <c r="C2111" s="3" t="s">
        <v>2281</v>
      </c>
      <c r="D2111" s="3" t="s">
        <v>2180</v>
      </c>
      <c r="E2111" s="3" t="str">
        <v>Haute-Sorne</v>
      </c>
      <c r="G2111" s="21">
        <v>6715</v>
      </c>
      <c r="H2111" s="21" t="s">
        <v>4560</v>
      </c>
    </row>
    <row r="2112" spans="1:8" x14ac:dyDescent="0.2">
      <c r="A2112" s="3">
        <v>7122</v>
      </c>
      <c r="B2112" s="3" t="s">
        <v>2285</v>
      </c>
      <c r="C2112" s="3" t="s">
        <v>2281</v>
      </c>
      <c r="D2112" s="3" t="s">
        <v>2180</v>
      </c>
      <c r="E2112" s="3" t="str">
        <v>Val Terbi</v>
      </c>
      <c r="G2112" s="21">
        <v>6716</v>
      </c>
      <c r="H2112" s="21" t="s">
        <v>4560</v>
      </c>
    </row>
    <row r="2113" spans="1:8" x14ac:dyDescent="0.2">
      <c r="A2113" s="3">
        <v>7404</v>
      </c>
      <c r="B2113" s="3" t="s">
        <v>2286</v>
      </c>
      <c r="C2113" s="3" t="s">
        <v>2287</v>
      </c>
      <c r="D2113" s="3" t="s">
        <v>2180</v>
      </c>
      <c r="E2113" s="3" t="str">
        <v>Le Bémont (JU)</v>
      </c>
      <c r="G2113" s="21">
        <v>6717</v>
      </c>
      <c r="H2113" s="21" t="s">
        <v>4553</v>
      </c>
    </row>
    <row r="2114" spans="1:8" x14ac:dyDescent="0.2">
      <c r="A2114" s="3">
        <v>7407</v>
      </c>
      <c r="B2114" s="3" t="s">
        <v>2288</v>
      </c>
      <c r="C2114" s="3" t="s">
        <v>2287</v>
      </c>
      <c r="D2114" s="3" t="s">
        <v>2180</v>
      </c>
      <c r="E2114" s="3" t="str">
        <v>Les Bois</v>
      </c>
      <c r="G2114" s="21">
        <v>6718</v>
      </c>
      <c r="H2114" s="21" t="s">
        <v>4553</v>
      </c>
    </row>
    <row r="2115" spans="1:8" x14ac:dyDescent="0.2">
      <c r="A2115" s="3">
        <v>7415</v>
      </c>
      <c r="B2115" s="3" t="s">
        <v>2289</v>
      </c>
      <c r="C2115" s="3" t="s">
        <v>2287</v>
      </c>
      <c r="D2115" s="3" t="s">
        <v>2180</v>
      </c>
      <c r="E2115" s="3" t="str">
        <v>Les Breuleux</v>
      </c>
      <c r="G2115" s="21">
        <v>6719</v>
      </c>
      <c r="H2115" s="21" t="s">
        <v>4553</v>
      </c>
    </row>
    <row r="2116" spans="1:8" x14ac:dyDescent="0.2">
      <c r="A2116" s="3">
        <v>7415</v>
      </c>
      <c r="B2116" s="3" t="s">
        <v>2290</v>
      </c>
      <c r="C2116" s="3" t="s">
        <v>2287</v>
      </c>
      <c r="D2116" s="3" t="s">
        <v>2180</v>
      </c>
      <c r="E2116" s="3" t="str">
        <v>La Chaux-des-Breuleux</v>
      </c>
      <c r="G2116" s="21">
        <v>6720</v>
      </c>
      <c r="H2116" s="21" t="s">
        <v>4563</v>
      </c>
    </row>
    <row r="2117" spans="1:8" x14ac:dyDescent="0.2">
      <c r="A2117" s="3">
        <v>7416</v>
      </c>
      <c r="B2117" s="3" t="s">
        <v>2291</v>
      </c>
      <c r="C2117" s="3" t="s">
        <v>2287</v>
      </c>
      <c r="D2117" s="3" t="s">
        <v>2180</v>
      </c>
      <c r="E2117" s="3" t="str">
        <v>Les Enfers</v>
      </c>
      <c r="G2117" s="21">
        <v>6721</v>
      </c>
      <c r="H2117" s="21" t="s">
        <v>4560</v>
      </c>
    </row>
    <row r="2118" spans="1:8" x14ac:dyDescent="0.2">
      <c r="A2118" s="3">
        <v>7417</v>
      </c>
      <c r="B2118" s="3" t="s">
        <v>2292</v>
      </c>
      <c r="C2118" s="3" t="s">
        <v>2287</v>
      </c>
      <c r="D2118" s="3" t="s">
        <v>2180</v>
      </c>
      <c r="E2118" s="3" t="str">
        <v>Les Genevez (JU)</v>
      </c>
      <c r="G2118" s="21">
        <v>6722</v>
      </c>
      <c r="H2118" s="21" t="s">
        <v>4560</v>
      </c>
    </row>
    <row r="2119" spans="1:8" x14ac:dyDescent="0.2">
      <c r="A2119" s="3">
        <v>7418</v>
      </c>
      <c r="B2119" s="3" t="s">
        <v>2293</v>
      </c>
      <c r="C2119" s="3" t="s">
        <v>2287</v>
      </c>
      <c r="D2119" s="3" t="s">
        <v>2180</v>
      </c>
      <c r="E2119" s="3" t="str">
        <v>Lajoux (JU)</v>
      </c>
      <c r="G2119" s="21">
        <v>6723</v>
      </c>
      <c r="H2119" s="21" t="s">
        <v>4560</v>
      </c>
    </row>
    <row r="2120" spans="1:8" x14ac:dyDescent="0.2">
      <c r="A2120" s="3">
        <v>7419</v>
      </c>
      <c r="B2120" s="3" t="s">
        <v>2294</v>
      </c>
      <c r="C2120" s="3" t="s">
        <v>2287</v>
      </c>
      <c r="D2120" s="3" t="s">
        <v>2180</v>
      </c>
      <c r="E2120" s="3" t="str">
        <v>Montfaucon</v>
      </c>
      <c r="G2120" s="21">
        <v>6724</v>
      </c>
      <c r="H2120" s="21" t="s">
        <v>4553</v>
      </c>
    </row>
    <row r="2121" spans="1:8" x14ac:dyDescent="0.2">
      <c r="A2121" s="3">
        <v>7447</v>
      </c>
      <c r="B2121" s="3" t="s">
        <v>2295</v>
      </c>
      <c r="C2121" s="3" t="s">
        <v>2295</v>
      </c>
      <c r="D2121" s="3" t="s">
        <v>2180</v>
      </c>
      <c r="E2121" s="3" t="str">
        <v>Muriaux</v>
      </c>
      <c r="G2121" s="21">
        <v>6742</v>
      </c>
      <c r="H2121" s="21" t="s">
        <v>4562</v>
      </c>
    </row>
    <row r="2122" spans="1:8" x14ac:dyDescent="0.2">
      <c r="A2122" s="3">
        <v>7448</v>
      </c>
      <c r="B2122" s="3" t="s">
        <v>2296</v>
      </c>
      <c r="C2122" s="3" t="s">
        <v>2295</v>
      </c>
      <c r="D2122" s="3" t="s">
        <v>2180</v>
      </c>
      <c r="E2122" s="3" t="str">
        <v>Le Noirmont</v>
      </c>
      <c r="G2122" s="21">
        <v>6743</v>
      </c>
      <c r="H2122" s="21" t="s">
        <v>4562</v>
      </c>
    </row>
    <row r="2123" spans="1:8" x14ac:dyDescent="0.2">
      <c r="A2123" s="3">
        <v>7434</v>
      </c>
      <c r="B2123" s="3" t="s">
        <v>2297</v>
      </c>
      <c r="C2123" s="3" t="s">
        <v>2297</v>
      </c>
      <c r="D2123" s="3" t="s">
        <v>2180</v>
      </c>
      <c r="E2123" s="3" t="str">
        <v>Saignelégier</v>
      </c>
      <c r="G2123" s="21">
        <v>6744</v>
      </c>
      <c r="H2123" s="21" t="s">
        <v>4562</v>
      </c>
    </row>
    <row r="2124" spans="1:8" x14ac:dyDescent="0.2">
      <c r="A2124" s="3">
        <v>7440</v>
      </c>
      <c r="B2124" s="3" t="s">
        <v>2298</v>
      </c>
      <c r="C2124" s="3" t="s">
        <v>2298</v>
      </c>
      <c r="D2124" s="3" t="s">
        <v>2180</v>
      </c>
      <c r="E2124" s="3" t="str">
        <v>Saint-Brais</v>
      </c>
      <c r="G2124" s="21">
        <v>6745</v>
      </c>
      <c r="H2124" s="21" t="s">
        <v>4562</v>
      </c>
    </row>
    <row r="2125" spans="1:8" x14ac:dyDescent="0.2">
      <c r="A2125" s="3">
        <v>7442</v>
      </c>
      <c r="B2125" s="3" t="s">
        <v>2299</v>
      </c>
      <c r="C2125" s="3" t="s">
        <v>2298</v>
      </c>
      <c r="D2125" s="3" t="s">
        <v>2180</v>
      </c>
      <c r="E2125" s="3" t="str">
        <v>Soubey</v>
      </c>
      <c r="G2125" s="21">
        <v>6746</v>
      </c>
      <c r="H2125" s="21" t="s">
        <v>4553</v>
      </c>
    </row>
    <row r="2126" spans="1:8" x14ac:dyDescent="0.2">
      <c r="A2126" s="3">
        <v>7443</v>
      </c>
      <c r="B2126" s="3" t="s">
        <v>2300</v>
      </c>
      <c r="C2126" s="3" t="s">
        <v>2298</v>
      </c>
      <c r="D2126" s="3" t="s">
        <v>2180</v>
      </c>
      <c r="E2126" s="3" t="str">
        <v>Alle</v>
      </c>
      <c r="G2126" s="21">
        <v>6747</v>
      </c>
      <c r="H2126" s="21" t="s">
        <v>4553</v>
      </c>
    </row>
    <row r="2127" spans="1:8" x14ac:dyDescent="0.2">
      <c r="A2127" s="3">
        <v>7430</v>
      </c>
      <c r="B2127" s="3" t="s">
        <v>2301</v>
      </c>
      <c r="C2127" s="3" t="s">
        <v>2301</v>
      </c>
      <c r="D2127" s="3" t="s">
        <v>2180</v>
      </c>
      <c r="E2127" s="3" t="str">
        <v>Beurnevésin</v>
      </c>
      <c r="G2127" s="21">
        <v>6748</v>
      </c>
      <c r="H2127" s="21" t="s">
        <v>4553</v>
      </c>
    </row>
    <row r="2128" spans="1:8" x14ac:dyDescent="0.2">
      <c r="A2128" s="3">
        <v>7432</v>
      </c>
      <c r="B2128" s="3" t="s">
        <v>2302</v>
      </c>
      <c r="C2128" s="3" t="s">
        <v>2303</v>
      </c>
      <c r="D2128" s="3" t="s">
        <v>2180</v>
      </c>
      <c r="E2128" s="3" t="str">
        <v>Boncourt</v>
      </c>
      <c r="G2128" s="21">
        <v>6749</v>
      </c>
      <c r="H2128" s="21" t="s">
        <v>4553</v>
      </c>
    </row>
    <row r="2129" spans="1:8" x14ac:dyDescent="0.2">
      <c r="A2129" s="3">
        <v>7444</v>
      </c>
      <c r="B2129" s="3" t="s">
        <v>2304</v>
      </c>
      <c r="C2129" s="3" t="s">
        <v>2305</v>
      </c>
      <c r="D2129" s="3" t="s">
        <v>2180</v>
      </c>
      <c r="E2129" s="3" t="str">
        <v>Bonfol</v>
      </c>
      <c r="G2129" s="21">
        <v>6760</v>
      </c>
      <c r="H2129" s="21" t="s">
        <v>4553</v>
      </c>
    </row>
    <row r="2130" spans="1:8" x14ac:dyDescent="0.2">
      <c r="A2130" s="3">
        <v>7445</v>
      </c>
      <c r="B2130" s="3" t="s">
        <v>2306</v>
      </c>
      <c r="C2130" s="3" t="s">
        <v>2305</v>
      </c>
      <c r="D2130" s="3" t="s">
        <v>2180</v>
      </c>
      <c r="E2130" s="3" t="str">
        <v>Bure</v>
      </c>
      <c r="G2130" s="21">
        <v>6763</v>
      </c>
      <c r="H2130" s="21" t="s">
        <v>4553</v>
      </c>
    </row>
    <row r="2131" spans="1:8" x14ac:dyDescent="0.2">
      <c r="A2131" s="3">
        <v>7445</v>
      </c>
      <c r="B2131" s="3" t="s">
        <v>2306</v>
      </c>
      <c r="C2131" s="3" t="s">
        <v>2305</v>
      </c>
      <c r="D2131" s="3" t="s">
        <v>2180</v>
      </c>
      <c r="E2131" s="3" t="str">
        <v>Coeuve</v>
      </c>
      <c r="G2131" s="21">
        <v>6764</v>
      </c>
      <c r="H2131" s="21" t="s">
        <v>4553</v>
      </c>
    </row>
    <row r="2132" spans="1:8" x14ac:dyDescent="0.2">
      <c r="A2132" s="3">
        <v>7435</v>
      </c>
      <c r="B2132" s="3" t="s">
        <v>2307</v>
      </c>
      <c r="C2132" s="3" t="s">
        <v>2308</v>
      </c>
      <c r="D2132" s="3" t="s">
        <v>2180</v>
      </c>
      <c r="E2132" s="3" t="str">
        <v>Cornol</v>
      </c>
      <c r="G2132" s="21">
        <v>6772</v>
      </c>
      <c r="H2132" s="21" t="s">
        <v>4553</v>
      </c>
    </row>
    <row r="2133" spans="1:8" x14ac:dyDescent="0.2">
      <c r="A2133" s="3">
        <v>7436</v>
      </c>
      <c r="B2133" s="3" t="s">
        <v>2309</v>
      </c>
      <c r="C2133" s="3" t="s">
        <v>2308</v>
      </c>
      <c r="D2133" s="3" t="s">
        <v>2180</v>
      </c>
      <c r="E2133" s="3" t="str">
        <v>Courchavon</v>
      </c>
      <c r="G2133" s="21">
        <v>6773</v>
      </c>
      <c r="H2133" s="21" t="s">
        <v>4553</v>
      </c>
    </row>
    <row r="2134" spans="1:8" x14ac:dyDescent="0.2">
      <c r="A2134" s="3">
        <v>7437</v>
      </c>
      <c r="B2134" s="3" t="s">
        <v>2310</v>
      </c>
      <c r="C2134" s="3" t="s">
        <v>2308</v>
      </c>
      <c r="D2134" s="3" t="s">
        <v>2180</v>
      </c>
      <c r="E2134" s="3" t="str">
        <v>Courgenay</v>
      </c>
      <c r="G2134" s="21">
        <v>6774</v>
      </c>
      <c r="H2134" s="21" t="s">
        <v>4553</v>
      </c>
    </row>
    <row r="2135" spans="1:8" x14ac:dyDescent="0.2">
      <c r="A2135" s="3">
        <v>7438</v>
      </c>
      <c r="B2135" s="3" t="s">
        <v>2311</v>
      </c>
      <c r="C2135" s="3" t="s">
        <v>2308</v>
      </c>
      <c r="D2135" s="3" t="s">
        <v>2180</v>
      </c>
      <c r="E2135" s="3" t="str">
        <v>Courtedoux</v>
      </c>
      <c r="G2135" s="21">
        <v>6775</v>
      </c>
      <c r="H2135" s="21" t="s">
        <v>4553</v>
      </c>
    </row>
    <row r="2136" spans="1:8" x14ac:dyDescent="0.2">
      <c r="A2136" s="3">
        <v>7433</v>
      </c>
      <c r="B2136" s="3" t="s">
        <v>2312</v>
      </c>
      <c r="C2136" s="3" t="s">
        <v>2313</v>
      </c>
      <c r="D2136" s="3" t="s">
        <v>2180</v>
      </c>
      <c r="E2136" s="3" t="str">
        <v>Damphreux</v>
      </c>
      <c r="G2136" s="21">
        <v>6776</v>
      </c>
      <c r="H2136" s="21" t="s">
        <v>4553</v>
      </c>
    </row>
    <row r="2137" spans="1:8" x14ac:dyDescent="0.2">
      <c r="A2137" s="3">
        <v>7433</v>
      </c>
      <c r="B2137" s="3" t="s">
        <v>2314</v>
      </c>
      <c r="C2137" s="3" t="s">
        <v>2313</v>
      </c>
      <c r="D2137" s="3" t="s">
        <v>2180</v>
      </c>
      <c r="E2137" s="3" t="str">
        <v>Fahy</v>
      </c>
      <c r="G2137" s="21">
        <v>6777</v>
      </c>
      <c r="H2137" s="21" t="s">
        <v>4553</v>
      </c>
    </row>
    <row r="2138" spans="1:8" x14ac:dyDescent="0.2">
      <c r="A2138" s="3">
        <v>7433</v>
      </c>
      <c r="B2138" s="3" t="s">
        <v>2315</v>
      </c>
      <c r="C2138" s="3" t="s">
        <v>2313</v>
      </c>
      <c r="D2138" s="3" t="s">
        <v>2180</v>
      </c>
      <c r="E2138" s="3" t="str">
        <v>Fontenais</v>
      </c>
      <c r="G2138" s="21">
        <v>6780</v>
      </c>
      <c r="H2138" s="21" t="s">
        <v>4553</v>
      </c>
    </row>
    <row r="2139" spans="1:8" x14ac:dyDescent="0.2">
      <c r="A2139" s="3">
        <v>7433</v>
      </c>
      <c r="B2139" s="3" t="s">
        <v>2316</v>
      </c>
      <c r="C2139" s="3" t="s">
        <v>2313</v>
      </c>
      <c r="D2139" s="3" t="s">
        <v>2180</v>
      </c>
      <c r="E2139" s="3" t="str">
        <v>Grandfontaine</v>
      </c>
      <c r="G2139" s="21">
        <v>6781</v>
      </c>
      <c r="H2139" s="21" t="s">
        <v>4553</v>
      </c>
    </row>
    <row r="2140" spans="1:8" x14ac:dyDescent="0.2">
      <c r="A2140" s="3">
        <v>7402</v>
      </c>
      <c r="B2140" s="3" t="s">
        <v>2317</v>
      </c>
      <c r="C2140" s="3" t="s">
        <v>2317</v>
      </c>
      <c r="D2140" s="3" t="s">
        <v>2180</v>
      </c>
      <c r="E2140" s="3" t="str">
        <v>Lugnez</v>
      </c>
      <c r="G2140" s="21">
        <v>6802</v>
      </c>
      <c r="H2140" s="21" t="s">
        <v>4560</v>
      </c>
    </row>
    <row r="2141" spans="1:8" x14ac:dyDescent="0.2">
      <c r="A2141" s="3">
        <v>7013</v>
      </c>
      <c r="B2141" s="3" t="s">
        <v>2318</v>
      </c>
      <c r="C2141" s="3" t="s">
        <v>2318</v>
      </c>
      <c r="D2141" s="3" t="s">
        <v>2180</v>
      </c>
      <c r="E2141" s="3" t="str">
        <v>Porrentruy</v>
      </c>
      <c r="G2141" s="21">
        <v>6803</v>
      </c>
      <c r="H2141" s="21" t="s">
        <v>4560</v>
      </c>
    </row>
    <row r="2142" spans="1:8" x14ac:dyDescent="0.2">
      <c r="A2142" s="3">
        <v>7403</v>
      </c>
      <c r="B2142" s="3" t="s">
        <v>2319</v>
      </c>
      <c r="C2142" s="3" t="s">
        <v>2319</v>
      </c>
      <c r="D2142" s="3" t="s">
        <v>2180</v>
      </c>
      <c r="E2142" s="3" t="str">
        <v>Vendlincourt</v>
      </c>
      <c r="G2142" s="21">
        <v>6804</v>
      </c>
      <c r="H2142" s="21" t="s">
        <v>4560</v>
      </c>
    </row>
    <row r="2143" spans="1:8" x14ac:dyDescent="0.2">
      <c r="A2143" s="3">
        <v>7012</v>
      </c>
      <c r="B2143" s="3" t="s">
        <v>2320</v>
      </c>
      <c r="C2143" s="3" t="s">
        <v>2320</v>
      </c>
      <c r="D2143" s="3" t="s">
        <v>2180</v>
      </c>
      <c r="E2143" s="3" t="str">
        <v>Basse-Allaine</v>
      </c>
      <c r="G2143" s="21">
        <v>6805</v>
      </c>
      <c r="H2143" s="21" t="s">
        <v>4564</v>
      </c>
    </row>
    <row r="2144" spans="1:8" x14ac:dyDescent="0.2">
      <c r="A2144" s="3">
        <v>7017</v>
      </c>
      <c r="B2144" s="3" t="s">
        <v>2321</v>
      </c>
      <c r="C2144" s="3" t="s">
        <v>2322</v>
      </c>
      <c r="D2144" s="3" t="s">
        <v>2180</v>
      </c>
      <c r="E2144" s="3" t="str">
        <v>Clos du Doubs</v>
      </c>
      <c r="G2144" s="21">
        <v>6806</v>
      </c>
      <c r="H2144" s="21" t="s">
        <v>4564</v>
      </c>
    </row>
    <row r="2145" spans="1:8" x14ac:dyDescent="0.2">
      <c r="A2145" s="3">
        <v>7018</v>
      </c>
      <c r="B2145" s="3" t="s">
        <v>2323</v>
      </c>
      <c r="C2145" s="3" t="s">
        <v>2322</v>
      </c>
      <c r="D2145" s="3" t="s">
        <v>2180</v>
      </c>
      <c r="E2145" s="3" t="str">
        <v>Haute-Ajoie</v>
      </c>
      <c r="G2145" s="21">
        <v>6807</v>
      </c>
      <c r="H2145" s="21" t="s">
        <v>4564</v>
      </c>
    </row>
    <row r="2146" spans="1:8" x14ac:dyDescent="0.2">
      <c r="A2146" s="3">
        <v>7019</v>
      </c>
      <c r="B2146" s="3" t="s">
        <v>2324</v>
      </c>
      <c r="C2146" s="3" t="s">
        <v>2322</v>
      </c>
      <c r="D2146" s="3" t="s">
        <v>2180</v>
      </c>
      <c r="E2146" s="3" t="str">
        <v>La Baroche</v>
      </c>
      <c r="G2146" s="21">
        <v>6808</v>
      </c>
      <c r="H2146" s="21" t="s">
        <v>4564</v>
      </c>
    </row>
    <row r="2147" spans="1:8" x14ac:dyDescent="0.2">
      <c r="A2147" s="3">
        <v>7015</v>
      </c>
      <c r="B2147" s="3" t="s">
        <v>2325</v>
      </c>
      <c r="C2147" s="3" t="s">
        <v>2325</v>
      </c>
      <c r="D2147" s="3" t="s">
        <v>2180</v>
      </c>
      <c r="E2147" s="3" t="str">
        <v>Vaduz</v>
      </c>
      <c r="G2147" s="21">
        <v>6809</v>
      </c>
      <c r="H2147" s="21" t="s">
        <v>4560</v>
      </c>
    </row>
    <row r="2148" spans="1:8" x14ac:dyDescent="0.2">
      <c r="A2148" s="3">
        <v>7014</v>
      </c>
      <c r="B2148" s="3" t="s">
        <v>2326</v>
      </c>
      <c r="C2148" s="3" t="s">
        <v>2326</v>
      </c>
      <c r="D2148" s="3" t="s">
        <v>2180</v>
      </c>
      <c r="G2148" s="21">
        <v>6810</v>
      </c>
      <c r="H2148" s="21" t="s">
        <v>4560</v>
      </c>
    </row>
    <row r="2149" spans="1:8" x14ac:dyDescent="0.2">
      <c r="A2149" s="3">
        <v>7016</v>
      </c>
      <c r="B2149" s="3" t="s">
        <v>2327</v>
      </c>
      <c r="C2149" s="3" t="s">
        <v>2326</v>
      </c>
      <c r="D2149" s="3" t="s">
        <v>2180</v>
      </c>
      <c r="G2149" s="21">
        <v>6814</v>
      </c>
      <c r="H2149" s="21" t="s">
        <v>4564</v>
      </c>
    </row>
    <row r="2150" spans="1:8" x14ac:dyDescent="0.2">
      <c r="A2150" s="3">
        <v>7527</v>
      </c>
      <c r="B2150" s="3" t="s">
        <v>2328</v>
      </c>
      <c r="C2150" s="3" t="s">
        <v>2329</v>
      </c>
      <c r="D2150" s="3" t="s">
        <v>2180</v>
      </c>
      <c r="G2150" s="21">
        <v>6815</v>
      </c>
      <c r="H2150" s="21" t="s">
        <v>4564</v>
      </c>
    </row>
    <row r="2151" spans="1:8" x14ac:dyDescent="0.2">
      <c r="A2151" s="3">
        <v>7530</v>
      </c>
      <c r="B2151" s="3" t="s">
        <v>2329</v>
      </c>
      <c r="C2151" s="3" t="s">
        <v>2329</v>
      </c>
      <c r="D2151" s="3" t="s">
        <v>2180</v>
      </c>
      <c r="G2151" s="21">
        <v>6816</v>
      </c>
      <c r="H2151" s="21" t="s">
        <v>4564</v>
      </c>
    </row>
    <row r="2152" spans="1:8" x14ac:dyDescent="0.2">
      <c r="A2152" s="3">
        <v>7542</v>
      </c>
      <c r="B2152" s="3" t="s">
        <v>2330</v>
      </c>
      <c r="C2152" s="3" t="s">
        <v>2329</v>
      </c>
      <c r="D2152" s="3" t="s">
        <v>2180</v>
      </c>
      <c r="G2152" s="21">
        <v>6817</v>
      </c>
      <c r="H2152" s="21" t="s">
        <v>4564</v>
      </c>
    </row>
    <row r="2153" spans="1:8" x14ac:dyDescent="0.2">
      <c r="A2153" s="3">
        <v>7543</v>
      </c>
      <c r="B2153" s="3" t="s">
        <v>2331</v>
      </c>
      <c r="C2153" s="3" t="s">
        <v>2329</v>
      </c>
      <c r="D2153" s="3" t="s">
        <v>2180</v>
      </c>
      <c r="G2153" s="21">
        <v>6818</v>
      </c>
      <c r="H2153" s="21" t="s">
        <v>4564</v>
      </c>
    </row>
    <row r="2154" spans="1:8" x14ac:dyDescent="0.2">
      <c r="A2154" s="3">
        <v>7562</v>
      </c>
      <c r="B2154" s="3" t="s">
        <v>2332</v>
      </c>
      <c r="C2154" s="3" t="s">
        <v>2333</v>
      </c>
      <c r="D2154" s="3" t="s">
        <v>2180</v>
      </c>
      <c r="G2154" s="21">
        <v>6821</v>
      </c>
      <c r="H2154" s="21" t="s">
        <v>4564</v>
      </c>
    </row>
    <row r="2155" spans="1:8" x14ac:dyDescent="0.2">
      <c r="A2155" s="3">
        <v>7563</v>
      </c>
      <c r="B2155" s="3" t="s">
        <v>2334</v>
      </c>
      <c r="C2155" s="3" t="s">
        <v>2333</v>
      </c>
      <c r="D2155" s="3" t="s">
        <v>2180</v>
      </c>
      <c r="G2155" s="21">
        <v>6822</v>
      </c>
      <c r="H2155" s="21" t="s">
        <v>4564</v>
      </c>
    </row>
    <row r="2156" spans="1:8" x14ac:dyDescent="0.2">
      <c r="A2156" s="3">
        <v>7545</v>
      </c>
      <c r="B2156" s="3" t="s">
        <v>2335</v>
      </c>
      <c r="C2156" s="3" t="s">
        <v>2336</v>
      </c>
      <c r="D2156" s="3" t="s">
        <v>2180</v>
      </c>
      <c r="G2156" s="21">
        <v>6823</v>
      </c>
      <c r="H2156" s="21" t="s">
        <v>4564</v>
      </c>
    </row>
    <row r="2157" spans="1:8" x14ac:dyDescent="0.2">
      <c r="A2157" s="3">
        <v>7546</v>
      </c>
      <c r="B2157" s="3" t="s">
        <v>2337</v>
      </c>
      <c r="C2157" s="3" t="s">
        <v>2336</v>
      </c>
      <c r="D2157" s="3" t="s">
        <v>2180</v>
      </c>
      <c r="G2157" s="21">
        <v>6825</v>
      </c>
      <c r="H2157" s="21" t="s">
        <v>4564</v>
      </c>
    </row>
    <row r="2158" spans="1:8" x14ac:dyDescent="0.2">
      <c r="A2158" s="3">
        <v>7550</v>
      </c>
      <c r="B2158" s="3" t="s">
        <v>2336</v>
      </c>
      <c r="C2158" s="3" t="s">
        <v>2336</v>
      </c>
      <c r="D2158" s="3" t="s">
        <v>2180</v>
      </c>
      <c r="G2158" s="21">
        <v>6826</v>
      </c>
      <c r="H2158" s="21" t="s">
        <v>4564</v>
      </c>
    </row>
    <row r="2159" spans="1:8" x14ac:dyDescent="0.2">
      <c r="A2159" s="3">
        <v>7551</v>
      </c>
      <c r="B2159" s="3" t="s">
        <v>2338</v>
      </c>
      <c r="C2159" s="3" t="s">
        <v>2336</v>
      </c>
      <c r="D2159" s="3" t="s">
        <v>2180</v>
      </c>
      <c r="G2159" s="21">
        <v>6827</v>
      </c>
      <c r="H2159" s="21" t="s">
        <v>4564</v>
      </c>
    </row>
    <row r="2160" spans="1:8" x14ac:dyDescent="0.2">
      <c r="A2160" s="3">
        <v>7552</v>
      </c>
      <c r="B2160" s="3" t="s">
        <v>2339</v>
      </c>
      <c r="C2160" s="3" t="s">
        <v>2336</v>
      </c>
      <c r="D2160" s="3" t="s">
        <v>2180</v>
      </c>
      <c r="G2160" s="21">
        <v>6828</v>
      </c>
      <c r="H2160" s="21" t="s">
        <v>4564</v>
      </c>
    </row>
    <row r="2161" spans="1:8" x14ac:dyDescent="0.2">
      <c r="A2161" s="3">
        <v>7553</v>
      </c>
      <c r="B2161" s="3" t="s">
        <v>2340</v>
      </c>
      <c r="C2161" s="3" t="s">
        <v>2336</v>
      </c>
      <c r="D2161" s="3" t="s">
        <v>2180</v>
      </c>
      <c r="G2161" s="21">
        <v>6830</v>
      </c>
      <c r="H2161" s="21" t="s">
        <v>4564</v>
      </c>
    </row>
    <row r="2162" spans="1:8" x14ac:dyDescent="0.2">
      <c r="A2162" s="3">
        <v>7554</v>
      </c>
      <c r="B2162" s="3" t="s">
        <v>2341</v>
      </c>
      <c r="C2162" s="3" t="s">
        <v>2336</v>
      </c>
      <c r="D2162" s="3" t="s">
        <v>2180</v>
      </c>
      <c r="G2162" s="21">
        <v>6832</v>
      </c>
      <c r="H2162" s="21" t="s">
        <v>4564</v>
      </c>
    </row>
    <row r="2163" spans="1:8" x14ac:dyDescent="0.2">
      <c r="A2163" s="3">
        <v>7556</v>
      </c>
      <c r="B2163" s="3" t="s">
        <v>2342</v>
      </c>
      <c r="C2163" s="3" t="s">
        <v>2343</v>
      </c>
      <c r="D2163" s="3" t="s">
        <v>2180</v>
      </c>
      <c r="G2163" s="21">
        <v>6833</v>
      </c>
      <c r="H2163" s="21" t="s">
        <v>4564</v>
      </c>
    </row>
    <row r="2164" spans="1:8" x14ac:dyDescent="0.2">
      <c r="A2164" s="3">
        <v>7556</v>
      </c>
      <c r="B2164" s="3" t="s">
        <v>2342</v>
      </c>
      <c r="C2164" s="3" t="s">
        <v>2343</v>
      </c>
      <c r="D2164" s="3" t="s">
        <v>2180</v>
      </c>
      <c r="G2164" s="21">
        <v>6834</v>
      </c>
      <c r="H2164" s="21" t="s">
        <v>4564</v>
      </c>
    </row>
    <row r="2165" spans="1:8" x14ac:dyDescent="0.2">
      <c r="A2165" s="3">
        <v>7557</v>
      </c>
      <c r="B2165" s="3" t="s">
        <v>2344</v>
      </c>
      <c r="C2165" s="3" t="s">
        <v>2343</v>
      </c>
      <c r="D2165" s="3" t="s">
        <v>2180</v>
      </c>
      <c r="G2165" s="21">
        <v>6835</v>
      </c>
      <c r="H2165" s="21" t="s">
        <v>4564</v>
      </c>
    </row>
    <row r="2166" spans="1:8" x14ac:dyDescent="0.2">
      <c r="A2166" s="3">
        <v>7558</v>
      </c>
      <c r="B2166" s="3" t="s">
        <v>2345</v>
      </c>
      <c r="C2166" s="3" t="s">
        <v>2343</v>
      </c>
      <c r="D2166" s="3" t="s">
        <v>2180</v>
      </c>
      <c r="G2166" s="21">
        <v>6837</v>
      </c>
      <c r="H2166" s="21" t="s">
        <v>4564</v>
      </c>
    </row>
    <row r="2167" spans="1:8" x14ac:dyDescent="0.2">
      <c r="A2167" s="3">
        <v>7559</v>
      </c>
      <c r="B2167" s="3" t="s">
        <v>2346</v>
      </c>
      <c r="C2167" s="3" t="s">
        <v>2343</v>
      </c>
      <c r="D2167" s="3" t="s">
        <v>2180</v>
      </c>
      <c r="G2167" s="21">
        <v>6838</v>
      </c>
      <c r="H2167" s="21" t="s">
        <v>4564</v>
      </c>
    </row>
    <row r="2168" spans="1:8" x14ac:dyDescent="0.2">
      <c r="A2168" s="3">
        <v>7560</v>
      </c>
      <c r="B2168" s="3" t="s">
        <v>2347</v>
      </c>
      <c r="C2168" s="3" t="s">
        <v>2343</v>
      </c>
      <c r="D2168" s="3" t="s">
        <v>2180</v>
      </c>
      <c r="G2168" s="21">
        <v>6839</v>
      </c>
      <c r="H2168" s="21" t="s">
        <v>4564</v>
      </c>
    </row>
    <row r="2169" spans="1:8" x14ac:dyDescent="0.2">
      <c r="A2169" s="3">
        <v>7502</v>
      </c>
      <c r="B2169" s="3" t="s">
        <v>2348</v>
      </c>
      <c r="C2169" s="3" t="s">
        <v>2348</v>
      </c>
      <c r="D2169" s="3" t="s">
        <v>2180</v>
      </c>
      <c r="G2169" s="21">
        <v>6850</v>
      </c>
      <c r="H2169" s="21" t="s">
        <v>4564</v>
      </c>
    </row>
    <row r="2170" spans="1:8" x14ac:dyDescent="0.2">
      <c r="A2170" s="3">
        <v>7502</v>
      </c>
      <c r="B2170" s="3" t="s">
        <v>2348</v>
      </c>
      <c r="C2170" s="3" t="s">
        <v>2348</v>
      </c>
      <c r="D2170" s="3" t="s">
        <v>2180</v>
      </c>
      <c r="G2170" s="21">
        <v>6852</v>
      </c>
      <c r="H2170" s="21" t="s">
        <v>4564</v>
      </c>
    </row>
    <row r="2171" spans="1:8" x14ac:dyDescent="0.2">
      <c r="A2171" s="3">
        <v>7505</v>
      </c>
      <c r="B2171" s="3" t="s">
        <v>2349</v>
      </c>
      <c r="C2171" s="3" t="s">
        <v>2349</v>
      </c>
      <c r="D2171" s="3" t="s">
        <v>2180</v>
      </c>
      <c r="G2171" s="21">
        <v>6853</v>
      </c>
      <c r="H2171" s="21" t="s">
        <v>4564</v>
      </c>
    </row>
    <row r="2172" spans="1:8" x14ac:dyDescent="0.2">
      <c r="A2172" s="3">
        <v>7523</v>
      </c>
      <c r="B2172" s="3" t="s">
        <v>2350</v>
      </c>
      <c r="C2172" s="3" t="s">
        <v>2350</v>
      </c>
      <c r="D2172" s="3" t="s">
        <v>2180</v>
      </c>
      <c r="G2172" s="21">
        <v>6854</v>
      </c>
      <c r="H2172" s="21" t="s">
        <v>4564</v>
      </c>
    </row>
    <row r="2173" spans="1:8" x14ac:dyDescent="0.2">
      <c r="A2173" s="3">
        <v>7523</v>
      </c>
      <c r="B2173" s="3" t="s">
        <v>2350</v>
      </c>
      <c r="C2173" s="3" t="s">
        <v>2350</v>
      </c>
      <c r="D2173" s="3" t="s">
        <v>2180</v>
      </c>
      <c r="G2173" s="21">
        <v>6855</v>
      </c>
      <c r="H2173" s="21" t="s">
        <v>4564</v>
      </c>
    </row>
    <row r="2174" spans="1:8" x14ac:dyDescent="0.2">
      <c r="A2174" s="3">
        <v>7504</v>
      </c>
      <c r="B2174" s="3" t="s">
        <v>2351</v>
      </c>
      <c r="C2174" s="3" t="s">
        <v>2351</v>
      </c>
      <c r="D2174" s="3" t="s">
        <v>2180</v>
      </c>
      <c r="G2174" s="21">
        <v>6862</v>
      </c>
      <c r="H2174" s="21" t="s">
        <v>4564</v>
      </c>
    </row>
    <row r="2175" spans="1:8" x14ac:dyDescent="0.2">
      <c r="A2175" s="3">
        <v>7522</v>
      </c>
      <c r="B2175" s="3" t="s">
        <v>2352</v>
      </c>
      <c r="C2175" s="3" t="s">
        <v>2352</v>
      </c>
      <c r="D2175" s="3" t="s">
        <v>2180</v>
      </c>
      <c r="G2175" s="21">
        <v>6863</v>
      </c>
      <c r="H2175" s="21" t="s">
        <v>4564</v>
      </c>
    </row>
    <row r="2176" spans="1:8" x14ac:dyDescent="0.2">
      <c r="A2176" s="3">
        <v>7503</v>
      </c>
      <c r="B2176" s="3" t="s">
        <v>2353</v>
      </c>
      <c r="C2176" s="3" t="s">
        <v>2353</v>
      </c>
      <c r="D2176" s="3" t="s">
        <v>2180</v>
      </c>
      <c r="G2176" s="21">
        <v>6864</v>
      </c>
      <c r="H2176" s="21" t="s">
        <v>4564</v>
      </c>
    </row>
    <row r="2177" spans="1:8" x14ac:dyDescent="0.2">
      <c r="A2177" s="3">
        <v>7500</v>
      </c>
      <c r="B2177" s="3" t="s">
        <v>2354</v>
      </c>
      <c r="C2177" s="3" t="s">
        <v>2354</v>
      </c>
      <c r="D2177" s="3" t="s">
        <v>2180</v>
      </c>
      <c r="G2177" s="21">
        <v>6865</v>
      </c>
      <c r="H2177" s="21" t="s">
        <v>4564</v>
      </c>
    </row>
    <row r="2178" spans="1:8" x14ac:dyDescent="0.2">
      <c r="A2178" s="3">
        <v>7525</v>
      </c>
      <c r="B2178" s="3" t="s">
        <v>2355</v>
      </c>
      <c r="C2178" s="3" t="s">
        <v>2355</v>
      </c>
      <c r="D2178" s="3" t="s">
        <v>2180</v>
      </c>
      <c r="G2178" s="21">
        <v>6866</v>
      </c>
      <c r="H2178" s="21" t="s">
        <v>4564</v>
      </c>
    </row>
    <row r="2179" spans="1:8" x14ac:dyDescent="0.2">
      <c r="A2179" s="3">
        <v>7526</v>
      </c>
      <c r="B2179" s="3" t="s">
        <v>2356</v>
      </c>
      <c r="C2179" s="3" t="s">
        <v>2355</v>
      </c>
      <c r="D2179" s="3" t="s">
        <v>2180</v>
      </c>
      <c r="G2179" s="21">
        <v>6867</v>
      </c>
      <c r="H2179" s="21" t="s">
        <v>4564</v>
      </c>
    </row>
    <row r="2180" spans="1:8" x14ac:dyDescent="0.2">
      <c r="A2180" s="3">
        <v>7526</v>
      </c>
      <c r="B2180" s="3" t="s">
        <v>2357</v>
      </c>
      <c r="C2180" s="3" t="s">
        <v>2355</v>
      </c>
      <c r="D2180" s="3" t="s">
        <v>2180</v>
      </c>
      <c r="G2180" s="21">
        <v>6872</v>
      </c>
      <c r="H2180" s="21" t="s">
        <v>4564</v>
      </c>
    </row>
    <row r="2181" spans="1:8" x14ac:dyDescent="0.2">
      <c r="A2181" s="3">
        <v>7514</v>
      </c>
      <c r="B2181" s="3" t="s">
        <v>2358</v>
      </c>
      <c r="C2181" s="3" t="s">
        <v>2359</v>
      </c>
      <c r="D2181" s="3" t="s">
        <v>2180</v>
      </c>
      <c r="G2181" s="21">
        <v>6873</v>
      </c>
      <c r="H2181" s="21" t="s">
        <v>4564</v>
      </c>
    </row>
    <row r="2182" spans="1:8" x14ac:dyDescent="0.2">
      <c r="A2182" s="3">
        <v>7514</v>
      </c>
      <c r="B2182" s="3" t="s">
        <v>2360</v>
      </c>
      <c r="C2182" s="3" t="s">
        <v>2359</v>
      </c>
      <c r="D2182" s="3" t="s">
        <v>2180</v>
      </c>
      <c r="G2182" s="21">
        <v>6874</v>
      </c>
      <c r="H2182" s="21" t="s">
        <v>4564</v>
      </c>
    </row>
    <row r="2183" spans="1:8" x14ac:dyDescent="0.2">
      <c r="A2183" s="3">
        <v>7515</v>
      </c>
      <c r="B2183" s="3" t="s">
        <v>2361</v>
      </c>
      <c r="C2183" s="3" t="s">
        <v>2359</v>
      </c>
      <c r="D2183" s="3" t="s">
        <v>2180</v>
      </c>
      <c r="G2183" s="21">
        <v>6875</v>
      </c>
      <c r="H2183" s="21" t="s">
        <v>4564</v>
      </c>
    </row>
    <row r="2184" spans="1:8" x14ac:dyDescent="0.2">
      <c r="A2184" s="3">
        <v>7517</v>
      </c>
      <c r="B2184" s="3" t="s">
        <v>2362</v>
      </c>
      <c r="C2184" s="3" t="s">
        <v>2359</v>
      </c>
      <c r="D2184" s="3" t="s">
        <v>2180</v>
      </c>
      <c r="G2184" s="21">
        <v>6877</v>
      </c>
      <c r="H2184" s="21" t="s">
        <v>4564</v>
      </c>
    </row>
    <row r="2185" spans="1:8" x14ac:dyDescent="0.2">
      <c r="A2185" s="3">
        <v>7512</v>
      </c>
      <c r="B2185" s="3" t="s">
        <v>2363</v>
      </c>
      <c r="C2185" s="3" t="s">
        <v>2364</v>
      </c>
      <c r="D2185" s="3" t="s">
        <v>2180</v>
      </c>
      <c r="G2185" s="21">
        <v>6883</v>
      </c>
      <c r="H2185" s="21" t="s">
        <v>4564</v>
      </c>
    </row>
    <row r="2186" spans="1:8" x14ac:dyDescent="0.2">
      <c r="A2186" s="3">
        <v>7513</v>
      </c>
      <c r="B2186" s="3" t="s">
        <v>2364</v>
      </c>
      <c r="C2186" s="3" t="s">
        <v>2364</v>
      </c>
      <c r="D2186" s="3" t="s">
        <v>2180</v>
      </c>
      <c r="G2186" s="21">
        <v>6900</v>
      </c>
      <c r="H2186" s="21" t="s">
        <v>4564</v>
      </c>
    </row>
    <row r="2187" spans="1:8" x14ac:dyDescent="0.2">
      <c r="A2187" s="3">
        <v>7513</v>
      </c>
      <c r="B2187" s="3" t="s">
        <v>2365</v>
      </c>
      <c r="C2187" s="3" t="s">
        <v>2364</v>
      </c>
      <c r="D2187" s="3" t="s">
        <v>2180</v>
      </c>
      <c r="G2187" s="21">
        <v>6912</v>
      </c>
      <c r="H2187" s="21" t="s">
        <v>4564</v>
      </c>
    </row>
    <row r="2188" spans="1:8" x14ac:dyDescent="0.2">
      <c r="A2188" s="3">
        <v>7524</v>
      </c>
      <c r="B2188" s="3" t="s">
        <v>2366</v>
      </c>
      <c r="C2188" s="3" t="s">
        <v>2366</v>
      </c>
      <c r="D2188" s="3" t="s">
        <v>2180</v>
      </c>
      <c r="G2188" s="21">
        <v>6913</v>
      </c>
      <c r="H2188" s="21" t="s">
        <v>4564</v>
      </c>
    </row>
    <row r="2189" spans="1:8" x14ac:dyDescent="0.2">
      <c r="A2189" s="3">
        <v>7524</v>
      </c>
      <c r="B2189" s="3" t="s">
        <v>2366</v>
      </c>
      <c r="C2189" s="3" t="s">
        <v>2366</v>
      </c>
      <c r="D2189" s="3" t="s">
        <v>2180</v>
      </c>
      <c r="G2189" s="21">
        <v>6914</v>
      </c>
      <c r="H2189" s="21" t="s">
        <v>4564</v>
      </c>
    </row>
    <row r="2190" spans="1:8" x14ac:dyDescent="0.2">
      <c r="A2190" s="3">
        <v>7516</v>
      </c>
      <c r="B2190" s="3" t="s">
        <v>2367</v>
      </c>
      <c r="C2190" s="3" t="s">
        <v>2368</v>
      </c>
      <c r="D2190" s="3" t="s">
        <v>2180</v>
      </c>
      <c r="G2190" s="21">
        <v>6915</v>
      </c>
      <c r="H2190" s="21" t="s">
        <v>4564</v>
      </c>
    </row>
    <row r="2191" spans="1:8" x14ac:dyDescent="0.2">
      <c r="A2191" s="3">
        <v>7602</v>
      </c>
      <c r="B2191" s="3" t="s">
        <v>2369</v>
      </c>
      <c r="C2191" s="3" t="s">
        <v>2368</v>
      </c>
      <c r="D2191" s="3" t="s">
        <v>2180</v>
      </c>
      <c r="G2191" s="21">
        <v>6916</v>
      </c>
      <c r="H2191" s="21" t="s">
        <v>4564</v>
      </c>
    </row>
    <row r="2192" spans="1:8" x14ac:dyDescent="0.2">
      <c r="A2192" s="3">
        <v>7603</v>
      </c>
      <c r="B2192" s="3" t="s">
        <v>2370</v>
      </c>
      <c r="C2192" s="3" t="s">
        <v>2368</v>
      </c>
      <c r="D2192" s="3" t="s">
        <v>2180</v>
      </c>
      <c r="G2192" s="21">
        <v>6917</v>
      </c>
      <c r="H2192" s="21" t="s">
        <v>4564</v>
      </c>
    </row>
    <row r="2193" spans="1:8" x14ac:dyDescent="0.2">
      <c r="A2193" s="3">
        <v>7604</v>
      </c>
      <c r="B2193" s="3" t="s">
        <v>2371</v>
      </c>
      <c r="C2193" s="3" t="s">
        <v>2368</v>
      </c>
      <c r="D2193" s="3" t="s">
        <v>2180</v>
      </c>
      <c r="G2193" s="21">
        <v>6918</v>
      </c>
      <c r="H2193" s="21" t="s">
        <v>4564</v>
      </c>
    </row>
    <row r="2194" spans="1:8" x14ac:dyDescent="0.2">
      <c r="A2194" s="3">
        <v>7605</v>
      </c>
      <c r="B2194" s="3" t="s">
        <v>2372</v>
      </c>
      <c r="C2194" s="3" t="s">
        <v>2368</v>
      </c>
      <c r="D2194" s="3" t="s">
        <v>2180</v>
      </c>
      <c r="G2194" s="21">
        <v>6919</v>
      </c>
      <c r="H2194" s="21" t="s">
        <v>4564</v>
      </c>
    </row>
    <row r="2195" spans="1:8" x14ac:dyDescent="0.2">
      <c r="A2195" s="3">
        <v>7606</v>
      </c>
      <c r="B2195" s="3" t="s">
        <v>2373</v>
      </c>
      <c r="C2195" s="3" t="s">
        <v>2368</v>
      </c>
      <c r="D2195" s="3" t="s">
        <v>2180</v>
      </c>
      <c r="G2195" s="21">
        <v>6921</v>
      </c>
      <c r="H2195" s="21" t="s">
        <v>4564</v>
      </c>
    </row>
    <row r="2196" spans="1:8" x14ac:dyDescent="0.2">
      <c r="A2196" s="3">
        <v>7606</v>
      </c>
      <c r="B2196" s="3" t="s">
        <v>2374</v>
      </c>
      <c r="C2196" s="3" t="s">
        <v>2368</v>
      </c>
      <c r="D2196" s="3" t="s">
        <v>2180</v>
      </c>
      <c r="G2196" s="21">
        <v>6922</v>
      </c>
      <c r="H2196" s="21" t="s">
        <v>4564</v>
      </c>
    </row>
    <row r="2197" spans="1:8" x14ac:dyDescent="0.2">
      <c r="A2197" s="3">
        <v>7608</v>
      </c>
      <c r="B2197" s="3" t="s">
        <v>2375</v>
      </c>
      <c r="C2197" s="3" t="s">
        <v>2368</v>
      </c>
      <c r="D2197" s="3" t="s">
        <v>2180</v>
      </c>
      <c r="G2197" s="21">
        <v>6924</v>
      </c>
      <c r="H2197" s="21" t="s">
        <v>4564</v>
      </c>
    </row>
    <row r="2198" spans="1:8" x14ac:dyDescent="0.2">
      <c r="A2198" s="3">
        <v>7610</v>
      </c>
      <c r="B2198" s="3" t="s">
        <v>2376</v>
      </c>
      <c r="C2198" s="3" t="s">
        <v>2368</v>
      </c>
      <c r="D2198" s="3" t="s">
        <v>2180</v>
      </c>
      <c r="G2198" s="21">
        <v>6925</v>
      </c>
      <c r="H2198" s="21" t="s">
        <v>4564</v>
      </c>
    </row>
    <row r="2199" spans="1:8" x14ac:dyDescent="0.2">
      <c r="A2199" s="3">
        <v>6542</v>
      </c>
      <c r="B2199" s="3" t="s">
        <v>2377</v>
      </c>
      <c r="C2199" s="3" t="s">
        <v>2377</v>
      </c>
      <c r="D2199" s="3" t="s">
        <v>2180</v>
      </c>
      <c r="G2199" s="21">
        <v>6926</v>
      </c>
      <c r="H2199" s="21" t="s">
        <v>4564</v>
      </c>
    </row>
    <row r="2200" spans="1:8" x14ac:dyDescent="0.2">
      <c r="A2200" s="3">
        <v>6540</v>
      </c>
      <c r="B2200" s="3" t="s">
        <v>2378</v>
      </c>
      <c r="C2200" s="3" t="s">
        <v>2378</v>
      </c>
      <c r="D2200" s="3" t="s">
        <v>2180</v>
      </c>
      <c r="G2200" s="21">
        <v>6927</v>
      </c>
      <c r="H2200" s="21" t="s">
        <v>4564</v>
      </c>
    </row>
    <row r="2201" spans="1:8" x14ac:dyDescent="0.2">
      <c r="A2201" s="3">
        <v>6548</v>
      </c>
      <c r="B2201" s="3" t="s">
        <v>2379</v>
      </c>
      <c r="C2201" s="3" t="s">
        <v>2379</v>
      </c>
      <c r="D2201" s="3" t="s">
        <v>2180</v>
      </c>
      <c r="G2201" s="21">
        <v>6928</v>
      </c>
      <c r="H2201" s="21" t="s">
        <v>4564</v>
      </c>
    </row>
    <row r="2202" spans="1:8" x14ac:dyDescent="0.2">
      <c r="A2202" s="3">
        <v>6548</v>
      </c>
      <c r="B2202" s="3" t="s">
        <v>2380</v>
      </c>
      <c r="C2202" s="3" t="s">
        <v>2379</v>
      </c>
      <c r="D2202" s="3" t="s">
        <v>2180</v>
      </c>
      <c r="G2202" s="21">
        <v>6929</v>
      </c>
      <c r="H2202" s="21" t="s">
        <v>4564</v>
      </c>
    </row>
    <row r="2203" spans="1:8" x14ac:dyDescent="0.2">
      <c r="A2203" s="3">
        <v>6548</v>
      </c>
      <c r="B2203" s="3" t="s">
        <v>2381</v>
      </c>
      <c r="C2203" s="3" t="s">
        <v>2379</v>
      </c>
      <c r="D2203" s="3" t="s">
        <v>2180</v>
      </c>
      <c r="G2203" s="21">
        <v>6930</v>
      </c>
      <c r="H2203" s="21" t="s">
        <v>4564</v>
      </c>
    </row>
    <row r="2204" spans="1:8" x14ac:dyDescent="0.2">
      <c r="A2204" s="3">
        <v>6541</v>
      </c>
      <c r="B2204" s="3" t="s">
        <v>2382</v>
      </c>
      <c r="C2204" s="3" t="s">
        <v>2383</v>
      </c>
      <c r="D2204" s="3" t="s">
        <v>2180</v>
      </c>
      <c r="G2204" s="21">
        <v>6932</v>
      </c>
      <c r="H2204" s="21" t="s">
        <v>4564</v>
      </c>
    </row>
    <row r="2205" spans="1:8" x14ac:dyDescent="0.2">
      <c r="A2205" s="3">
        <v>6558</v>
      </c>
      <c r="B2205" s="3" t="s">
        <v>2384</v>
      </c>
      <c r="C2205" s="3" t="s">
        <v>2384</v>
      </c>
      <c r="D2205" s="3" t="s">
        <v>2180</v>
      </c>
      <c r="G2205" s="21">
        <v>6933</v>
      </c>
      <c r="H2205" s="21" t="s">
        <v>4564</v>
      </c>
    </row>
    <row r="2206" spans="1:8" x14ac:dyDescent="0.2">
      <c r="A2206" s="3">
        <v>6563</v>
      </c>
      <c r="B2206" s="3" t="s">
        <v>2385</v>
      </c>
      <c r="C2206" s="3" t="s">
        <v>2385</v>
      </c>
      <c r="D2206" s="3" t="s">
        <v>2180</v>
      </c>
      <c r="G2206" s="21">
        <v>6934</v>
      </c>
      <c r="H2206" s="21" t="s">
        <v>4564</v>
      </c>
    </row>
    <row r="2207" spans="1:8" x14ac:dyDescent="0.2">
      <c r="A2207" s="3">
        <v>6565</v>
      </c>
      <c r="B2207" s="3" t="s">
        <v>2386</v>
      </c>
      <c r="C2207" s="3" t="s">
        <v>2385</v>
      </c>
      <c r="D2207" s="3" t="s">
        <v>2180</v>
      </c>
      <c r="G2207" s="21">
        <v>6935</v>
      </c>
      <c r="H2207" s="21" t="s">
        <v>4564</v>
      </c>
    </row>
    <row r="2208" spans="1:8" x14ac:dyDescent="0.2">
      <c r="A2208" s="3">
        <v>6562</v>
      </c>
      <c r="B2208" s="3" t="s">
        <v>2387</v>
      </c>
      <c r="C2208" s="3" t="s">
        <v>2387</v>
      </c>
      <c r="D2208" s="3" t="s">
        <v>2180</v>
      </c>
      <c r="G2208" s="21">
        <v>6936</v>
      </c>
      <c r="H2208" s="21" t="s">
        <v>4564</v>
      </c>
    </row>
    <row r="2209" spans="1:8" x14ac:dyDescent="0.2">
      <c r="A2209" s="3">
        <v>6557</v>
      </c>
      <c r="B2209" s="3" t="s">
        <v>2388</v>
      </c>
      <c r="C2209" s="3" t="s">
        <v>2388</v>
      </c>
      <c r="D2209" s="3" t="s">
        <v>2180</v>
      </c>
      <c r="G2209" s="21">
        <v>6937</v>
      </c>
      <c r="H2209" s="21" t="s">
        <v>4564</v>
      </c>
    </row>
    <row r="2210" spans="1:8" x14ac:dyDescent="0.2">
      <c r="A2210" s="3">
        <v>6537</v>
      </c>
      <c r="B2210" s="3" t="s">
        <v>2389</v>
      </c>
      <c r="C2210" s="3" t="s">
        <v>2389</v>
      </c>
      <c r="D2210" s="3" t="s">
        <v>2180</v>
      </c>
      <c r="G2210" s="21">
        <v>6938</v>
      </c>
      <c r="H2210" s="21" t="s">
        <v>4564</v>
      </c>
    </row>
    <row r="2211" spans="1:8" x14ac:dyDescent="0.2">
      <c r="A2211" s="3">
        <v>6538</v>
      </c>
      <c r="B2211" s="3" t="s">
        <v>2390</v>
      </c>
      <c r="C2211" s="3" t="s">
        <v>2389</v>
      </c>
      <c r="D2211" s="3" t="s">
        <v>2180</v>
      </c>
      <c r="G2211" s="21">
        <v>6939</v>
      </c>
      <c r="H2211" s="21" t="s">
        <v>4560</v>
      </c>
    </row>
    <row r="2212" spans="1:8" x14ac:dyDescent="0.2">
      <c r="A2212" s="3">
        <v>6538</v>
      </c>
      <c r="B2212" s="3" t="s">
        <v>2390</v>
      </c>
      <c r="C2212" s="3" t="s">
        <v>2389</v>
      </c>
      <c r="D2212" s="3" t="s">
        <v>2180</v>
      </c>
      <c r="G2212" s="21">
        <v>6942</v>
      </c>
      <c r="H2212" s="21" t="s">
        <v>4564</v>
      </c>
    </row>
    <row r="2213" spans="1:8" x14ac:dyDescent="0.2">
      <c r="A2213" s="3">
        <v>6556</v>
      </c>
      <c r="B2213" s="3" t="s">
        <v>2391</v>
      </c>
      <c r="C2213" s="3" t="s">
        <v>2389</v>
      </c>
      <c r="D2213" s="3" t="s">
        <v>2180</v>
      </c>
      <c r="G2213" s="21">
        <v>6943</v>
      </c>
      <c r="H2213" s="21" t="s">
        <v>4564</v>
      </c>
    </row>
    <row r="2214" spans="1:8" x14ac:dyDescent="0.2">
      <c r="A2214" s="3">
        <v>6535</v>
      </c>
      <c r="B2214" s="3" t="s">
        <v>2392</v>
      </c>
      <c r="C2214" s="3" t="s">
        <v>2393</v>
      </c>
      <c r="D2214" s="3" t="s">
        <v>2180</v>
      </c>
      <c r="G2214" s="21">
        <v>6944</v>
      </c>
      <c r="H2214" s="21" t="s">
        <v>4564</v>
      </c>
    </row>
    <row r="2215" spans="1:8" x14ac:dyDescent="0.2">
      <c r="A2215" s="3">
        <v>6549</v>
      </c>
      <c r="B2215" s="3" t="s">
        <v>2394</v>
      </c>
      <c r="C2215" s="3" t="s">
        <v>2393</v>
      </c>
      <c r="D2215" s="3" t="s">
        <v>2180</v>
      </c>
      <c r="G2215" s="21">
        <v>6945</v>
      </c>
      <c r="H2215" s="21" t="s">
        <v>4564</v>
      </c>
    </row>
    <row r="2216" spans="1:8" x14ac:dyDescent="0.2">
      <c r="A2216" s="3">
        <v>6534</v>
      </c>
      <c r="B2216" s="3" t="s">
        <v>2395</v>
      </c>
      <c r="C2216" s="3" t="s">
        <v>2396</v>
      </c>
      <c r="D2216" s="3" t="s">
        <v>2180</v>
      </c>
      <c r="G2216" s="21">
        <v>6946</v>
      </c>
      <c r="H2216" s="21" t="s">
        <v>4564</v>
      </c>
    </row>
    <row r="2217" spans="1:8" x14ac:dyDescent="0.2">
      <c r="A2217" s="3">
        <v>6534</v>
      </c>
      <c r="B2217" s="3" t="s">
        <v>2395</v>
      </c>
      <c r="C2217" s="3" t="s">
        <v>2396</v>
      </c>
      <c r="D2217" s="3" t="s">
        <v>2180</v>
      </c>
      <c r="G2217" s="21">
        <v>6947</v>
      </c>
      <c r="H2217" s="21" t="s">
        <v>4564</v>
      </c>
    </row>
    <row r="2218" spans="1:8" x14ac:dyDescent="0.2">
      <c r="A2218" s="3">
        <v>6543</v>
      </c>
      <c r="B2218" s="3" t="s">
        <v>2397</v>
      </c>
      <c r="C2218" s="3" t="s">
        <v>2398</v>
      </c>
      <c r="D2218" s="3" t="s">
        <v>2180</v>
      </c>
      <c r="G2218" s="21">
        <v>6948</v>
      </c>
      <c r="H2218" s="21" t="s">
        <v>4564</v>
      </c>
    </row>
    <row r="2219" spans="1:8" x14ac:dyDescent="0.2">
      <c r="A2219" s="3">
        <v>6544</v>
      </c>
      <c r="B2219" s="3" t="s">
        <v>2399</v>
      </c>
      <c r="C2219" s="3" t="s">
        <v>2398</v>
      </c>
      <c r="D2219" s="3" t="s">
        <v>2180</v>
      </c>
      <c r="G2219" s="21">
        <v>6949</v>
      </c>
      <c r="H2219" s="21" t="s">
        <v>4564</v>
      </c>
    </row>
    <row r="2220" spans="1:8" x14ac:dyDescent="0.2">
      <c r="A2220" s="3">
        <v>6545</v>
      </c>
      <c r="B2220" s="3" t="s">
        <v>2400</v>
      </c>
      <c r="C2220" s="3" t="s">
        <v>2398</v>
      </c>
      <c r="D2220" s="3" t="s">
        <v>2180</v>
      </c>
      <c r="G2220" s="21">
        <v>6950</v>
      </c>
      <c r="H2220" s="21" t="s">
        <v>4564</v>
      </c>
    </row>
    <row r="2221" spans="1:8" x14ac:dyDescent="0.2">
      <c r="A2221" s="3">
        <v>6546</v>
      </c>
      <c r="B2221" s="3" t="s">
        <v>2401</v>
      </c>
      <c r="C2221" s="3" t="s">
        <v>2398</v>
      </c>
      <c r="D2221" s="3" t="s">
        <v>2180</v>
      </c>
      <c r="G2221" s="21">
        <v>6951</v>
      </c>
      <c r="H2221" s="21" t="s">
        <v>4560</v>
      </c>
    </row>
    <row r="2222" spans="1:8" x14ac:dyDescent="0.2">
      <c r="A2222" s="3">
        <v>7532</v>
      </c>
      <c r="B2222" s="3" t="s">
        <v>2402</v>
      </c>
      <c r="C2222" s="3" t="s">
        <v>2403</v>
      </c>
      <c r="D2222" s="3" t="s">
        <v>2180</v>
      </c>
      <c r="G2222" s="21">
        <v>6952</v>
      </c>
      <c r="H2222" s="21" t="s">
        <v>4564</v>
      </c>
    </row>
    <row r="2223" spans="1:8" x14ac:dyDescent="0.2">
      <c r="A2223" s="3">
        <v>7533</v>
      </c>
      <c r="B2223" s="3" t="s">
        <v>2404</v>
      </c>
      <c r="C2223" s="3" t="s">
        <v>2403</v>
      </c>
      <c r="D2223" s="3" t="s">
        <v>2180</v>
      </c>
      <c r="G2223" s="21">
        <v>6953</v>
      </c>
      <c r="H2223" s="21" t="s">
        <v>4564</v>
      </c>
    </row>
    <row r="2224" spans="1:8" x14ac:dyDescent="0.2">
      <c r="A2224" s="3">
        <v>7534</v>
      </c>
      <c r="B2224" s="3" t="s">
        <v>2405</v>
      </c>
      <c r="C2224" s="3" t="s">
        <v>2403</v>
      </c>
      <c r="D2224" s="3" t="s">
        <v>2180</v>
      </c>
      <c r="G2224" s="21">
        <v>6954</v>
      </c>
      <c r="H2224" s="21" t="s">
        <v>4564</v>
      </c>
    </row>
    <row r="2225" spans="1:8" x14ac:dyDescent="0.2">
      <c r="A2225" s="3">
        <v>7535</v>
      </c>
      <c r="B2225" s="3" t="s">
        <v>2406</v>
      </c>
      <c r="C2225" s="3" t="s">
        <v>2403</v>
      </c>
      <c r="D2225" s="3" t="s">
        <v>2180</v>
      </c>
      <c r="G2225" s="21">
        <v>6955</v>
      </c>
      <c r="H2225" s="21" t="s">
        <v>4564</v>
      </c>
    </row>
    <row r="2226" spans="1:8" x14ac:dyDescent="0.2">
      <c r="A2226" s="3">
        <v>7536</v>
      </c>
      <c r="B2226" s="3" t="s">
        <v>2407</v>
      </c>
      <c r="C2226" s="3" t="s">
        <v>2403</v>
      </c>
      <c r="D2226" s="3" t="s">
        <v>2180</v>
      </c>
      <c r="G2226" s="21">
        <v>6956</v>
      </c>
      <c r="H2226" s="21" t="s">
        <v>4560</v>
      </c>
    </row>
    <row r="2227" spans="1:8" x14ac:dyDescent="0.2">
      <c r="A2227" s="3">
        <v>7537</v>
      </c>
      <c r="B2227" s="3" t="s">
        <v>2408</v>
      </c>
      <c r="C2227" s="3" t="s">
        <v>2403</v>
      </c>
      <c r="D2227" s="3" t="s">
        <v>2180</v>
      </c>
      <c r="G2227" s="21">
        <v>6957</v>
      </c>
      <c r="H2227" s="21" t="s">
        <v>4560</v>
      </c>
    </row>
    <row r="2228" spans="1:8" x14ac:dyDescent="0.2">
      <c r="A2228" s="3">
        <v>7260</v>
      </c>
      <c r="B2228" s="3" t="s">
        <v>2409</v>
      </c>
      <c r="C2228" s="3" t="s">
        <v>2410</v>
      </c>
      <c r="D2228" s="3" t="s">
        <v>2180</v>
      </c>
      <c r="G2228" s="21">
        <v>6958</v>
      </c>
      <c r="H2228" s="21" t="s">
        <v>4560</v>
      </c>
    </row>
    <row r="2229" spans="1:8" x14ac:dyDescent="0.2">
      <c r="A2229" s="3">
        <v>7265</v>
      </c>
      <c r="B2229" s="3" t="s">
        <v>2411</v>
      </c>
      <c r="C2229" s="3" t="s">
        <v>2410</v>
      </c>
      <c r="D2229" s="3" t="s">
        <v>2180</v>
      </c>
      <c r="G2229" s="21">
        <v>6959</v>
      </c>
      <c r="H2229" s="21" t="s">
        <v>4560</v>
      </c>
    </row>
    <row r="2230" spans="1:8" x14ac:dyDescent="0.2">
      <c r="A2230" s="3">
        <v>7270</v>
      </c>
      <c r="B2230" s="3" t="s">
        <v>2412</v>
      </c>
      <c r="C2230" s="3" t="s">
        <v>2410</v>
      </c>
      <c r="D2230" s="3" t="s">
        <v>2180</v>
      </c>
      <c r="G2230" s="21">
        <v>6960</v>
      </c>
      <c r="H2230" s="21" t="s">
        <v>4560</v>
      </c>
    </row>
    <row r="2231" spans="1:8" x14ac:dyDescent="0.2">
      <c r="A2231" s="3">
        <v>7272</v>
      </c>
      <c r="B2231" s="3" t="s">
        <v>2413</v>
      </c>
      <c r="C2231" s="3" t="s">
        <v>2410</v>
      </c>
      <c r="D2231" s="3" t="s">
        <v>2180</v>
      </c>
      <c r="G2231" s="21">
        <v>6962</v>
      </c>
      <c r="H2231" s="21" t="s">
        <v>4564</v>
      </c>
    </row>
    <row r="2232" spans="1:8" x14ac:dyDescent="0.2">
      <c r="A2232" s="3">
        <v>7276</v>
      </c>
      <c r="B2232" s="3" t="s">
        <v>2414</v>
      </c>
      <c r="C2232" s="3" t="s">
        <v>2410</v>
      </c>
      <c r="D2232" s="3" t="s">
        <v>2180</v>
      </c>
      <c r="G2232" s="21">
        <v>6963</v>
      </c>
      <c r="H2232" s="21" t="s">
        <v>4564</v>
      </c>
    </row>
    <row r="2233" spans="1:8" x14ac:dyDescent="0.2">
      <c r="A2233" s="3">
        <v>7277</v>
      </c>
      <c r="B2233" s="3" t="s">
        <v>2415</v>
      </c>
      <c r="C2233" s="3" t="s">
        <v>2410</v>
      </c>
      <c r="D2233" s="3" t="s">
        <v>2180</v>
      </c>
      <c r="G2233" s="21">
        <v>6964</v>
      </c>
      <c r="H2233" s="21" t="s">
        <v>4564</v>
      </c>
    </row>
    <row r="2234" spans="1:8" x14ac:dyDescent="0.2">
      <c r="A2234" s="3">
        <v>7278</v>
      </c>
      <c r="B2234" s="3" t="s">
        <v>2416</v>
      </c>
      <c r="C2234" s="3" t="s">
        <v>2410</v>
      </c>
      <c r="D2234" s="3" t="s">
        <v>2180</v>
      </c>
      <c r="G2234" s="21">
        <v>6965</v>
      </c>
      <c r="H2234" s="21" t="s">
        <v>4564</v>
      </c>
    </row>
    <row r="2235" spans="1:8" x14ac:dyDescent="0.2">
      <c r="A2235" s="3">
        <v>7494</v>
      </c>
      <c r="B2235" s="3" t="s">
        <v>2417</v>
      </c>
      <c r="C2235" s="3" t="s">
        <v>2410</v>
      </c>
      <c r="D2235" s="3" t="s">
        <v>2180</v>
      </c>
      <c r="G2235" s="21">
        <v>6966</v>
      </c>
      <c r="H2235" s="21" t="s">
        <v>4564</v>
      </c>
    </row>
    <row r="2236" spans="1:8" x14ac:dyDescent="0.2">
      <c r="A2236" s="3">
        <v>7235</v>
      </c>
      <c r="B2236" s="3" t="s">
        <v>2418</v>
      </c>
      <c r="C2236" s="3" t="s">
        <v>2418</v>
      </c>
      <c r="D2236" s="3" t="s">
        <v>2180</v>
      </c>
      <c r="G2236" s="21">
        <v>6967</v>
      </c>
      <c r="H2236" s="21" t="s">
        <v>4564</v>
      </c>
    </row>
    <row r="2237" spans="1:8" x14ac:dyDescent="0.2">
      <c r="A2237" s="3">
        <v>7232</v>
      </c>
      <c r="B2237" s="3" t="s">
        <v>2419</v>
      </c>
      <c r="C2237" s="3" t="s">
        <v>2419</v>
      </c>
      <c r="D2237" s="3" t="s">
        <v>2180</v>
      </c>
      <c r="G2237" s="21">
        <v>6968</v>
      </c>
      <c r="H2237" s="21" t="s">
        <v>4560</v>
      </c>
    </row>
    <row r="2238" spans="1:8" x14ac:dyDescent="0.2">
      <c r="A2238" s="3">
        <v>7231</v>
      </c>
      <c r="B2238" s="3" t="s">
        <v>2420</v>
      </c>
      <c r="C2238" s="3" t="s">
        <v>2421</v>
      </c>
      <c r="D2238" s="3" t="s">
        <v>2180</v>
      </c>
      <c r="G2238" s="21">
        <v>6974</v>
      </c>
      <c r="H2238" s="21" t="s">
        <v>4564</v>
      </c>
    </row>
    <row r="2239" spans="1:8" x14ac:dyDescent="0.2">
      <c r="A2239" s="3">
        <v>7233</v>
      </c>
      <c r="B2239" s="3" t="s">
        <v>2421</v>
      </c>
      <c r="C2239" s="3" t="s">
        <v>2421</v>
      </c>
      <c r="D2239" s="3" t="s">
        <v>2180</v>
      </c>
      <c r="G2239" s="21">
        <v>6976</v>
      </c>
      <c r="H2239" s="21" t="s">
        <v>4564</v>
      </c>
    </row>
    <row r="2240" spans="1:8" x14ac:dyDescent="0.2">
      <c r="A2240" s="3">
        <v>7247</v>
      </c>
      <c r="B2240" s="3" t="s">
        <v>2422</v>
      </c>
      <c r="C2240" s="3" t="s">
        <v>2423</v>
      </c>
      <c r="D2240" s="3" t="s">
        <v>2180</v>
      </c>
      <c r="G2240" s="21">
        <v>6977</v>
      </c>
      <c r="H2240" s="21" t="s">
        <v>4564</v>
      </c>
    </row>
    <row r="2241" spans="1:8" x14ac:dyDescent="0.2">
      <c r="A2241" s="3">
        <v>7249</v>
      </c>
      <c r="B2241" s="3" t="s">
        <v>2424</v>
      </c>
      <c r="C2241" s="3" t="s">
        <v>2423</v>
      </c>
      <c r="D2241" s="3" t="s">
        <v>2180</v>
      </c>
      <c r="G2241" s="21">
        <v>6978</v>
      </c>
      <c r="H2241" s="21" t="s">
        <v>4564</v>
      </c>
    </row>
    <row r="2242" spans="1:8" x14ac:dyDescent="0.2">
      <c r="A2242" s="3">
        <v>7250</v>
      </c>
      <c r="B2242" s="3" t="s">
        <v>2423</v>
      </c>
      <c r="C2242" s="3" t="s">
        <v>2423</v>
      </c>
      <c r="D2242" s="3" t="s">
        <v>2180</v>
      </c>
      <c r="G2242" s="21">
        <v>6979</v>
      </c>
      <c r="H2242" s="21" t="s">
        <v>4564</v>
      </c>
    </row>
    <row r="2243" spans="1:8" x14ac:dyDescent="0.2">
      <c r="A2243" s="3">
        <v>7252</v>
      </c>
      <c r="B2243" s="3" t="s">
        <v>2425</v>
      </c>
      <c r="C2243" s="3" t="s">
        <v>2423</v>
      </c>
      <c r="D2243" s="3" t="s">
        <v>2180</v>
      </c>
      <c r="G2243" s="21">
        <v>6980</v>
      </c>
      <c r="H2243" s="21" t="s">
        <v>4564</v>
      </c>
    </row>
    <row r="2244" spans="1:8" x14ac:dyDescent="0.2">
      <c r="A2244" s="3">
        <v>7241</v>
      </c>
      <c r="B2244" s="3" t="s">
        <v>2426</v>
      </c>
      <c r="C2244" s="3" t="s">
        <v>2426</v>
      </c>
      <c r="D2244" s="3" t="s">
        <v>2180</v>
      </c>
      <c r="G2244" s="21">
        <v>6981</v>
      </c>
      <c r="H2244" s="21" t="s">
        <v>4564</v>
      </c>
    </row>
    <row r="2245" spans="1:8" x14ac:dyDescent="0.2">
      <c r="A2245" s="3">
        <v>7240</v>
      </c>
      <c r="B2245" s="3" t="s">
        <v>2427</v>
      </c>
      <c r="C2245" s="3" t="s">
        <v>2427</v>
      </c>
      <c r="D2245" s="3" t="s">
        <v>2180</v>
      </c>
      <c r="G2245" s="21">
        <v>6982</v>
      </c>
      <c r="H2245" s="21" t="s">
        <v>4564</v>
      </c>
    </row>
    <row r="2246" spans="1:8" x14ac:dyDescent="0.2">
      <c r="A2246" s="3">
        <v>7223</v>
      </c>
      <c r="B2246" s="3" t="s">
        <v>2428</v>
      </c>
      <c r="C2246" s="3" t="s">
        <v>2429</v>
      </c>
      <c r="D2246" s="3" t="s">
        <v>2180</v>
      </c>
      <c r="G2246" s="21">
        <v>6983</v>
      </c>
      <c r="H2246" s="21" t="s">
        <v>4564</v>
      </c>
    </row>
    <row r="2247" spans="1:8" x14ac:dyDescent="0.2">
      <c r="A2247" s="3">
        <v>7224</v>
      </c>
      <c r="B2247" s="3" t="s">
        <v>2430</v>
      </c>
      <c r="C2247" s="3" t="s">
        <v>2429</v>
      </c>
      <c r="D2247" s="3" t="s">
        <v>2180</v>
      </c>
      <c r="G2247" s="21">
        <v>6984</v>
      </c>
      <c r="H2247" s="21" t="s">
        <v>4564</v>
      </c>
    </row>
    <row r="2248" spans="1:8" x14ac:dyDescent="0.2">
      <c r="A2248" s="3">
        <v>7242</v>
      </c>
      <c r="B2248" s="3" t="s">
        <v>2429</v>
      </c>
      <c r="C2248" s="3" t="s">
        <v>2429</v>
      </c>
      <c r="D2248" s="3" t="s">
        <v>2180</v>
      </c>
      <c r="G2248" s="21">
        <v>6986</v>
      </c>
      <c r="H2248" s="21" t="s">
        <v>4564</v>
      </c>
    </row>
    <row r="2249" spans="1:8" x14ac:dyDescent="0.2">
      <c r="A2249" s="3">
        <v>7243</v>
      </c>
      <c r="B2249" s="3" t="s">
        <v>2431</v>
      </c>
      <c r="C2249" s="3" t="s">
        <v>2429</v>
      </c>
      <c r="D2249" s="3" t="s">
        <v>2180</v>
      </c>
      <c r="G2249" s="21">
        <v>6987</v>
      </c>
      <c r="H2249" s="21" t="s">
        <v>4564</v>
      </c>
    </row>
    <row r="2250" spans="1:8" x14ac:dyDescent="0.2">
      <c r="A2250" s="3">
        <v>7244</v>
      </c>
      <c r="B2250" s="3" t="s">
        <v>2432</v>
      </c>
      <c r="C2250" s="3" t="s">
        <v>2429</v>
      </c>
      <c r="D2250" s="3" t="s">
        <v>2180</v>
      </c>
      <c r="G2250" s="21">
        <v>6988</v>
      </c>
      <c r="H2250" s="21" t="s">
        <v>4564</v>
      </c>
    </row>
    <row r="2251" spans="1:8" x14ac:dyDescent="0.2">
      <c r="A2251" s="3">
        <v>7245</v>
      </c>
      <c r="B2251" s="3" t="s">
        <v>2433</v>
      </c>
      <c r="C2251" s="3" t="s">
        <v>2429</v>
      </c>
      <c r="D2251" s="3" t="s">
        <v>2180</v>
      </c>
      <c r="G2251" s="21">
        <v>6989</v>
      </c>
      <c r="H2251" s="21" t="s">
        <v>4564</v>
      </c>
    </row>
    <row r="2252" spans="1:8" x14ac:dyDescent="0.2">
      <c r="A2252" s="3">
        <v>7246</v>
      </c>
      <c r="B2252" s="3" t="s">
        <v>2434</v>
      </c>
      <c r="C2252" s="3" t="s">
        <v>2429</v>
      </c>
      <c r="D2252" s="3" t="s">
        <v>2180</v>
      </c>
      <c r="G2252" s="21">
        <v>6990</v>
      </c>
      <c r="H2252" s="21" t="s">
        <v>4564</v>
      </c>
    </row>
    <row r="2253" spans="1:8" x14ac:dyDescent="0.2">
      <c r="A2253" s="3">
        <v>7000</v>
      </c>
      <c r="B2253" s="3" t="s">
        <v>2435</v>
      </c>
      <c r="C2253" s="3" t="s">
        <v>2435</v>
      </c>
      <c r="D2253" s="3" t="s">
        <v>2180</v>
      </c>
      <c r="G2253" s="21">
        <v>6991</v>
      </c>
      <c r="H2253" s="21" t="s">
        <v>4564</v>
      </c>
    </row>
    <row r="2254" spans="1:8" x14ac:dyDescent="0.2">
      <c r="A2254" s="3">
        <v>7023</v>
      </c>
      <c r="B2254" s="3" t="s">
        <v>2436</v>
      </c>
      <c r="C2254" s="3" t="s">
        <v>2435</v>
      </c>
      <c r="D2254" s="3" t="s">
        <v>2180</v>
      </c>
      <c r="G2254" s="21">
        <v>6992</v>
      </c>
      <c r="H2254" s="21" t="s">
        <v>4564</v>
      </c>
    </row>
    <row r="2255" spans="1:8" x14ac:dyDescent="0.2">
      <c r="A2255" s="3">
        <v>7026</v>
      </c>
      <c r="B2255" s="3" t="s">
        <v>2437</v>
      </c>
      <c r="C2255" s="3" t="s">
        <v>2435</v>
      </c>
      <c r="D2255" s="3" t="s">
        <v>2180</v>
      </c>
      <c r="G2255" s="21">
        <v>6993</v>
      </c>
      <c r="H2255" s="21" t="s">
        <v>4564</v>
      </c>
    </row>
    <row r="2256" spans="1:8" x14ac:dyDescent="0.2">
      <c r="A2256" s="3">
        <v>7062</v>
      </c>
      <c r="B2256" s="3" t="s">
        <v>2438</v>
      </c>
      <c r="C2256" s="3" t="s">
        <v>2439</v>
      </c>
      <c r="D2256" s="3" t="s">
        <v>2180</v>
      </c>
      <c r="G2256" s="21">
        <v>6994</v>
      </c>
      <c r="H2256" s="21" t="s">
        <v>4564</v>
      </c>
    </row>
    <row r="2257" spans="1:8" x14ac:dyDescent="0.2">
      <c r="A2257" s="3">
        <v>7074</v>
      </c>
      <c r="B2257" s="3" t="s">
        <v>2440</v>
      </c>
      <c r="C2257" s="3" t="s">
        <v>2439</v>
      </c>
      <c r="D2257" s="3" t="s">
        <v>2180</v>
      </c>
      <c r="G2257" s="21">
        <v>6995</v>
      </c>
      <c r="H2257" s="21" t="s">
        <v>4564</v>
      </c>
    </row>
    <row r="2258" spans="1:8" x14ac:dyDescent="0.2">
      <c r="A2258" s="3">
        <v>7075</v>
      </c>
      <c r="B2258" s="3" t="s">
        <v>2439</v>
      </c>
      <c r="C2258" s="3" t="s">
        <v>2439</v>
      </c>
      <c r="D2258" s="3" t="s">
        <v>2180</v>
      </c>
      <c r="G2258" s="21">
        <v>6997</v>
      </c>
      <c r="H2258" s="21" t="s">
        <v>4564</v>
      </c>
    </row>
    <row r="2259" spans="1:8" x14ac:dyDescent="0.2">
      <c r="A2259" s="3">
        <v>7076</v>
      </c>
      <c r="B2259" s="3" t="s">
        <v>2441</v>
      </c>
      <c r="C2259" s="3" t="s">
        <v>2439</v>
      </c>
      <c r="D2259" s="3" t="s">
        <v>2180</v>
      </c>
      <c r="G2259" s="21">
        <v>6998</v>
      </c>
      <c r="H2259" s="21" t="s">
        <v>4564</v>
      </c>
    </row>
    <row r="2260" spans="1:8" x14ac:dyDescent="0.2">
      <c r="A2260" s="3">
        <v>7027</v>
      </c>
      <c r="B2260" s="3" t="s">
        <v>2442</v>
      </c>
      <c r="C2260" s="3" t="s">
        <v>2443</v>
      </c>
      <c r="D2260" s="3" t="s">
        <v>2180</v>
      </c>
      <c r="G2260" s="21">
        <v>6999</v>
      </c>
      <c r="H2260" s="21" t="s">
        <v>4564</v>
      </c>
    </row>
    <row r="2261" spans="1:8" x14ac:dyDescent="0.2">
      <c r="A2261" s="3">
        <v>7027</v>
      </c>
      <c r="B2261" s="3" t="s">
        <v>2444</v>
      </c>
      <c r="C2261" s="3" t="s">
        <v>2443</v>
      </c>
      <c r="D2261" s="3" t="s">
        <v>2180</v>
      </c>
      <c r="G2261" s="21">
        <v>7000</v>
      </c>
      <c r="H2261" s="21" t="s">
        <v>4565</v>
      </c>
    </row>
    <row r="2262" spans="1:8" x14ac:dyDescent="0.2">
      <c r="A2262" s="3">
        <v>7027</v>
      </c>
      <c r="B2262" s="3" t="s">
        <v>2445</v>
      </c>
      <c r="C2262" s="3" t="s">
        <v>2443</v>
      </c>
      <c r="D2262" s="3" t="s">
        <v>2180</v>
      </c>
      <c r="G2262" s="21">
        <v>7012</v>
      </c>
      <c r="H2262" s="21" t="s">
        <v>4565</v>
      </c>
    </row>
    <row r="2263" spans="1:8" x14ac:dyDescent="0.2">
      <c r="A2263" s="3">
        <v>7028</v>
      </c>
      <c r="B2263" s="3" t="s">
        <v>2446</v>
      </c>
      <c r="C2263" s="3" t="s">
        <v>2443</v>
      </c>
      <c r="D2263" s="3" t="s">
        <v>2180</v>
      </c>
      <c r="G2263" s="21">
        <v>7013</v>
      </c>
      <c r="H2263" s="21" t="s">
        <v>4565</v>
      </c>
    </row>
    <row r="2264" spans="1:8" x14ac:dyDescent="0.2">
      <c r="A2264" s="3">
        <v>7028</v>
      </c>
      <c r="B2264" s="3" t="s">
        <v>2447</v>
      </c>
      <c r="C2264" s="3" t="s">
        <v>2443</v>
      </c>
      <c r="D2264" s="3" t="s">
        <v>2180</v>
      </c>
      <c r="G2264" s="21">
        <v>7014</v>
      </c>
      <c r="H2264" s="21" t="s">
        <v>4565</v>
      </c>
    </row>
    <row r="2265" spans="1:8" x14ac:dyDescent="0.2">
      <c r="A2265" s="3">
        <v>7029</v>
      </c>
      <c r="B2265" s="3" t="s">
        <v>2448</v>
      </c>
      <c r="C2265" s="3" t="s">
        <v>2443</v>
      </c>
      <c r="D2265" s="3" t="s">
        <v>2180</v>
      </c>
      <c r="G2265" s="21">
        <v>7015</v>
      </c>
      <c r="H2265" s="21" t="s">
        <v>4565</v>
      </c>
    </row>
    <row r="2266" spans="1:8" x14ac:dyDescent="0.2">
      <c r="A2266" s="3">
        <v>7050</v>
      </c>
      <c r="B2266" s="3" t="s">
        <v>2443</v>
      </c>
      <c r="C2266" s="3" t="s">
        <v>2443</v>
      </c>
      <c r="D2266" s="3" t="s">
        <v>2180</v>
      </c>
      <c r="G2266" s="21">
        <v>7016</v>
      </c>
      <c r="H2266" s="21" t="s">
        <v>4565</v>
      </c>
    </row>
    <row r="2267" spans="1:8" x14ac:dyDescent="0.2">
      <c r="A2267" s="3">
        <v>7056</v>
      </c>
      <c r="B2267" s="3" t="s">
        <v>2449</v>
      </c>
      <c r="C2267" s="3" t="s">
        <v>2443</v>
      </c>
      <c r="D2267" s="3" t="s">
        <v>2180</v>
      </c>
      <c r="G2267" s="21">
        <v>7017</v>
      </c>
      <c r="H2267" s="21" t="s">
        <v>4565</v>
      </c>
    </row>
    <row r="2268" spans="1:8" x14ac:dyDescent="0.2">
      <c r="A2268" s="3">
        <v>7057</v>
      </c>
      <c r="B2268" s="3" t="s">
        <v>2450</v>
      </c>
      <c r="C2268" s="3" t="s">
        <v>2443</v>
      </c>
      <c r="D2268" s="3" t="s">
        <v>2180</v>
      </c>
      <c r="G2268" s="21">
        <v>7018</v>
      </c>
      <c r="H2268" s="21" t="s">
        <v>4565</v>
      </c>
    </row>
    <row r="2269" spans="1:8" x14ac:dyDescent="0.2">
      <c r="A2269" s="3">
        <v>7058</v>
      </c>
      <c r="B2269" s="3" t="s">
        <v>2451</v>
      </c>
      <c r="C2269" s="3" t="s">
        <v>2443</v>
      </c>
      <c r="D2269" s="3" t="s">
        <v>2180</v>
      </c>
      <c r="G2269" s="21">
        <v>7019</v>
      </c>
      <c r="H2269" s="21" t="s">
        <v>4565</v>
      </c>
    </row>
    <row r="2270" spans="1:8" x14ac:dyDescent="0.2">
      <c r="A2270" s="3">
        <v>7063</v>
      </c>
      <c r="B2270" s="3" t="s">
        <v>2452</v>
      </c>
      <c r="C2270" s="3" t="s">
        <v>2453</v>
      </c>
      <c r="D2270" s="3" t="s">
        <v>2180</v>
      </c>
      <c r="G2270" s="21">
        <v>7023</v>
      </c>
      <c r="H2270" s="21" t="s">
        <v>4565</v>
      </c>
    </row>
    <row r="2271" spans="1:8" x14ac:dyDescent="0.2">
      <c r="A2271" s="3">
        <v>7064</v>
      </c>
      <c r="B2271" s="3" t="s">
        <v>2454</v>
      </c>
      <c r="C2271" s="3" t="s">
        <v>2453</v>
      </c>
      <c r="D2271" s="3" t="s">
        <v>2180</v>
      </c>
      <c r="G2271" s="21">
        <v>7026</v>
      </c>
      <c r="H2271" s="21" t="s">
        <v>4565</v>
      </c>
    </row>
    <row r="2272" spans="1:8" x14ac:dyDescent="0.2">
      <c r="A2272" s="3">
        <v>7202</v>
      </c>
      <c r="B2272" s="3" t="s">
        <v>2455</v>
      </c>
      <c r="C2272" s="3" t="s">
        <v>2456</v>
      </c>
      <c r="D2272" s="3" t="s">
        <v>2180</v>
      </c>
      <c r="G2272" s="21">
        <v>7027</v>
      </c>
      <c r="H2272" s="21" t="s">
        <v>4565</v>
      </c>
    </row>
    <row r="2273" spans="1:8" x14ac:dyDescent="0.2">
      <c r="A2273" s="3">
        <v>7203</v>
      </c>
      <c r="B2273" s="3" t="s">
        <v>2456</v>
      </c>
      <c r="C2273" s="3" t="s">
        <v>2456</v>
      </c>
      <c r="D2273" s="3" t="s">
        <v>2180</v>
      </c>
      <c r="G2273" s="21">
        <v>7028</v>
      </c>
      <c r="H2273" s="21" t="s">
        <v>4565</v>
      </c>
    </row>
    <row r="2274" spans="1:8" x14ac:dyDescent="0.2">
      <c r="A2274" s="3">
        <v>7204</v>
      </c>
      <c r="B2274" s="3" t="s">
        <v>2457</v>
      </c>
      <c r="C2274" s="3" t="s">
        <v>2457</v>
      </c>
      <c r="D2274" s="3" t="s">
        <v>2180</v>
      </c>
      <c r="G2274" s="21">
        <v>7029</v>
      </c>
      <c r="H2274" s="21" t="s">
        <v>4565</v>
      </c>
    </row>
    <row r="2275" spans="1:8" x14ac:dyDescent="0.2">
      <c r="A2275" s="3">
        <v>7205</v>
      </c>
      <c r="B2275" s="3" t="s">
        <v>2458</v>
      </c>
      <c r="C2275" s="3" t="s">
        <v>2458</v>
      </c>
      <c r="D2275" s="3" t="s">
        <v>2180</v>
      </c>
      <c r="G2275" s="21">
        <v>7031</v>
      </c>
      <c r="H2275" s="21" t="s">
        <v>4565</v>
      </c>
    </row>
    <row r="2276" spans="1:8" x14ac:dyDescent="0.2">
      <c r="A2276" s="3">
        <v>7306</v>
      </c>
      <c r="B2276" s="3" t="s">
        <v>2459</v>
      </c>
      <c r="C2276" s="3" t="s">
        <v>2459</v>
      </c>
      <c r="D2276" s="3" t="s">
        <v>2180</v>
      </c>
      <c r="G2276" s="21">
        <v>7032</v>
      </c>
      <c r="H2276" s="21" t="s">
        <v>4565</v>
      </c>
    </row>
    <row r="2277" spans="1:8" x14ac:dyDescent="0.2">
      <c r="A2277" s="3">
        <v>7307</v>
      </c>
      <c r="B2277" s="3" t="s">
        <v>2460</v>
      </c>
      <c r="C2277" s="3" t="s">
        <v>2460</v>
      </c>
      <c r="D2277" s="3" t="s">
        <v>2180</v>
      </c>
      <c r="G2277" s="21">
        <v>7050</v>
      </c>
      <c r="H2277" s="21" t="s">
        <v>4566</v>
      </c>
    </row>
    <row r="2278" spans="1:8" x14ac:dyDescent="0.2">
      <c r="A2278" s="3">
        <v>7304</v>
      </c>
      <c r="B2278" s="3" t="s">
        <v>2461</v>
      </c>
      <c r="C2278" s="3" t="s">
        <v>2461</v>
      </c>
      <c r="D2278" s="3" t="s">
        <v>2180</v>
      </c>
      <c r="G2278" s="21">
        <v>7056</v>
      </c>
      <c r="H2278" s="21" t="s">
        <v>4565</v>
      </c>
    </row>
    <row r="2279" spans="1:8" x14ac:dyDescent="0.2">
      <c r="A2279" s="3">
        <v>7208</v>
      </c>
      <c r="B2279" s="3" t="s">
        <v>2462</v>
      </c>
      <c r="C2279" s="3" t="s">
        <v>2463</v>
      </c>
      <c r="D2279" s="3" t="s">
        <v>2180</v>
      </c>
      <c r="G2279" s="21">
        <v>7057</v>
      </c>
      <c r="H2279" s="21" t="s">
        <v>4565</v>
      </c>
    </row>
    <row r="2280" spans="1:8" x14ac:dyDescent="0.2">
      <c r="A2280" s="3">
        <v>7206</v>
      </c>
      <c r="B2280" s="3" t="s">
        <v>2464</v>
      </c>
      <c r="C2280" s="3" t="s">
        <v>2465</v>
      </c>
      <c r="D2280" s="3" t="s">
        <v>2180</v>
      </c>
      <c r="G2280" s="21">
        <v>7058</v>
      </c>
      <c r="H2280" s="21" t="s">
        <v>4566</v>
      </c>
    </row>
    <row r="2281" spans="1:8" x14ac:dyDescent="0.2">
      <c r="A2281" s="3">
        <v>7302</v>
      </c>
      <c r="B2281" s="3" t="s">
        <v>2465</v>
      </c>
      <c r="C2281" s="3" t="s">
        <v>2465</v>
      </c>
      <c r="D2281" s="3" t="s">
        <v>2180</v>
      </c>
      <c r="G2281" s="21">
        <v>7062</v>
      </c>
      <c r="H2281" s="21" t="s">
        <v>4565</v>
      </c>
    </row>
    <row r="2282" spans="1:8" x14ac:dyDescent="0.2">
      <c r="A2282" s="3">
        <v>7303</v>
      </c>
      <c r="B2282" s="3" t="s">
        <v>2466</v>
      </c>
      <c r="C2282" s="3" t="s">
        <v>2465</v>
      </c>
      <c r="D2282" s="3" t="s">
        <v>2180</v>
      </c>
      <c r="G2282" s="21">
        <v>7063</v>
      </c>
      <c r="H2282" s="21" t="s">
        <v>4565</v>
      </c>
    </row>
    <row r="2283" spans="1:8" x14ac:dyDescent="0.2">
      <c r="A2283" s="3">
        <v>7213</v>
      </c>
      <c r="B2283" s="3" t="s">
        <v>2467</v>
      </c>
      <c r="C2283" s="3" t="s">
        <v>2468</v>
      </c>
      <c r="D2283" s="3" t="s">
        <v>2180</v>
      </c>
      <c r="G2283" s="21">
        <v>7064</v>
      </c>
      <c r="H2283" s="21" t="s">
        <v>4565</v>
      </c>
    </row>
    <row r="2284" spans="1:8" x14ac:dyDescent="0.2">
      <c r="A2284" s="3">
        <v>7214</v>
      </c>
      <c r="B2284" s="3" t="s">
        <v>2468</v>
      </c>
      <c r="C2284" s="3" t="s">
        <v>2468</v>
      </c>
      <c r="D2284" s="3" t="s">
        <v>2180</v>
      </c>
      <c r="G2284" s="21">
        <v>7074</v>
      </c>
      <c r="H2284" s="21" t="s">
        <v>4565</v>
      </c>
    </row>
    <row r="2285" spans="1:8" x14ac:dyDescent="0.2">
      <c r="A2285" s="3">
        <v>7215</v>
      </c>
      <c r="B2285" s="3" t="s">
        <v>2469</v>
      </c>
      <c r="C2285" s="3" t="s">
        <v>2468</v>
      </c>
      <c r="D2285" s="3" t="s">
        <v>2180</v>
      </c>
      <c r="G2285" s="21">
        <v>7075</v>
      </c>
      <c r="H2285" s="21" t="s">
        <v>4565</v>
      </c>
    </row>
    <row r="2286" spans="1:8" x14ac:dyDescent="0.2">
      <c r="A2286" s="3">
        <v>7220</v>
      </c>
      <c r="B2286" s="3" t="s">
        <v>2470</v>
      </c>
      <c r="C2286" s="3" t="s">
        <v>2470</v>
      </c>
      <c r="D2286" s="3" t="s">
        <v>2180</v>
      </c>
      <c r="G2286" s="21">
        <v>7076</v>
      </c>
      <c r="H2286" s="21" t="s">
        <v>4565</v>
      </c>
    </row>
    <row r="2287" spans="1:8" x14ac:dyDescent="0.2">
      <c r="A2287" s="3">
        <v>7220</v>
      </c>
      <c r="B2287" s="3" t="s">
        <v>2470</v>
      </c>
      <c r="C2287" s="3" t="s">
        <v>2470</v>
      </c>
      <c r="D2287" s="3" t="s">
        <v>2180</v>
      </c>
      <c r="G2287" s="21">
        <v>7077</v>
      </c>
      <c r="H2287" s="21" t="s">
        <v>4565</v>
      </c>
    </row>
    <row r="2288" spans="1:8" x14ac:dyDescent="0.2">
      <c r="A2288" s="3">
        <v>7222</v>
      </c>
      <c r="B2288" s="3" t="s">
        <v>2471</v>
      </c>
      <c r="C2288" s="3" t="s">
        <v>2470</v>
      </c>
      <c r="D2288" s="3" t="s">
        <v>2180</v>
      </c>
      <c r="G2288" s="21">
        <v>7078</v>
      </c>
      <c r="H2288" s="21" t="s">
        <v>4565</v>
      </c>
    </row>
    <row r="2289" spans="1:8" x14ac:dyDescent="0.2">
      <c r="A2289" s="3">
        <v>7226</v>
      </c>
      <c r="B2289" s="3" t="s">
        <v>2472</v>
      </c>
      <c r="C2289" s="3" t="s">
        <v>2470</v>
      </c>
      <c r="D2289" s="3" t="s">
        <v>2180</v>
      </c>
      <c r="G2289" s="21">
        <v>7082</v>
      </c>
      <c r="H2289" s="21" t="s">
        <v>4565</v>
      </c>
    </row>
    <row r="2290" spans="1:8" x14ac:dyDescent="0.2">
      <c r="A2290" s="3">
        <v>7226</v>
      </c>
      <c r="B2290" s="3" t="s">
        <v>2472</v>
      </c>
      <c r="C2290" s="3" t="s">
        <v>2470</v>
      </c>
      <c r="D2290" s="3" t="s">
        <v>2180</v>
      </c>
      <c r="G2290" s="21">
        <v>7083</v>
      </c>
      <c r="H2290" s="21" t="s">
        <v>4565</v>
      </c>
    </row>
    <row r="2291" spans="1:8" x14ac:dyDescent="0.2">
      <c r="A2291" s="3">
        <v>7226</v>
      </c>
      <c r="B2291" s="3" t="s">
        <v>2473</v>
      </c>
      <c r="C2291" s="3" t="s">
        <v>2470</v>
      </c>
      <c r="D2291" s="3" t="s">
        <v>2180</v>
      </c>
      <c r="G2291" s="21">
        <v>7084</v>
      </c>
      <c r="H2291" s="21" t="s">
        <v>4565</v>
      </c>
    </row>
    <row r="2292" spans="1:8" x14ac:dyDescent="0.2">
      <c r="A2292" s="3">
        <v>7228</v>
      </c>
      <c r="B2292" s="3" t="s">
        <v>2474</v>
      </c>
      <c r="C2292" s="3" t="s">
        <v>2470</v>
      </c>
      <c r="D2292" s="3" t="s">
        <v>2180</v>
      </c>
      <c r="G2292" s="21">
        <v>7104</v>
      </c>
      <c r="H2292" s="21" t="s">
        <v>4565</v>
      </c>
    </row>
    <row r="2293" spans="1:8" x14ac:dyDescent="0.2">
      <c r="A2293" s="3">
        <v>7228</v>
      </c>
      <c r="B2293" s="3" t="s">
        <v>2475</v>
      </c>
      <c r="C2293" s="3" t="s">
        <v>2470</v>
      </c>
      <c r="D2293" s="3" t="s">
        <v>2180</v>
      </c>
      <c r="G2293" s="21">
        <v>7106</v>
      </c>
      <c r="H2293" s="21" t="s">
        <v>4561</v>
      </c>
    </row>
    <row r="2294" spans="1:8" x14ac:dyDescent="0.2">
      <c r="A2294" s="3">
        <v>7212</v>
      </c>
      <c r="B2294" s="3" t="s">
        <v>2476</v>
      </c>
      <c r="C2294" s="3" t="s">
        <v>2477</v>
      </c>
      <c r="D2294" s="3" t="s">
        <v>2180</v>
      </c>
      <c r="G2294" s="21">
        <v>7107</v>
      </c>
      <c r="H2294" s="21" t="s">
        <v>4561</v>
      </c>
    </row>
    <row r="2295" spans="1:8" x14ac:dyDescent="0.2">
      <c r="A2295" s="3">
        <v>7212</v>
      </c>
      <c r="B2295" s="3" t="s">
        <v>2478</v>
      </c>
      <c r="C2295" s="3" t="s">
        <v>2477</v>
      </c>
      <c r="D2295" s="3" t="s">
        <v>2180</v>
      </c>
      <c r="G2295" s="21">
        <v>7109</v>
      </c>
      <c r="H2295" s="21" t="s">
        <v>4561</v>
      </c>
    </row>
    <row r="2296" spans="1:8" x14ac:dyDescent="0.2">
      <c r="A2296" s="3">
        <v>7212</v>
      </c>
      <c r="B2296" s="3" t="s">
        <v>2479</v>
      </c>
      <c r="C2296" s="3" t="s">
        <v>2477</v>
      </c>
      <c r="D2296" s="3" t="s">
        <v>2180</v>
      </c>
      <c r="G2296" s="21">
        <v>7110</v>
      </c>
      <c r="H2296" s="21" t="s">
        <v>4565</v>
      </c>
    </row>
    <row r="2297" spans="1:8" x14ac:dyDescent="0.2">
      <c r="A2297" s="3">
        <v>7158</v>
      </c>
      <c r="B2297" s="3" t="s">
        <v>2480</v>
      </c>
      <c r="C2297" s="3" t="s">
        <v>2481</v>
      </c>
      <c r="D2297" s="3" t="s">
        <v>2180</v>
      </c>
      <c r="G2297" s="21">
        <v>7111</v>
      </c>
      <c r="H2297" s="21" t="s">
        <v>4565</v>
      </c>
    </row>
    <row r="2298" spans="1:8" x14ac:dyDescent="0.2">
      <c r="A2298" s="3">
        <v>7159</v>
      </c>
      <c r="B2298" s="3" t="s">
        <v>2482</v>
      </c>
      <c r="C2298" s="3" t="s">
        <v>2481</v>
      </c>
      <c r="D2298" s="3" t="s">
        <v>2180</v>
      </c>
      <c r="G2298" s="21">
        <v>7112</v>
      </c>
      <c r="H2298" s="21" t="s">
        <v>4563</v>
      </c>
    </row>
    <row r="2299" spans="1:8" x14ac:dyDescent="0.2">
      <c r="A2299" s="3">
        <v>7162</v>
      </c>
      <c r="B2299" s="3" t="s">
        <v>2483</v>
      </c>
      <c r="C2299" s="3" t="s">
        <v>2481</v>
      </c>
      <c r="D2299" s="3" t="s">
        <v>2180</v>
      </c>
      <c r="G2299" s="21">
        <v>7113</v>
      </c>
      <c r="H2299" s="21" t="s">
        <v>4563</v>
      </c>
    </row>
    <row r="2300" spans="1:8" x14ac:dyDescent="0.2">
      <c r="A2300" s="3">
        <v>7163</v>
      </c>
      <c r="B2300" s="3" t="s">
        <v>2484</v>
      </c>
      <c r="C2300" s="3" t="s">
        <v>2481</v>
      </c>
      <c r="D2300" s="3" t="s">
        <v>2180</v>
      </c>
      <c r="G2300" s="21">
        <v>7114</v>
      </c>
      <c r="H2300" s="21" t="s">
        <v>4565</v>
      </c>
    </row>
    <row r="2301" spans="1:8" x14ac:dyDescent="0.2">
      <c r="A2301" s="3">
        <v>7164</v>
      </c>
      <c r="B2301" s="3" t="s">
        <v>2485</v>
      </c>
      <c r="C2301" s="3" t="s">
        <v>2481</v>
      </c>
      <c r="D2301" s="3" t="s">
        <v>2180</v>
      </c>
      <c r="G2301" s="21">
        <v>7115</v>
      </c>
      <c r="H2301" s="21" t="s">
        <v>4565</v>
      </c>
    </row>
    <row r="2302" spans="1:8" x14ac:dyDescent="0.2">
      <c r="A2302" s="3">
        <v>7165</v>
      </c>
      <c r="B2302" s="3" t="s">
        <v>2481</v>
      </c>
      <c r="C2302" s="3" t="s">
        <v>2481</v>
      </c>
      <c r="D2302" s="3" t="s">
        <v>2180</v>
      </c>
      <c r="G2302" s="21">
        <v>7116</v>
      </c>
      <c r="H2302" s="21" t="s">
        <v>4563</v>
      </c>
    </row>
    <row r="2303" spans="1:8" x14ac:dyDescent="0.2">
      <c r="A2303" s="3">
        <v>7180</v>
      </c>
      <c r="B2303" s="3" t="s">
        <v>2486</v>
      </c>
      <c r="C2303" s="3" t="s">
        <v>2486</v>
      </c>
      <c r="D2303" s="3" t="s">
        <v>2180</v>
      </c>
      <c r="G2303" s="21">
        <v>7122</v>
      </c>
      <c r="H2303" s="21" t="s">
        <v>4565</v>
      </c>
    </row>
    <row r="2304" spans="1:8" x14ac:dyDescent="0.2">
      <c r="A2304" s="3">
        <v>7182</v>
      </c>
      <c r="B2304" s="3" t="s">
        <v>2487</v>
      </c>
      <c r="C2304" s="3" t="s">
        <v>2486</v>
      </c>
      <c r="D2304" s="3" t="s">
        <v>2180</v>
      </c>
      <c r="G2304" s="21">
        <v>7126</v>
      </c>
      <c r="H2304" s="21" t="s">
        <v>4565</v>
      </c>
    </row>
    <row r="2305" spans="1:8" x14ac:dyDescent="0.2">
      <c r="A2305" s="3">
        <v>7183</v>
      </c>
      <c r="B2305" s="3" t="s">
        <v>2488</v>
      </c>
      <c r="C2305" s="3" t="s">
        <v>2486</v>
      </c>
      <c r="D2305" s="3" t="s">
        <v>2180</v>
      </c>
      <c r="G2305" s="21">
        <v>7127</v>
      </c>
      <c r="H2305" s="21" t="s">
        <v>4565</v>
      </c>
    </row>
    <row r="2306" spans="1:8" x14ac:dyDescent="0.2">
      <c r="A2306" s="3">
        <v>7186</v>
      </c>
      <c r="B2306" s="3" t="s">
        <v>2489</v>
      </c>
      <c r="C2306" s="3" t="s">
        <v>2486</v>
      </c>
      <c r="D2306" s="3" t="s">
        <v>2180</v>
      </c>
      <c r="G2306" s="21">
        <v>7128</v>
      </c>
      <c r="H2306" s="21" t="s">
        <v>4563</v>
      </c>
    </row>
    <row r="2307" spans="1:8" x14ac:dyDescent="0.2">
      <c r="A2307" s="3">
        <v>7184</v>
      </c>
      <c r="B2307" s="3" t="s">
        <v>2490</v>
      </c>
      <c r="C2307" s="3" t="s">
        <v>2491</v>
      </c>
      <c r="D2307" s="3" t="s">
        <v>2180</v>
      </c>
      <c r="G2307" s="21">
        <v>7130</v>
      </c>
      <c r="H2307" s="21" t="s">
        <v>4565</v>
      </c>
    </row>
    <row r="2308" spans="1:8" x14ac:dyDescent="0.2">
      <c r="A2308" s="3">
        <v>7185</v>
      </c>
      <c r="B2308" s="3" t="s">
        <v>2492</v>
      </c>
      <c r="C2308" s="3" t="s">
        <v>2491</v>
      </c>
      <c r="D2308" s="3" t="s">
        <v>2180</v>
      </c>
      <c r="G2308" s="21">
        <v>7132</v>
      </c>
      <c r="H2308" s="21" t="s">
        <v>4563</v>
      </c>
    </row>
    <row r="2309" spans="1:8" x14ac:dyDescent="0.2">
      <c r="A2309" s="3">
        <v>7172</v>
      </c>
      <c r="B2309" s="3" t="s">
        <v>2493</v>
      </c>
      <c r="C2309" s="3" t="s">
        <v>2494</v>
      </c>
      <c r="D2309" s="3" t="s">
        <v>2180</v>
      </c>
      <c r="G2309" s="21">
        <v>7134</v>
      </c>
      <c r="H2309" s="21" t="s">
        <v>4563</v>
      </c>
    </row>
    <row r="2310" spans="1:8" x14ac:dyDescent="0.2">
      <c r="A2310" s="3">
        <v>7173</v>
      </c>
      <c r="B2310" s="3" t="s">
        <v>2495</v>
      </c>
      <c r="C2310" s="3" t="s">
        <v>2494</v>
      </c>
      <c r="D2310" s="3" t="s">
        <v>2180</v>
      </c>
      <c r="G2310" s="21">
        <v>7137</v>
      </c>
      <c r="H2310" s="21" t="s">
        <v>4563</v>
      </c>
    </row>
    <row r="2311" spans="1:8" x14ac:dyDescent="0.2">
      <c r="A2311" s="3">
        <v>7174</v>
      </c>
      <c r="B2311" s="3" t="s">
        <v>2496</v>
      </c>
      <c r="C2311" s="3" t="s">
        <v>2494</v>
      </c>
      <c r="D2311" s="3" t="s">
        <v>2180</v>
      </c>
      <c r="G2311" s="21">
        <v>7138</v>
      </c>
      <c r="H2311" s="21" t="s">
        <v>4563</v>
      </c>
    </row>
    <row r="2312" spans="1:8" x14ac:dyDescent="0.2">
      <c r="A2312" s="3">
        <v>7175</v>
      </c>
      <c r="B2312" s="3" t="s">
        <v>2494</v>
      </c>
      <c r="C2312" s="3" t="s">
        <v>2494</v>
      </c>
      <c r="D2312" s="3" t="s">
        <v>2180</v>
      </c>
      <c r="G2312" s="21">
        <v>7141</v>
      </c>
      <c r="H2312" s="21" t="s">
        <v>4565</v>
      </c>
    </row>
    <row r="2313" spans="1:8" x14ac:dyDescent="0.2">
      <c r="A2313" s="3">
        <v>7176</v>
      </c>
      <c r="B2313" s="3" t="s">
        <v>2497</v>
      </c>
      <c r="C2313" s="3" t="s">
        <v>2494</v>
      </c>
      <c r="D2313" s="3" t="s">
        <v>2180</v>
      </c>
      <c r="G2313" s="21">
        <v>7142</v>
      </c>
      <c r="H2313" s="21" t="s">
        <v>4563</v>
      </c>
    </row>
    <row r="2314" spans="1:8" x14ac:dyDescent="0.2">
      <c r="A2314" s="3">
        <v>7187</v>
      </c>
      <c r="B2314" s="3" t="s">
        <v>2498</v>
      </c>
      <c r="C2314" s="3" t="s">
        <v>2499</v>
      </c>
      <c r="D2314" s="3" t="s">
        <v>2180</v>
      </c>
      <c r="G2314" s="21">
        <v>7143</v>
      </c>
      <c r="H2314" s="21" t="s">
        <v>4563</v>
      </c>
    </row>
    <row r="2315" spans="1:8" x14ac:dyDescent="0.2">
      <c r="A2315" s="3">
        <v>7188</v>
      </c>
      <c r="B2315" s="3" t="s">
        <v>2500</v>
      </c>
      <c r="C2315" s="3" t="s">
        <v>2499</v>
      </c>
      <c r="D2315" s="3" t="s">
        <v>2180</v>
      </c>
      <c r="G2315" s="21">
        <v>7144</v>
      </c>
      <c r="H2315" s="21" t="s">
        <v>4563</v>
      </c>
    </row>
    <row r="2316" spans="1:8" x14ac:dyDescent="0.2">
      <c r="A2316" s="3">
        <v>7189</v>
      </c>
      <c r="B2316" s="3" t="s">
        <v>2501</v>
      </c>
      <c r="C2316" s="3" t="s">
        <v>2499</v>
      </c>
      <c r="D2316" s="3" t="s">
        <v>2180</v>
      </c>
      <c r="G2316" s="21">
        <v>7145</v>
      </c>
      <c r="H2316" s="21" t="s">
        <v>4563</v>
      </c>
    </row>
    <row r="2317" spans="1:8" x14ac:dyDescent="0.2">
      <c r="A2317" s="3">
        <v>7166</v>
      </c>
      <c r="B2317" s="3" t="s">
        <v>2502</v>
      </c>
      <c r="C2317" s="3" t="s">
        <v>2502</v>
      </c>
      <c r="D2317" s="3" t="s">
        <v>2180</v>
      </c>
      <c r="G2317" s="21">
        <v>7146</v>
      </c>
      <c r="H2317" s="21" t="s">
        <v>4563</v>
      </c>
    </row>
    <row r="2318" spans="1:8" x14ac:dyDescent="0.2">
      <c r="A2318" s="3">
        <v>7167</v>
      </c>
      <c r="B2318" s="3" t="s">
        <v>2503</v>
      </c>
      <c r="C2318" s="3" t="s">
        <v>2502</v>
      </c>
      <c r="D2318" s="3" t="s">
        <v>2180</v>
      </c>
      <c r="G2318" s="21">
        <v>7147</v>
      </c>
      <c r="H2318" s="21" t="s">
        <v>4563</v>
      </c>
    </row>
    <row r="2319" spans="1:8" x14ac:dyDescent="0.2">
      <c r="A2319" s="3">
        <v>7168</v>
      </c>
      <c r="B2319" s="3" t="s">
        <v>2504</v>
      </c>
      <c r="C2319" s="3" t="s">
        <v>2502</v>
      </c>
      <c r="D2319" s="3" t="s">
        <v>2180</v>
      </c>
      <c r="G2319" s="21">
        <v>7148</v>
      </c>
      <c r="H2319" s="21" t="s">
        <v>4563</v>
      </c>
    </row>
    <row r="2320" spans="1:8" x14ac:dyDescent="0.2">
      <c r="A2320" s="3">
        <v>7134</v>
      </c>
      <c r="B2320" s="3" t="s">
        <v>2505</v>
      </c>
      <c r="C2320" s="3" t="s">
        <v>2506</v>
      </c>
      <c r="D2320" s="3" t="s">
        <v>2180</v>
      </c>
      <c r="G2320" s="21">
        <v>7149</v>
      </c>
      <c r="H2320" s="21" t="s">
        <v>4563</v>
      </c>
    </row>
    <row r="2321" spans="1:8" x14ac:dyDescent="0.2">
      <c r="A2321" s="3">
        <v>7137</v>
      </c>
      <c r="B2321" s="3" t="s">
        <v>2507</v>
      </c>
      <c r="C2321" s="3" t="s">
        <v>2506</v>
      </c>
      <c r="D2321" s="3" t="s">
        <v>2180</v>
      </c>
      <c r="G2321" s="21">
        <v>7151</v>
      </c>
      <c r="H2321" s="21" t="s">
        <v>4565</v>
      </c>
    </row>
    <row r="2322" spans="1:8" x14ac:dyDescent="0.2">
      <c r="A2322" s="3">
        <v>7138</v>
      </c>
      <c r="B2322" s="3" t="s">
        <v>2508</v>
      </c>
      <c r="C2322" s="3" t="s">
        <v>2506</v>
      </c>
      <c r="D2322" s="3" t="s">
        <v>2180</v>
      </c>
      <c r="G2322" s="21">
        <v>7152</v>
      </c>
      <c r="H2322" s="21" t="s">
        <v>4565</v>
      </c>
    </row>
    <row r="2323" spans="1:8" x14ac:dyDescent="0.2">
      <c r="A2323" s="3">
        <v>5000</v>
      </c>
      <c r="B2323" s="3" t="s">
        <v>2509</v>
      </c>
      <c r="C2323" s="3" t="s">
        <v>2509</v>
      </c>
      <c r="D2323" s="3" t="s">
        <v>2510</v>
      </c>
      <c r="G2323" s="21">
        <v>7153</v>
      </c>
      <c r="H2323" s="21" t="s">
        <v>4563</v>
      </c>
    </row>
    <row r="2324" spans="1:8" x14ac:dyDescent="0.2">
      <c r="A2324" s="3">
        <v>5004</v>
      </c>
      <c r="B2324" s="3" t="s">
        <v>2509</v>
      </c>
      <c r="C2324" s="3" t="s">
        <v>2509</v>
      </c>
      <c r="D2324" s="3" t="s">
        <v>2510</v>
      </c>
      <c r="G2324" s="21">
        <v>7154</v>
      </c>
      <c r="H2324" s="21" t="s">
        <v>4563</v>
      </c>
    </row>
    <row r="2325" spans="1:8" x14ac:dyDescent="0.2">
      <c r="A2325" s="3">
        <v>5032</v>
      </c>
      <c r="B2325" s="3" t="s">
        <v>2511</v>
      </c>
      <c r="C2325" s="3" t="s">
        <v>2509</v>
      </c>
      <c r="D2325" s="3" t="s">
        <v>2510</v>
      </c>
      <c r="G2325" s="21">
        <v>7155</v>
      </c>
      <c r="H2325" s="21" t="s">
        <v>4563</v>
      </c>
    </row>
    <row r="2326" spans="1:8" x14ac:dyDescent="0.2">
      <c r="A2326" s="3">
        <v>5023</v>
      </c>
      <c r="B2326" s="3" t="s">
        <v>2512</v>
      </c>
      <c r="C2326" s="3" t="s">
        <v>2512</v>
      </c>
      <c r="D2326" s="3" t="s">
        <v>2510</v>
      </c>
      <c r="G2326" s="21">
        <v>7156</v>
      </c>
      <c r="H2326" s="21" t="s">
        <v>4565</v>
      </c>
    </row>
    <row r="2327" spans="1:8" x14ac:dyDescent="0.2">
      <c r="A2327" s="3">
        <v>5033</v>
      </c>
      <c r="B2327" s="3" t="s">
        <v>2513</v>
      </c>
      <c r="C2327" s="3" t="s">
        <v>2514</v>
      </c>
      <c r="D2327" s="3" t="s">
        <v>2510</v>
      </c>
      <c r="G2327" s="21">
        <v>7157</v>
      </c>
      <c r="H2327" s="21" t="s">
        <v>4563</v>
      </c>
    </row>
    <row r="2328" spans="1:8" x14ac:dyDescent="0.2">
      <c r="A2328" s="3">
        <v>5025</v>
      </c>
      <c r="B2328" s="3" t="s">
        <v>2515</v>
      </c>
      <c r="C2328" s="3" t="s">
        <v>2516</v>
      </c>
      <c r="D2328" s="3" t="s">
        <v>2510</v>
      </c>
      <c r="G2328" s="21">
        <v>7158</v>
      </c>
      <c r="H2328" s="21" t="s">
        <v>4563</v>
      </c>
    </row>
    <row r="2329" spans="1:8" x14ac:dyDescent="0.2">
      <c r="A2329" s="3">
        <v>5026</v>
      </c>
      <c r="B2329" s="3" t="s">
        <v>2516</v>
      </c>
      <c r="C2329" s="3" t="s">
        <v>2516</v>
      </c>
      <c r="D2329" s="3" t="s">
        <v>2510</v>
      </c>
      <c r="G2329" s="21">
        <v>7159</v>
      </c>
      <c r="H2329" s="21" t="s">
        <v>4563</v>
      </c>
    </row>
    <row r="2330" spans="1:8" x14ac:dyDescent="0.2">
      <c r="A2330" s="3">
        <v>5017</v>
      </c>
      <c r="B2330" s="3" t="s">
        <v>2517</v>
      </c>
      <c r="C2330" s="3" t="s">
        <v>2518</v>
      </c>
      <c r="D2330" s="3" t="s">
        <v>2510</v>
      </c>
      <c r="G2330" s="21">
        <v>7162</v>
      </c>
      <c r="H2330" s="21" t="s">
        <v>4563</v>
      </c>
    </row>
    <row r="2331" spans="1:8" x14ac:dyDescent="0.2">
      <c r="A2331" s="3">
        <v>5018</v>
      </c>
      <c r="B2331" s="3" t="s">
        <v>2519</v>
      </c>
      <c r="C2331" s="3" t="s">
        <v>2518</v>
      </c>
      <c r="D2331" s="3" t="s">
        <v>2510</v>
      </c>
      <c r="G2331" s="21">
        <v>7163</v>
      </c>
      <c r="H2331" s="21" t="s">
        <v>4563</v>
      </c>
    </row>
    <row r="2332" spans="1:8" x14ac:dyDescent="0.2">
      <c r="A2332" s="3">
        <v>5722</v>
      </c>
      <c r="B2332" s="3" t="s">
        <v>2520</v>
      </c>
      <c r="C2332" s="3" t="s">
        <v>2520</v>
      </c>
      <c r="D2332" s="3" t="s">
        <v>2510</v>
      </c>
      <c r="G2332" s="21">
        <v>7164</v>
      </c>
      <c r="H2332" s="21" t="s">
        <v>4563</v>
      </c>
    </row>
    <row r="2333" spans="1:8" x14ac:dyDescent="0.2">
      <c r="A2333" s="3">
        <v>5042</v>
      </c>
      <c r="B2333" s="3" t="s">
        <v>2521</v>
      </c>
      <c r="C2333" s="3" t="s">
        <v>2521</v>
      </c>
      <c r="D2333" s="3" t="s">
        <v>2510</v>
      </c>
      <c r="G2333" s="21">
        <v>7165</v>
      </c>
      <c r="H2333" s="21" t="s">
        <v>4563</v>
      </c>
    </row>
    <row r="2334" spans="1:8" x14ac:dyDescent="0.2">
      <c r="A2334" s="3">
        <v>5022</v>
      </c>
      <c r="B2334" s="3" t="s">
        <v>2522</v>
      </c>
      <c r="C2334" s="3" t="s">
        <v>2523</v>
      </c>
      <c r="D2334" s="3" t="s">
        <v>2510</v>
      </c>
      <c r="G2334" s="21">
        <v>7166</v>
      </c>
      <c r="H2334" s="21" t="s">
        <v>4563</v>
      </c>
    </row>
    <row r="2335" spans="1:8" x14ac:dyDescent="0.2">
      <c r="A2335" s="3">
        <v>5024</v>
      </c>
      <c r="B2335" s="3" t="s">
        <v>2523</v>
      </c>
      <c r="C2335" s="3" t="s">
        <v>2523</v>
      </c>
      <c r="D2335" s="3" t="s">
        <v>2510</v>
      </c>
      <c r="G2335" s="21">
        <v>7167</v>
      </c>
      <c r="H2335" s="21" t="s">
        <v>4563</v>
      </c>
    </row>
    <row r="2336" spans="1:8" x14ac:dyDescent="0.2">
      <c r="A2336" s="3">
        <v>5037</v>
      </c>
      <c r="B2336" s="3" t="s">
        <v>2524</v>
      </c>
      <c r="C2336" s="3" t="s">
        <v>2524</v>
      </c>
      <c r="D2336" s="3" t="s">
        <v>2510</v>
      </c>
      <c r="G2336" s="21">
        <v>7168</v>
      </c>
      <c r="H2336" s="21" t="s">
        <v>4563</v>
      </c>
    </row>
    <row r="2337" spans="1:8" x14ac:dyDescent="0.2">
      <c r="A2337" s="3">
        <v>5036</v>
      </c>
      <c r="B2337" s="3" t="s">
        <v>2525</v>
      </c>
      <c r="C2337" s="3" t="s">
        <v>2525</v>
      </c>
      <c r="D2337" s="3" t="s">
        <v>2510</v>
      </c>
      <c r="G2337" s="21">
        <v>7172</v>
      </c>
      <c r="H2337" s="21" t="s">
        <v>4563</v>
      </c>
    </row>
    <row r="2338" spans="1:8" x14ac:dyDescent="0.2">
      <c r="A2338" s="3">
        <v>5034</v>
      </c>
      <c r="B2338" s="3" t="s">
        <v>2526</v>
      </c>
      <c r="C2338" s="3" t="s">
        <v>2526</v>
      </c>
      <c r="D2338" s="3" t="s">
        <v>2510</v>
      </c>
      <c r="G2338" s="21">
        <v>7173</v>
      </c>
      <c r="H2338" s="21" t="s">
        <v>4563</v>
      </c>
    </row>
    <row r="2339" spans="1:8" x14ac:dyDescent="0.2">
      <c r="A2339" s="3">
        <v>5035</v>
      </c>
      <c r="B2339" s="3" t="s">
        <v>2527</v>
      </c>
      <c r="C2339" s="3" t="s">
        <v>2527</v>
      </c>
      <c r="D2339" s="3" t="s">
        <v>2510</v>
      </c>
      <c r="G2339" s="21">
        <v>7174</v>
      </c>
      <c r="H2339" s="21" t="s">
        <v>4563</v>
      </c>
    </row>
    <row r="2340" spans="1:8" x14ac:dyDescent="0.2">
      <c r="A2340" s="3">
        <v>5400</v>
      </c>
      <c r="B2340" s="3" t="s">
        <v>2528</v>
      </c>
      <c r="C2340" s="3" t="s">
        <v>2528</v>
      </c>
      <c r="D2340" s="3" t="s">
        <v>2510</v>
      </c>
      <c r="G2340" s="21">
        <v>7175</v>
      </c>
      <c r="H2340" s="21" t="s">
        <v>4563</v>
      </c>
    </row>
    <row r="2341" spans="1:8" x14ac:dyDescent="0.2">
      <c r="A2341" s="3">
        <v>5404</v>
      </c>
      <c r="B2341" s="3" t="s">
        <v>2528</v>
      </c>
      <c r="C2341" s="3" t="s">
        <v>2528</v>
      </c>
      <c r="D2341" s="3" t="s">
        <v>2510</v>
      </c>
      <c r="G2341" s="21">
        <v>7176</v>
      </c>
      <c r="H2341" s="21" t="s">
        <v>4563</v>
      </c>
    </row>
    <row r="2342" spans="1:8" x14ac:dyDescent="0.2">
      <c r="A2342" s="3">
        <v>5405</v>
      </c>
      <c r="B2342" s="3" t="s">
        <v>2529</v>
      </c>
      <c r="C2342" s="3" t="s">
        <v>2528</v>
      </c>
      <c r="D2342" s="3" t="s">
        <v>2510</v>
      </c>
      <c r="G2342" s="21">
        <v>7180</v>
      </c>
      <c r="H2342" s="21" t="s">
        <v>4563</v>
      </c>
    </row>
    <row r="2343" spans="1:8" x14ac:dyDescent="0.2">
      <c r="A2343" s="3">
        <v>5406</v>
      </c>
      <c r="B2343" s="3" t="s">
        <v>2530</v>
      </c>
      <c r="C2343" s="3" t="s">
        <v>2528</v>
      </c>
      <c r="D2343" s="3" t="s">
        <v>2510</v>
      </c>
      <c r="G2343" s="21">
        <v>7182</v>
      </c>
      <c r="H2343" s="21" t="s">
        <v>4563</v>
      </c>
    </row>
    <row r="2344" spans="1:8" x14ac:dyDescent="0.2">
      <c r="A2344" s="3">
        <v>5454</v>
      </c>
      <c r="B2344" s="3" t="s">
        <v>2531</v>
      </c>
      <c r="C2344" s="3" t="s">
        <v>2531</v>
      </c>
      <c r="D2344" s="3" t="s">
        <v>2510</v>
      </c>
      <c r="G2344" s="21">
        <v>7183</v>
      </c>
      <c r="H2344" s="21" t="s">
        <v>4563</v>
      </c>
    </row>
    <row r="2345" spans="1:8" x14ac:dyDescent="0.2">
      <c r="A2345" s="3">
        <v>8962</v>
      </c>
      <c r="B2345" s="3" t="s">
        <v>2532</v>
      </c>
      <c r="C2345" s="3" t="s">
        <v>2532</v>
      </c>
      <c r="D2345" s="3" t="s">
        <v>2510</v>
      </c>
      <c r="G2345" s="21">
        <v>7184</v>
      </c>
      <c r="H2345" s="21" t="s">
        <v>4563</v>
      </c>
    </row>
    <row r="2346" spans="1:8" x14ac:dyDescent="0.2">
      <c r="A2346" s="3">
        <v>5413</v>
      </c>
      <c r="B2346" s="3" t="s">
        <v>2533</v>
      </c>
      <c r="C2346" s="3" t="s">
        <v>2534</v>
      </c>
      <c r="D2346" s="3" t="s">
        <v>2510</v>
      </c>
      <c r="G2346" s="21">
        <v>7185</v>
      </c>
      <c r="H2346" s="21" t="s">
        <v>4563</v>
      </c>
    </row>
    <row r="2347" spans="1:8" x14ac:dyDescent="0.2">
      <c r="A2347" s="3">
        <v>5408</v>
      </c>
      <c r="B2347" s="3" t="s">
        <v>2535</v>
      </c>
      <c r="C2347" s="3" t="s">
        <v>2535</v>
      </c>
      <c r="D2347" s="3" t="s">
        <v>2510</v>
      </c>
      <c r="G2347" s="21">
        <v>7186</v>
      </c>
      <c r="H2347" s="21" t="s">
        <v>4563</v>
      </c>
    </row>
    <row r="2348" spans="1:8" x14ac:dyDescent="0.2">
      <c r="A2348" s="3">
        <v>5442</v>
      </c>
      <c r="B2348" s="3" t="s">
        <v>2536</v>
      </c>
      <c r="C2348" s="3" t="s">
        <v>2536</v>
      </c>
      <c r="D2348" s="3" t="s">
        <v>2510</v>
      </c>
      <c r="G2348" s="21">
        <v>7187</v>
      </c>
      <c r="H2348" s="21" t="s">
        <v>4563</v>
      </c>
    </row>
    <row r="2349" spans="1:8" x14ac:dyDescent="0.2">
      <c r="A2349" s="3">
        <v>5423</v>
      </c>
      <c r="B2349" s="3" t="s">
        <v>2537</v>
      </c>
      <c r="C2349" s="3" t="s">
        <v>2537</v>
      </c>
      <c r="D2349" s="3" t="s">
        <v>2510</v>
      </c>
      <c r="G2349" s="21">
        <v>7188</v>
      </c>
      <c r="H2349" s="21" t="s">
        <v>4563</v>
      </c>
    </row>
    <row r="2350" spans="1:8" x14ac:dyDescent="0.2">
      <c r="A2350" s="3">
        <v>5412</v>
      </c>
      <c r="B2350" s="3" t="s">
        <v>2538</v>
      </c>
      <c r="C2350" s="3" t="s">
        <v>2538</v>
      </c>
      <c r="D2350" s="3" t="s">
        <v>2510</v>
      </c>
      <c r="G2350" s="21">
        <v>7189</v>
      </c>
      <c r="H2350" s="21" t="s">
        <v>4563</v>
      </c>
    </row>
    <row r="2351" spans="1:8" x14ac:dyDescent="0.2">
      <c r="A2351" s="3">
        <v>5412</v>
      </c>
      <c r="B2351" s="3" t="s">
        <v>2539</v>
      </c>
      <c r="C2351" s="3" t="s">
        <v>2538</v>
      </c>
      <c r="D2351" s="3" t="s">
        <v>2510</v>
      </c>
      <c r="G2351" s="21">
        <v>7202</v>
      </c>
      <c r="H2351" s="21" t="s">
        <v>4565</v>
      </c>
    </row>
    <row r="2352" spans="1:8" x14ac:dyDescent="0.2">
      <c r="A2352" s="3">
        <v>8956</v>
      </c>
      <c r="B2352" s="3" t="s">
        <v>2540</v>
      </c>
      <c r="C2352" s="3" t="s">
        <v>2540</v>
      </c>
      <c r="D2352" s="3" t="s">
        <v>2510</v>
      </c>
      <c r="G2352" s="21">
        <v>7203</v>
      </c>
      <c r="H2352" s="21" t="s">
        <v>4565</v>
      </c>
    </row>
    <row r="2353" spans="1:8" x14ac:dyDescent="0.2">
      <c r="A2353" s="3">
        <v>5444</v>
      </c>
      <c r="B2353" s="3" t="s">
        <v>2541</v>
      </c>
      <c r="C2353" s="3" t="s">
        <v>2541</v>
      </c>
      <c r="D2353" s="3" t="s">
        <v>2510</v>
      </c>
      <c r="G2353" s="21">
        <v>7204</v>
      </c>
      <c r="H2353" s="21" t="s">
        <v>4565</v>
      </c>
    </row>
    <row r="2354" spans="1:8" x14ac:dyDescent="0.2">
      <c r="A2354" s="3">
        <v>5506</v>
      </c>
      <c r="B2354" s="3" t="s">
        <v>2542</v>
      </c>
      <c r="C2354" s="3" t="s">
        <v>2542</v>
      </c>
      <c r="D2354" s="3" t="s">
        <v>2510</v>
      </c>
      <c r="G2354" s="21">
        <v>7205</v>
      </c>
      <c r="H2354" s="21" t="s">
        <v>4565</v>
      </c>
    </row>
    <row r="2355" spans="1:8" x14ac:dyDescent="0.2">
      <c r="A2355" s="3">
        <v>5507</v>
      </c>
      <c r="B2355" s="3" t="s">
        <v>2543</v>
      </c>
      <c r="C2355" s="3" t="s">
        <v>2543</v>
      </c>
      <c r="D2355" s="3" t="s">
        <v>2510</v>
      </c>
      <c r="G2355" s="21">
        <v>7206</v>
      </c>
      <c r="H2355" s="21" t="s">
        <v>4565</v>
      </c>
    </row>
    <row r="2356" spans="1:8" x14ac:dyDescent="0.2">
      <c r="A2356" s="3">
        <v>5432</v>
      </c>
      <c r="B2356" s="3" t="s">
        <v>2544</v>
      </c>
      <c r="C2356" s="3" t="s">
        <v>2544</v>
      </c>
      <c r="D2356" s="3" t="s">
        <v>2510</v>
      </c>
      <c r="G2356" s="21">
        <v>7208</v>
      </c>
      <c r="H2356" s="21" t="s">
        <v>4565</v>
      </c>
    </row>
    <row r="2357" spans="1:8" x14ac:dyDescent="0.2">
      <c r="A2357" s="3">
        <v>5443</v>
      </c>
      <c r="B2357" s="3" t="s">
        <v>2545</v>
      </c>
      <c r="C2357" s="3" t="s">
        <v>2545</v>
      </c>
      <c r="D2357" s="3" t="s">
        <v>2510</v>
      </c>
      <c r="G2357" s="21">
        <v>7212</v>
      </c>
      <c r="H2357" s="21" t="s">
        <v>4565</v>
      </c>
    </row>
    <row r="2358" spans="1:8" x14ac:dyDescent="0.2">
      <c r="A2358" s="3">
        <v>5452</v>
      </c>
      <c r="B2358" s="3" t="s">
        <v>2546</v>
      </c>
      <c r="C2358" s="3" t="s">
        <v>2546</v>
      </c>
      <c r="D2358" s="3" t="s">
        <v>2510</v>
      </c>
      <c r="G2358" s="21">
        <v>7213</v>
      </c>
      <c r="H2358" s="21" t="s">
        <v>4565</v>
      </c>
    </row>
    <row r="2359" spans="1:8" x14ac:dyDescent="0.2">
      <c r="A2359" s="3">
        <v>5415</v>
      </c>
      <c r="B2359" s="3" t="s">
        <v>2547</v>
      </c>
      <c r="C2359" s="3" t="s">
        <v>2548</v>
      </c>
      <c r="D2359" s="3" t="s">
        <v>2510</v>
      </c>
      <c r="G2359" s="21">
        <v>7214</v>
      </c>
      <c r="H2359" s="21" t="s">
        <v>4565</v>
      </c>
    </row>
    <row r="2360" spans="1:8" x14ac:dyDescent="0.2">
      <c r="A2360" s="3">
        <v>5415</v>
      </c>
      <c r="B2360" s="3" t="s">
        <v>2549</v>
      </c>
      <c r="C2360" s="3" t="s">
        <v>2548</v>
      </c>
      <c r="D2360" s="3" t="s">
        <v>2510</v>
      </c>
      <c r="G2360" s="21">
        <v>7215</v>
      </c>
      <c r="H2360" s="21" t="s">
        <v>4565</v>
      </c>
    </row>
    <row r="2361" spans="1:8" x14ac:dyDescent="0.2">
      <c r="A2361" s="3">
        <v>5415</v>
      </c>
      <c r="B2361" s="3" t="s">
        <v>2550</v>
      </c>
      <c r="C2361" s="3" t="s">
        <v>2548</v>
      </c>
      <c r="D2361" s="3" t="s">
        <v>2510</v>
      </c>
      <c r="G2361" s="21">
        <v>7220</v>
      </c>
      <c r="H2361" s="21" t="s">
        <v>4565</v>
      </c>
    </row>
    <row r="2362" spans="1:8" x14ac:dyDescent="0.2">
      <c r="A2362" s="3">
        <v>5416</v>
      </c>
      <c r="B2362" s="3" t="s">
        <v>2551</v>
      </c>
      <c r="C2362" s="3" t="s">
        <v>2548</v>
      </c>
      <c r="D2362" s="3" t="s">
        <v>2510</v>
      </c>
      <c r="G2362" s="21">
        <v>7222</v>
      </c>
      <c r="H2362" s="21" t="s">
        <v>4565</v>
      </c>
    </row>
    <row r="2363" spans="1:8" x14ac:dyDescent="0.2">
      <c r="A2363" s="3">
        <v>5453</v>
      </c>
      <c r="B2363" s="3" t="s">
        <v>2552</v>
      </c>
      <c r="C2363" s="3" t="s">
        <v>2552</v>
      </c>
      <c r="D2363" s="3" t="s">
        <v>2510</v>
      </c>
      <c r="G2363" s="21">
        <v>7223</v>
      </c>
      <c r="H2363" s="21" t="s">
        <v>4565</v>
      </c>
    </row>
    <row r="2364" spans="1:8" x14ac:dyDescent="0.2">
      <c r="A2364" s="3">
        <v>8957</v>
      </c>
      <c r="B2364" s="3" t="s">
        <v>2553</v>
      </c>
      <c r="C2364" s="3" t="s">
        <v>2553</v>
      </c>
      <c r="D2364" s="3" t="s">
        <v>2510</v>
      </c>
      <c r="G2364" s="21">
        <v>7224</v>
      </c>
      <c r="H2364" s="21" t="s">
        <v>4565</v>
      </c>
    </row>
    <row r="2365" spans="1:8" x14ac:dyDescent="0.2">
      <c r="A2365" s="3">
        <v>5608</v>
      </c>
      <c r="B2365" s="3" t="s">
        <v>2554</v>
      </c>
      <c r="C2365" s="3" t="s">
        <v>2555</v>
      </c>
      <c r="D2365" s="3" t="s">
        <v>2510</v>
      </c>
      <c r="G2365" s="21">
        <v>7226</v>
      </c>
      <c r="H2365" s="21" t="s">
        <v>4566</v>
      </c>
    </row>
    <row r="2366" spans="1:8" x14ac:dyDescent="0.2">
      <c r="A2366" s="3">
        <v>5300</v>
      </c>
      <c r="B2366" s="3" t="s">
        <v>2556</v>
      </c>
      <c r="C2366" s="3" t="s">
        <v>2556</v>
      </c>
      <c r="D2366" s="3" t="s">
        <v>2510</v>
      </c>
      <c r="G2366" s="21">
        <v>7228</v>
      </c>
      <c r="H2366" s="21" t="s">
        <v>4565</v>
      </c>
    </row>
    <row r="2367" spans="1:8" x14ac:dyDescent="0.2">
      <c r="A2367" s="3">
        <v>5301</v>
      </c>
      <c r="B2367" s="3" t="s">
        <v>2557</v>
      </c>
      <c r="C2367" s="3" t="s">
        <v>2558</v>
      </c>
      <c r="D2367" s="3" t="s">
        <v>2510</v>
      </c>
      <c r="G2367" s="21">
        <v>7231</v>
      </c>
      <c r="H2367" s="21" t="s">
        <v>4565</v>
      </c>
    </row>
    <row r="2368" spans="1:8" x14ac:dyDescent="0.2">
      <c r="A2368" s="3">
        <v>5417</v>
      </c>
      <c r="B2368" s="3" t="s">
        <v>2558</v>
      </c>
      <c r="C2368" s="3" t="s">
        <v>2558</v>
      </c>
      <c r="D2368" s="3" t="s">
        <v>2510</v>
      </c>
      <c r="G2368" s="21">
        <v>7232</v>
      </c>
      <c r="H2368" s="21" t="s">
        <v>4565</v>
      </c>
    </row>
    <row r="2369" spans="1:8" x14ac:dyDescent="0.2">
      <c r="A2369" s="3">
        <v>5430</v>
      </c>
      <c r="B2369" s="3" t="s">
        <v>2559</v>
      </c>
      <c r="C2369" s="3" t="s">
        <v>2559</v>
      </c>
      <c r="D2369" s="3" t="s">
        <v>2510</v>
      </c>
      <c r="G2369" s="21">
        <v>7233</v>
      </c>
      <c r="H2369" s="21" t="s">
        <v>4565</v>
      </c>
    </row>
    <row r="2370" spans="1:8" x14ac:dyDescent="0.2">
      <c r="A2370" s="3">
        <v>5512</v>
      </c>
      <c r="B2370" s="3" t="s">
        <v>2560</v>
      </c>
      <c r="C2370" s="3" t="s">
        <v>2560</v>
      </c>
      <c r="D2370" s="3" t="s">
        <v>2510</v>
      </c>
      <c r="G2370" s="21">
        <v>7235</v>
      </c>
      <c r="H2370" s="21" t="s">
        <v>4565</v>
      </c>
    </row>
    <row r="2371" spans="1:8" x14ac:dyDescent="0.2">
      <c r="A2371" s="3">
        <v>5303</v>
      </c>
      <c r="B2371" s="3" t="s">
        <v>2561</v>
      </c>
      <c r="C2371" s="3" t="s">
        <v>2561</v>
      </c>
      <c r="D2371" s="3" t="s">
        <v>2510</v>
      </c>
      <c r="G2371" s="21">
        <v>7240</v>
      </c>
      <c r="H2371" s="21" t="s">
        <v>4565</v>
      </c>
    </row>
    <row r="2372" spans="1:8" x14ac:dyDescent="0.2">
      <c r="A2372" s="3">
        <v>5436</v>
      </c>
      <c r="B2372" s="3" t="s">
        <v>2562</v>
      </c>
      <c r="C2372" s="3" t="s">
        <v>2562</v>
      </c>
      <c r="D2372" s="3" t="s">
        <v>2510</v>
      </c>
      <c r="G2372" s="21">
        <v>7241</v>
      </c>
      <c r="H2372" s="21" t="s">
        <v>4565</v>
      </c>
    </row>
    <row r="2373" spans="1:8" x14ac:dyDescent="0.2">
      <c r="A2373" s="3">
        <v>8109</v>
      </c>
      <c r="B2373" s="3" t="s">
        <v>2563</v>
      </c>
      <c r="C2373" s="3" t="s">
        <v>2562</v>
      </c>
      <c r="D2373" s="3" t="s">
        <v>2510</v>
      </c>
      <c r="G2373" s="21">
        <v>7242</v>
      </c>
      <c r="H2373" s="21" t="s">
        <v>4565</v>
      </c>
    </row>
    <row r="2374" spans="1:8" x14ac:dyDescent="0.2">
      <c r="A2374" s="3">
        <v>5420</v>
      </c>
      <c r="B2374" s="3" t="s">
        <v>2564</v>
      </c>
      <c r="C2374" s="3" t="s">
        <v>2564</v>
      </c>
      <c r="D2374" s="3" t="s">
        <v>2510</v>
      </c>
      <c r="G2374" s="21">
        <v>7243</v>
      </c>
      <c r="H2374" s="21" t="s">
        <v>4566</v>
      </c>
    </row>
    <row r="2375" spans="1:8" x14ac:dyDescent="0.2">
      <c r="A2375" s="3">
        <v>8905</v>
      </c>
      <c r="B2375" s="3" t="s">
        <v>2565</v>
      </c>
      <c r="C2375" s="3" t="s">
        <v>2566</v>
      </c>
      <c r="D2375" s="3" t="s">
        <v>2510</v>
      </c>
      <c r="G2375" s="21">
        <v>7244</v>
      </c>
      <c r="H2375" s="21" t="s">
        <v>4566</v>
      </c>
    </row>
    <row r="2376" spans="1:8" x14ac:dyDescent="0.2">
      <c r="A2376" s="3">
        <v>8965</v>
      </c>
      <c r="B2376" s="3" t="s">
        <v>2567</v>
      </c>
      <c r="C2376" s="3" t="s">
        <v>2567</v>
      </c>
      <c r="D2376" s="3" t="s">
        <v>2510</v>
      </c>
      <c r="G2376" s="21">
        <v>7245</v>
      </c>
      <c r="H2376" s="21" t="s">
        <v>4566</v>
      </c>
    </row>
    <row r="2377" spans="1:8" x14ac:dyDescent="0.2">
      <c r="A2377" s="3">
        <v>5620</v>
      </c>
      <c r="B2377" s="3" t="s">
        <v>2568</v>
      </c>
      <c r="C2377" s="3" t="s">
        <v>2569</v>
      </c>
      <c r="D2377" s="3" t="s">
        <v>2510</v>
      </c>
      <c r="G2377" s="21">
        <v>7246</v>
      </c>
      <c r="H2377" s="21" t="s">
        <v>4566</v>
      </c>
    </row>
    <row r="2378" spans="1:8" x14ac:dyDescent="0.2">
      <c r="A2378" s="3">
        <v>5626</v>
      </c>
      <c r="B2378" s="3" t="s">
        <v>2570</v>
      </c>
      <c r="C2378" s="3" t="s">
        <v>2569</v>
      </c>
      <c r="D2378" s="3" t="s">
        <v>2510</v>
      </c>
      <c r="G2378" s="21">
        <v>7247</v>
      </c>
      <c r="H2378" s="21" t="s">
        <v>4565</v>
      </c>
    </row>
    <row r="2379" spans="1:8" x14ac:dyDescent="0.2">
      <c r="A2379" s="3">
        <v>5619</v>
      </c>
      <c r="B2379" s="3" t="s">
        <v>2571</v>
      </c>
      <c r="C2379" s="3" t="s">
        <v>2572</v>
      </c>
      <c r="D2379" s="3" t="s">
        <v>2510</v>
      </c>
      <c r="G2379" s="21">
        <v>7249</v>
      </c>
      <c r="H2379" s="21" t="s">
        <v>4565</v>
      </c>
    </row>
    <row r="2380" spans="1:8" x14ac:dyDescent="0.2">
      <c r="A2380" s="3">
        <v>5605</v>
      </c>
      <c r="B2380" s="3" t="s">
        <v>2573</v>
      </c>
      <c r="C2380" s="3" t="s">
        <v>2573</v>
      </c>
      <c r="D2380" s="3" t="s">
        <v>2510</v>
      </c>
      <c r="G2380" s="21">
        <v>7250</v>
      </c>
      <c r="H2380" s="21" t="s">
        <v>4566</v>
      </c>
    </row>
    <row r="2381" spans="1:8" x14ac:dyDescent="0.2">
      <c r="A2381" s="3">
        <v>5445</v>
      </c>
      <c r="B2381" s="3" t="s">
        <v>2574</v>
      </c>
      <c r="C2381" s="3" t="s">
        <v>2574</v>
      </c>
      <c r="D2381" s="3" t="s">
        <v>2510</v>
      </c>
      <c r="G2381" s="21">
        <v>7252</v>
      </c>
      <c r="H2381" s="21" t="s">
        <v>4566</v>
      </c>
    </row>
    <row r="2382" spans="1:8" x14ac:dyDescent="0.2">
      <c r="A2382" s="3">
        <v>5525</v>
      </c>
      <c r="B2382" s="3" t="s">
        <v>2575</v>
      </c>
      <c r="C2382" s="3" t="s">
        <v>2575</v>
      </c>
      <c r="D2382" s="3" t="s">
        <v>2510</v>
      </c>
      <c r="G2382" s="21">
        <v>7260</v>
      </c>
      <c r="H2382" s="21" t="s">
        <v>4566</v>
      </c>
    </row>
    <row r="2383" spans="1:8" x14ac:dyDescent="0.2">
      <c r="A2383" s="3">
        <v>5607</v>
      </c>
      <c r="B2383" s="3" t="s">
        <v>2576</v>
      </c>
      <c r="C2383" s="3" t="s">
        <v>2576</v>
      </c>
      <c r="D2383" s="3" t="s">
        <v>2510</v>
      </c>
      <c r="G2383" s="21">
        <v>7265</v>
      </c>
      <c r="H2383" s="21" t="s">
        <v>4566</v>
      </c>
    </row>
    <row r="2384" spans="1:8" x14ac:dyDescent="0.2">
      <c r="A2384" s="3">
        <v>8916</v>
      </c>
      <c r="B2384" s="3" t="s">
        <v>2577</v>
      </c>
      <c r="C2384" s="3" t="s">
        <v>2577</v>
      </c>
      <c r="D2384" s="3" t="s">
        <v>2510</v>
      </c>
      <c r="G2384" s="21">
        <v>7270</v>
      </c>
      <c r="H2384" s="21" t="s">
        <v>4566</v>
      </c>
    </row>
    <row r="2385" spans="1:8" x14ac:dyDescent="0.2">
      <c r="A2385" s="3">
        <v>5524</v>
      </c>
      <c r="B2385" s="3" t="s">
        <v>2578</v>
      </c>
      <c r="C2385" s="3" t="s">
        <v>2579</v>
      </c>
      <c r="D2385" s="3" t="s">
        <v>2510</v>
      </c>
      <c r="G2385" s="21">
        <v>7272</v>
      </c>
      <c r="H2385" s="21" t="s">
        <v>4566</v>
      </c>
    </row>
    <row r="2386" spans="1:8" x14ac:dyDescent="0.2">
      <c r="A2386" s="3">
        <v>5524</v>
      </c>
      <c r="B2386" s="3" t="s">
        <v>2580</v>
      </c>
      <c r="C2386" s="3" t="s">
        <v>2579</v>
      </c>
      <c r="D2386" s="3" t="s">
        <v>2510</v>
      </c>
      <c r="G2386" s="21">
        <v>7276</v>
      </c>
      <c r="H2386" s="21" t="s">
        <v>4566</v>
      </c>
    </row>
    <row r="2387" spans="1:8" x14ac:dyDescent="0.2">
      <c r="A2387" s="3">
        <v>8917</v>
      </c>
      <c r="B2387" s="3" t="s">
        <v>2581</v>
      </c>
      <c r="C2387" s="3" t="s">
        <v>2581</v>
      </c>
      <c r="D2387" s="3" t="s">
        <v>2510</v>
      </c>
      <c r="G2387" s="21">
        <v>7277</v>
      </c>
      <c r="H2387" s="21" t="s">
        <v>4566</v>
      </c>
    </row>
    <row r="2388" spans="1:8" x14ac:dyDescent="0.2">
      <c r="A2388" s="3">
        <v>8966</v>
      </c>
      <c r="B2388" s="3" t="s">
        <v>2582</v>
      </c>
      <c r="C2388" s="3" t="s">
        <v>2582</v>
      </c>
      <c r="D2388" s="3" t="s">
        <v>2510</v>
      </c>
      <c r="G2388" s="21">
        <v>7278</v>
      </c>
      <c r="H2388" s="21" t="s">
        <v>4566</v>
      </c>
    </row>
    <row r="2389" spans="1:8" x14ac:dyDescent="0.2">
      <c r="A2389" s="3">
        <v>8964</v>
      </c>
      <c r="B2389" s="3" t="s">
        <v>2583</v>
      </c>
      <c r="C2389" s="3" t="s">
        <v>2584</v>
      </c>
      <c r="D2389" s="3" t="s">
        <v>2510</v>
      </c>
      <c r="G2389" s="21">
        <v>7302</v>
      </c>
      <c r="H2389" s="21" t="s">
        <v>4565</v>
      </c>
    </row>
    <row r="2390" spans="1:8" x14ac:dyDescent="0.2">
      <c r="A2390" s="3">
        <v>5614</v>
      </c>
      <c r="B2390" s="3" t="s">
        <v>2585</v>
      </c>
      <c r="C2390" s="3" t="s">
        <v>2585</v>
      </c>
      <c r="D2390" s="3" t="s">
        <v>2510</v>
      </c>
      <c r="G2390" s="21">
        <v>7303</v>
      </c>
      <c r="H2390" s="21" t="s">
        <v>4565</v>
      </c>
    </row>
    <row r="2391" spans="1:8" x14ac:dyDescent="0.2">
      <c r="A2391" s="3">
        <v>5522</v>
      </c>
      <c r="B2391" s="3" t="s">
        <v>2586</v>
      </c>
      <c r="C2391" s="3" t="s">
        <v>2586</v>
      </c>
      <c r="D2391" s="3" t="s">
        <v>2510</v>
      </c>
      <c r="G2391" s="21">
        <v>7304</v>
      </c>
      <c r="H2391" s="21" t="s">
        <v>4565</v>
      </c>
    </row>
    <row r="2392" spans="1:8" x14ac:dyDescent="0.2">
      <c r="A2392" s="3">
        <v>5619</v>
      </c>
      <c r="B2392" s="3" t="s">
        <v>2587</v>
      </c>
      <c r="C2392" s="3" t="s">
        <v>2587</v>
      </c>
      <c r="D2392" s="3" t="s">
        <v>2510</v>
      </c>
      <c r="G2392" s="21">
        <v>7306</v>
      </c>
      <c r="H2392" s="21" t="s">
        <v>4565</v>
      </c>
    </row>
    <row r="2393" spans="1:8" x14ac:dyDescent="0.2">
      <c r="A2393" s="3">
        <v>8918</v>
      </c>
      <c r="B2393" s="3" t="s">
        <v>2588</v>
      </c>
      <c r="C2393" s="3" t="s">
        <v>2588</v>
      </c>
      <c r="D2393" s="3" t="s">
        <v>2510</v>
      </c>
      <c r="G2393" s="21">
        <v>7307</v>
      </c>
      <c r="H2393" s="21" t="s">
        <v>4565</v>
      </c>
    </row>
    <row r="2394" spans="1:8" x14ac:dyDescent="0.2">
      <c r="A2394" s="3">
        <v>5612</v>
      </c>
      <c r="B2394" s="3" t="s">
        <v>2589</v>
      </c>
      <c r="C2394" s="3" t="s">
        <v>2589</v>
      </c>
      <c r="D2394" s="3" t="s">
        <v>2510</v>
      </c>
      <c r="G2394" s="21">
        <v>7310</v>
      </c>
      <c r="H2394" s="21" t="s">
        <v>4565</v>
      </c>
    </row>
    <row r="2395" spans="1:8" x14ac:dyDescent="0.2">
      <c r="A2395" s="3">
        <v>5613</v>
      </c>
      <c r="B2395" s="3" t="s">
        <v>2590</v>
      </c>
      <c r="C2395" s="3" t="s">
        <v>2589</v>
      </c>
      <c r="D2395" s="3" t="s">
        <v>2510</v>
      </c>
      <c r="G2395" s="21">
        <v>7312</v>
      </c>
      <c r="H2395" s="21" t="s">
        <v>4565</v>
      </c>
    </row>
    <row r="2396" spans="1:8" x14ac:dyDescent="0.2">
      <c r="A2396" s="3">
        <v>8967</v>
      </c>
      <c r="B2396" s="3" t="s">
        <v>2591</v>
      </c>
      <c r="C2396" s="3" t="s">
        <v>2591</v>
      </c>
      <c r="D2396" s="3" t="s">
        <v>2510</v>
      </c>
      <c r="G2396" s="21">
        <v>7313</v>
      </c>
      <c r="H2396" s="21" t="s">
        <v>4565</v>
      </c>
    </row>
    <row r="2397" spans="1:8" x14ac:dyDescent="0.2">
      <c r="A2397" s="3">
        <v>5610</v>
      </c>
      <c r="B2397" s="3" t="s">
        <v>2592</v>
      </c>
      <c r="C2397" s="3" t="s">
        <v>2593</v>
      </c>
      <c r="D2397" s="3" t="s">
        <v>2510</v>
      </c>
      <c r="G2397" s="21">
        <v>7314</v>
      </c>
      <c r="H2397" s="21" t="s">
        <v>4565</v>
      </c>
    </row>
    <row r="2398" spans="1:8" x14ac:dyDescent="0.2">
      <c r="A2398" s="3">
        <v>5611</v>
      </c>
      <c r="B2398" s="3" t="s">
        <v>2594</v>
      </c>
      <c r="C2398" s="3" t="s">
        <v>2593</v>
      </c>
      <c r="D2398" s="3" t="s">
        <v>2510</v>
      </c>
      <c r="G2398" s="21">
        <v>7315</v>
      </c>
      <c r="H2398" s="21" t="s">
        <v>4565</v>
      </c>
    </row>
    <row r="2399" spans="1:8" x14ac:dyDescent="0.2">
      <c r="A2399" s="3">
        <v>5621</v>
      </c>
      <c r="B2399" s="3" t="s">
        <v>2595</v>
      </c>
      <c r="C2399" s="3" t="s">
        <v>2595</v>
      </c>
      <c r="D2399" s="3" t="s">
        <v>2510</v>
      </c>
      <c r="G2399" s="21">
        <v>7317</v>
      </c>
      <c r="H2399" s="21" t="s">
        <v>4565</v>
      </c>
    </row>
    <row r="2400" spans="1:8" x14ac:dyDescent="0.2">
      <c r="A2400" s="3">
        <v>8905</v>
      </c>
      <c r="B2400" s="3" t="s">
        <v>2596</v>
      </c>
      <c r="C2400" s="3" t="s">
        <v>2596</v>
      </c>
      <c r="D2400" s="3" t="s">
        <v>2510</v>
      </c>
      <c r="G2400" s="21">
        <v>7320</v>
      </c>
      <c r="H2400" s="21" t="s">
        <v>4565</v>
      </c>
    </row>
    <row r="2401" spans="1:8" x14ac:dyDescent="0.2">
      <c r="A2401" s="3">
        <v>5105</v>
      </c>
      <c r="B2401" s="3" t="s">
        <v>2597</v>
      </c>
      <c r="C2401" s="3" t="s">
        <v>2597</v>
      </c>
      <c r="D2401" s="3" t="s">
        <v>2510</v>
      </c>
      <c r="G2401" s="21">
        <v>7323</v>
      </c>
      <c r="H2401" s="21" t="s">
        <v>4565</v>
      </c>
    </row>
    <row r="2402" spans="1:8" x14ac:dyDescent="0.2">
      <c r="A2402" s="3">
        <v>5242</v>
      </c>
      <c r="B2402" s="3" t="s">
        <v>2598</v>
      </c>
      <c r="C2402" s="3" t="s">
        <v>2598</v>
      </c>
      <c r="D2402" s="3" t="s">
        <v>2510</v>
      </c>
      <c r="G2402" s="21">
        <v>7324</v>
      </c>
      <c r="H2402" s="21" t="s">
        <v>4565</v>
      </c>
    </row>
    <row r="2403" spans="1:8" x14ac:dyDescent="0.2">
      <c r="A2403" s="3">
        <v>5244</v>
      </c>
      <c r="B2403" s="3" t="s">
        <v>2599</v>
      </c>
      <c r="C2403" s="3" t="s">
        <v>2599</v>
      </c>
      <c r="D2403" s="3" t="s">
        <v>2510</v>
      </c>
      <c r="G2403" s="21">
        <v>7325</v>
      </c>
      <c r="H2403" s="21" t="s">
        <v>4567</v>
      </c>
    </row>
    <row r="2404" spans="1:8" x14ac:dyDescent="0.2">
      <c r="A2404" s="3">
        <v>5116</v>
      </c>
      <c r="B2404" s="3" t="s">
        <v>2600</v>
      </c>
      <c r="C2404" s="3" t="s">
        <v>2601</v>
      </c>
      <c r="D2404" s="3" t="s">
        <v>2510</v>
      </c>
      <c r="G2404" s="21">
        <v>7326</v>
      </c>
      <c r="H2404" s="21" t="s">
        <v>4568</v>
      </c>
    </row>
    <row r="2405" spans="1:8" x14ac:dyDescent="0.2">
      <c r="A2405" s="3">
        <v>5200</v>
      </c>
      <c r="B2405" s="3" t="s">
        <v>2602</v>
      </c>
      <c r="C2405" s="3" t="s">
        <v>2601</v>
      </c>
      <c r="D2405" s="3" t="s">
        <v>2510</v>
      </c>
      <c r="G2405" s="21">
        <v>7402</v>
      </c>
      <c r="H2405" s="21" t="s">
        <v>4565</v>
      </c>
    </row>
    <row r="2406" spans="1:8" x14ac:dyDescent="0.2">
      <c r="A2406" s="3">
        <v>5222</v>
      </c>
      <c r="B2406" s="3" t="s">
        <v>2603</v>
      </c>
      <c r="C2406" s="3" t="s">
        <v>2601</v>
      </c>
      <c r="D2406" s="3" t="s">
        <v>2510</v>
      </c>
      <c r="G2406" s="21">
        <v>7403</v>
      </c>
      <c r="H2406" s="21" t="s">
        <v>4565</v>
      </c>
    </row>
    <row r="2407" spans="1:8" x14ac:dyDescent="0.2">
      <c r="A2407" s="3">
        <v>5245</v>
      </c>
      <c r="B2407" s="3" t="s">
        <v>2604</v>
      </c>
      <c r="C2407" s="3" t="s">
        <v>2604</v>
      </c>
      <c r="D2407" s="3" t="s">
        <v>2510</v>
      </c>
      <c r="G2407" s="21">
        <v>7404</v>
      </c>
      <c r="H2407" s="21" t="s">
        <v>4565</v>
      </c>
    </row>
    <row r="2408" spans="1:8" x14ac:dyDescent="0.2">
      <c r="A2408" s="3">
        <v>5212</v>
      </c>
      <c r="B2408" s="3" t="s">
        <v>2605</v>
      </c>
      <c r="C2408" s="3" t="s">
        <v>2606</v>
      </c>
      <c r="D2408" s="3" t="s">
        <v>2510</v>
      </c>
      <c r="G2408" s="21">
        <v>7405</v>
      </c>
      <c r="H2408" s="21" t="s">
        <v>4565</v>
      </c>
    </row>
    <row r="2409" spans="1:8" x14ac:dyDescent="0.2">
      <c r="A2409" s="3">
        <v>5242</v>
      </c>
      <c r="B2409" s="3" t="s">
        <v>2607</v>
      </c>
      <c r="C2409" s="3" t="s">
        <v>2607</v>
      </c>
      <c r="D2409" s="3" t="s">
        <v>2510</v>
      </c>
      <c r="G2409" s="21">
        <v>7407</v>
      </c>
      <c r="H2409" s="21" t="s">
        <v>4565</v>
      </c>
    </row>
    <row r="2410" spans="1:8" x14ac:dyDescent="0.2">
      <c r="A2410" s="3">
        <v>5246</v>
      </c>
      <c r="B2410" s="3" t="s">
        <v>2608</v>
      </c>
      <c r="C2410" s="3" t="s">
        <v>2607</v>
      </c>
      <c r="D2410" s="3" t="s">
        <v>2510</v>
      </c>
      <c r="G2410" s="21">
        <v>7408</v>
      </c>
      <c r="H2410" s="21" t="s">
        <v>4565</v>
      </c>
    </row>
    <row r="2411" spans="1:8" x14ac:dyDescent="0.2">
      <c r="A2411" s="3">
        <v>5318</v>
      </c>
      <c r="B2411" s="3" t="s">
        <v>2609</v>
      </c>
      <c r="C2411" s="3" t="s">
        <v>2609</v>
      </c>
      <c r="D2411" s="3" t="s">
        <v>2510</v>
      </c>
      <c r="G2411" s="21">
        <v>7411</v>
      </c>
      <c r="H2411" s="21" t="s">
        <v>4565</v>
      </c>
    </row>
    <row r="2412" spans="1:8" x14ac:dyDescent="0.2">
      <c r="A2412" s="3">
        <v>5237</v>
      </c>
      <c r="B2412" s="3" t="s">
        <v>2610</v>
      </c>
      <c r="C2412" s="3" t="s">
        <v>2610</v>
      </c>
      <c r="D2412" s="3" t="s">
        <v>2510</v>
      </c>
      <c r="G2412" s="21">
        <v>7412</v>
      </c>
      <c r="H2412" s="21" t="s">
        <v>4565</v>
      </c>
    </row>
    <row r="2413" spans="1:8" x14ac:dyDescent="0.2">
      <c r="A2413" s="3">
        <v>5243</v>
      </c>
      <c r="B2413" s="3" t="s">
        <v>2611</v>
      </c>
      <c r="C2413" s="3" t="s">
        <v>2611</v>
      </c>
      <c r="D2413" s="3" t="s">
        <v>2510</v>
      </c>
      <c r="G2413" s="21">
        <v>7413</v>
      </c>
      <c r="H2413" s="21" t="s">
        <v>4565</v>
      </c>
    </row>
    <row r="2414" spans="1:8" x14ac:dyDescent="0.2">
      <c r="A2414" s="3">
        <v>5236</v>
      </c>
      <c r="B2414" s="3" t="s">
        <v>2612</v>
      </c>
      <c r="C2414" s="3" t="s">
        <v>2612</v>
      </c>
      <c r="D2414" s="3" t="s">
        <v>2510</v>
      </c>
      <c r="G2414" s="21">
        <v>7414</v>
      </c>
      <c r="H2414" s="21" t="s">
        <v>4565</v>
      </c>
    </row>
    <row r="2415" spans="1:8" x14ac:dyDescent="0.2">
      <c r="A2415" s="3">
        <v>5223</v>
      </c>
      <c r="B2415" s="3" t="s">
        <v>2613</v>
      </c>
      <c r="C2415" s="3" t="s">
        <v>2613</v>
      </c>
      <c r="D2415" s="3" t="s">
        <v>2510</v>
      </c>
      <c r="G2415" s="21">
        <v>7415</v>
      </c>
      <c r="H2415" s="21" t="s">
        <v>4565</v>
      </c>
    </row>
    <row r="2416" spans="1:8" x14ac:dyDescent="0.2">
      <c r="A2416" s="3">
        <v>5235</v>
      </c>
      <c r="B2416" s="3" t="s">
        <v>2614</v>
      </c>
      <c r="C2416" s="3" t="s">
        <v>2615</v>
      </c>
      <c r="D2416" s="3" t="s">
        <v>2510</v>
      </c>
      <c r="G2416" s="21">
        <v>7416</v>
      </c>
      <c r="H2416" s="21" t="s">
        <v>4565</v>
      </c>
    </row>
    <row r="2417" spans="1:8" x14ac:dyDescent="0.2">
      <c r="A2417" s="3">
        <v>5112</v>
      </c>
      <c r="B2417" s="3" t="s">
        <v>2616</v>
      </c>
      <c r="C2417" s="3" t="s">
        <v>2617</v>
      </c>
      <c r="D2417" s="3" t="s">
        <v>2510</v>
      </c>
      <c r="G2417" s="21">
        <v>7417</v>
      </c>
      <c r="H2417" s="21" t="s">
        <v>4565</v>
      </c>
    </row>
    <row r="2418" spans="1:8" x14ac:dyDescent="0.2">
      <c r="A2418" s="3">
        <v>5106</v>
      </c>
      <c r="B2418" s="3" t="s">
        <v>2618</v>
      </c>
      <c r="C2418" s="3" t="s">
        <v>2619</v>
      </c>
      <c r="D2418" s="3" t="s">
        <v>2510</v>
      </c>
      <c r="G2418" s="21">
        <v>7418</v>
      </c>
      <c r="H2418" s="21" t="s">
        <v>4565</v>
      </c>
    </row>
    <row r="2419" spans="1:8" x14ac:dyDescent="0.2">
      <c r="A2419" s="3">
        <v>5233</v>
      </c>
      <c r="B2419" s="3" t="s">
        <v>2620</v>
      </c>
      <c r="C2419" s="3" t="s">
        <v>2621</v>
      </c>
      <c r="D2419" s="3" t="s">
        <v>2510</v>
      </c>
      <c r="G2419" s="21">
        <v>7419</v>
      </c>
      <c r="H2419" s="21" t="s">
        <v>4565</v>
      </c>
    </row>
    <row r="2420" spans="1:8" x14ac:dyDescent="0.2">
      <c r="A2420" s="3">
        <v>5234</v>
      </c>
      <c r="B2420" s="3" t="s">
        <v>2621</v>
      </c>
      <c r="C2420" s="3" t="s">
        <v>2621</v>
      </c>
      <c r="D2420" s="3" t="s">
        <v>2510</v>
      </c>
      <c r="G2420" s="21">
        <v>7421</v>
      </c>
      <c r="H2420" s="21" t="s">
        <v>4565</v>
      </c>
    </row>
    <row r="2421" spans="1:8" x14ac:dyDescent="0.2">
      <c r="A2421" s="3">
        <v>5213</v>
      </c>
      <c r="B2421" s="3" t="s">
        <v>2622</v>
      </c>
      <c r="C2421" s="3" t="s">
        <v>2622</v>
      </c>
      <c r="D2421" s="3" t="s">
        <v>2510</v>
      </c>
      <c r="G2421" s="21">
        <v>7422</v>
      </c>
      <c r="H2421" s="21" t="s">
        <v>4565</v>
      </c>
    </row>
    <row r="2422" spans="1:8" x14ac:dyDescent="0.2">
      <c r="A2422" s="3">
        <v>5210</v>
      </c>
      <c r="B2422" s="3" t="s">
        <v>2623</v>
      </c>
      <c r="C2422" s="3" t="s">
        <v>2623</v>
      </c>
      <c r="D2422" s="3" t="s">
        <v>2510</v>
      </c>
      <c r="G2422" s="21">
        <v>7423</v>
      </c>
      <c r="H2422" s="21" t="s">
        <v>4565</v>
      </c>
    </row>
    <row r="2423" spans="1:8" x14ac:dyDescent="0.2">
      <c r="A2423" s="3">
        <v>5225</v>
      </c>
      <c r="B2423" s="3" t="s">
        <v>2624</v>
      </c>
      <c r="C2423" s="3" t="s">
        <v>2624</v>
      </c>
      <c r="D2423" s="3" t="s">
        <v>2510</v>
      </c>
      <c r="G2423" s="21">
        <v>7424</v>
      </c>
      <c r="H2423" s="21" t="s">
        <v>4565</v>
      </c>
    </row>
    <row r="2424" spans="1:8" x14ac:dyDescent="0.2">
      <c r="A2424" s="3">
        <v>5107</v>
      </c>
      <c r="B2424" s="3" t="s">
        <v>2625</v>
      </c>
      <c r="C2424" s="3" t="s">
        <v>2626</v>
      </c>
      <c r="D2424" s="3" t="s">
        <v>2510</v>
      </c>
      <c r="G2424" s="21">
        <v>7425</v>
      </c>
      <c r="H2424" s="21" t="s">
        <v>4565</v>
      </c>
    </row>
    <row r="2425" spans="1:8" x14ac:dyDescent="0.2">
      <c r="A2425" s="3">
        <v>5108</v>
      </c>
      <c r="B2425" s="3" t="s">
        <v>2627</v>
      </c>
      <c r="C2425" s="3" t="s">
        <v>2626</v>
      </c>
      <c r="D2425" s="3" t="s">
        <v>2510</v>
      </c>
      <c r="G2425" s="21">
        <v>7426</v>
      </c>
      <c r="H2425" s="21" t="s">
        <v>4565</v>
      </c>
    </row>
    <row r="2426" spans="1:8" x14ac:dyDescent="0.2">
      <c r="A2426" s="3">
        <v>5712</v>
      </c>
      <c r="B2426" s="3" t="s">
        <v>2628</v>
      </c>
      <c r="C2426" s="3" t="s">
        <v>2628</v>
      </c>
      <c r="D2426" s="3" t="s">
        <v>2510</v>
      </c>
      <c r="G2426" s="21">
        <v>7427</v>
      </c>
      <c r="H2426" s="21" t="s">
        <v>4565</v>
      </c>
    </row>
    <row r="2427" spans="1:8" x14ac:dyDescent="0.2">
      <c r="A2427" s="3">
        <v>5708</v>
      </c>
      <c r="B2427" s="3" t="s">
        <v>2629</v>
      </c>
      <c r="C2427" s="3" t="s">
        <v>2629</v>
      </c>
      <c r="D2427" s="3" t="s">
        <v>2510</v>
      </c>
      <c r="G2427" s="21">
        <v>7428</v>
      </c>
      <c r="H2427" s="21" t="s">
        <v>4561</v>
      </c>
    </row>
    <row r="2428" spans="1:8" x14ac:dyDescent="0.2">
      <c r="A2428" s="3">
        <v>5736</v>
      </c>
      <c r="B2428" s="3" t="s">
        <v>2630</v>
      </c>
      <c r="C2428" s="3" t="s">
        <v>2631</v>
      </c>
      <c r="D2428" s="3" t="s">
        <v>2510</v>
      </c>
      <c r="G2428" s="21">
        <v>7430</v>
      </c>
      <c r="H2428" s="21" t="s">
        <v>4565</v>
      </c>
    </row>
    <row r="2429" spans="1:8" x14ac:dyDescent="0.2">
      <c r="A2429" s="3">
        <v>5724</v>
      </c>
      <c r="B2429" s="3" t="s">
        <v>2632</v>
      </c>
      <c r="C2429" s="3" t="s">
        <v>2632</v>
      </c>
      <c r="D2429" s="3" t="s">
        <v>2510</v>
      </c>
      <c r="G2429" s="21">
        <v>7431</v>
      </c>
      <c r="H2429" s="21" t="s">
        <v>4565</v>
      </c>
    </row>
    <row r="2430" spans="1:8" x14ac:dyDescent="0.2">
      <c r="A2430" s="3">
        <v>5728</v>
      </c>
      <c r="B2430" s="3" t="s">
        <v>2633</v>
      </c>
      <c r="C2430" s="3" t="s">
        <v>2633</v>
      </c>
      <c r="D2430" s="3" t="s">
        <v>2510</v>
      </c>
      <c r="G2430" s="21">
        <v>7432</v>
      </c>
      <c r="H2430" s="21" t="s">
        <v>4565</v>
      </c>
    </row>
    <row r="2431" spans="1:8" x14ac:dyDescent="0.2">
      <c r="A2431" s="3">
        <v>5043</v>
      </c>
      <c r="B2431" s="3" t="s">
        <v>2634</v>
      </c>
      <c r="C2431" s="3" t="s">
        <v>2634</v>
      </c>
      <c r="D2431" s="3" t="s">
        <v>2510</v>
      </c>
      <c r="G2431" s="21">
        <v>7433</v>
      </c>
      <c r="H2431" s="21" t="s">
        <v>4565</v>
      </c>
    </row>
    <row r="2432" spans="1:8" x14ac:dyDescent="0.2">
      <c r="A2432" s="3">
        <v>5733</v>
      </c>
      <c r="B2432" s="3" t="s">
        <v>2635</v>
      </c>
      <c r="C2432" s="3" t="s">
        <v>2636</v>
      </c>
      <c r="D2432" s="3" t="s">
        <v>2510</v>
      </c>
      <c r="G2432" s="21">
        <v>7434</v>
      </c>
      <c r="H2432" s="21" t="s">
        <v>4561</v>
      </c>
    </row>
    <row r="2433" spans="1:8" x14ac:dyDescent="0.2">
      <c r="A2433" s="3">
        <v>5725</v>
      </c>
      <c r="B2433" s="3" t="s">
        <v>2637</v>
      </c>
      <c r="C2433" s="3" t="s">
        <v>2637</v>
      </c>
      <c r="D2433" s="3" t="s">
        <v>2510</v>
      </c>
      <c r="G2433" s="21">
        <v>7435</v>
      </c>
      <c r="H2433" s="21" t="s">
        <v>4561</v>
      </c>
    </row>
    <row r="2434" spans="1:8" x14ac:dyDescent="0.2">
      <c r="A2434" s="3">
        <v>5737</v>
      </c>
      <c r="B2434" s="3" t="s">
        <v>2638</v>
      </c>
      <c r="C2434" s="3" t="s">
        <v>2638</v>
      </c>
      <c r="D2434" s="3" t="s">
        <v>2510</v>
      </c>
      <c r="G2434" s="21">
        <v>7436</v>
      </c>
      <c r="H2434" s="21" t="s">
        <v>4561</v>
      </c>
    </row>
    <row r="2435" spans="1:8" x14ac:dyDescent="0.2">
      <c r="A2435" s="3">
        <v>5727</v>
      </c>
      <c r="B2435" s="3" t="s">
        <v>2639</v>
      </c>
      <c r="C2435" s="3" t="s">
        <v>2639</v>
      </c>
      <c r="D2435" s="3" t="s">
        <v>2510</v>
      </c>
      <c r="G2435" s="21">
        <v>7437</v>
      </c>
      <c r="H2435" s="21" t="s">
        <v>4561</v>
      </c>
    </row>
    <row r="2436" spans="1:8" x14ac:dyDescent="0.2">
      <c r="A2436" s="3">
        <v>5734</v>
      </c>
      <c r="B2436" s="3" t="s">
        <v>2640</v>
      </c>
      <c r="C2436" s="3" t="s">
        <v>2641</v>
      </c>
      <c r="D2436" s="3" t="s">
        <v>2510</v>
      </c>
      <c r="G2436" s="21">
        <v>7438</v>
      </c>
      <c r="H2436" s="21" t="s">
        <v>4561</v>
      </c>
    </row>
    <row r="2437" spans="1:8" x14ac:dyDescent="0.2">
      <c r="A2437" s="3">
        <v>5044</v>
      </c>
      <c r="B2437" s="3" t="s">
        <v>2642</v>
      </c>
      <c r="C2437" s="3" t="s">
        <v>2642</v>
      </c>
      <c r="D2437" s="3" t="s">
        <v>2510</v>
      </c>
      <c r="G2437" s="21">
        <v>7440</v>
      </c>
      <c r="H2437" s="21" t="s">
        <v>4565</v>
      </c>
    </row>
    <row r="2438" spans="1:8" x14ac:dyDescent="0.2">
      <c r="A2438" s="3">
        <v>5046</v>
      </c>
      <c r="B2438" s="3" t="s">
        <v>2643</v>
      </c>
      <c r="C2438" s="3" t="s">
        <v>2643</v>
      </c>
      <c r="D2438" s="3" t="s">
        <v>2510</v>
      </c>
      <c r="G2438" s="21">
        <v>7442</v>
      </c>
      <c r="H2438" s="21" t="s">
        <v>4565</v>
      </c>
    </row>
    <row r="2439" spans="1:8" x14ac:dyDescent="0.2">
      <c r="A2439" s="3">
        <v>5046</v>
      </c>
      <c r="B2439" s="3" t="s">
        <v>2644</v>
      </c>
      <c r="C2439" s="3" t="s">
        <v>2643</v>
      </c>
      <c r="D2439" s="3" t="s">
        <v>2510</v>
      </c>
      <c r="G2439" s="21">
        <v>7443</v>
      </c>
      <c r="H2439" s="21" t="s">
        <v>4565</v>
      </c>
    </row>
    <row r="2440" spans="1:8" x14ac:dyDescent="0.2">
      <c r="A2440" s="3">
        <v>5040</v>
      </c>
      <c r="B2440" s="3" t="s">
        <v>2645</v>
      </c>
      <c r="C2440" s="3" t="s">
        <v>2645</v>
      </c>
      <c r="D2440" s="3" t="s">
        <v>2510</v>
      </c>
      <c r="G2440" s="21">
        <v>7444</v>
      </c>
      <c r="H2440" s="21" t="s">
        <v>4561</v>
      </c>
    </row>
    <row r="2441" spans="1:8" x14ac:dyDescent="0.2">
      <c r="A2441" s="3">
        <v>5723</v>
      </c>
      <c r="B2441" s="3" t="s">
        <v>2646</v>
      </c>
      <c r="C2441" s="3" t="s">
        <v>2647</v>
      </c>
      <c r="D2441" s="3" t="s">
        <v>2510</v>
      </c>
      <c r="G2441" s="21">
        <v>7445</v>
      </c>
      <c r="H2441" s="21" t="s">
        <v>4561</v>
      </c>
    </row>
    <row r="2442" spans="1:8" x14ac:dyDescent="0.2">
      <c r="A2442" s="3">
        <v>5726</v>
      </c>
      <c r="B2442" s="3" t="s">
        <v>2648</v>
      </c>
      <c r="C2442" s="3" t="s">
        <v>2648</v>
      </c>
      <c r="D2442" s="3" t="s">
        <v>2510</v>
      </c>
      <c r="G2442" s="21">
        <v>7447</v>
      </c>
      <c r="H2442" s="21" t="s">
        <v>4561</v>
      </c>
    </row>
    <row r="2443" spans="1:8" x14ac:dyDescent="0.2">
      <c r="A2443" s="3">
        <v>5732</v>
      </c>
      <c r="B2443" s="3" t="s">
        <v>2649</v>
      </c>
      <c r="C2443" s="3" t="s">
        <v>2649</v>
      </c>
      <c r="D2443" s="3" t="s">
        <v>2510</v>
      </c>
      <c r="G2443" s="21">
        <v>7448</v>
      </c>
      <c r="H2443" s="21" t="s">
        <v>4561</v>
      </c>
    </row>
    <row r="2444" spans="1:8" x14ac:dyDescent="0.2">
      <c r="A2444" s="3">
        <v>5074</v>
      </c>
      <c r="B2444" s="3" t="s">
        <v>2650</v>
      </c>
      <c r="C2444" s="3" t="s">
        <v>2650</v>
      </c>
      <c r="D2444" s="3" t="s">
        <v>2510</v>
      </c>
      <c r="G2444" s="21">
        <v>7450</v>
      </c>
      <c r="H2444" s="21" t="s">
        <v>4565</v>
      </c>
    </row>
    <row r="2445" spans="1:8" x14ac:dyDescent="0.2">
      <c r="A2445" s="3">
        <v>5070</v>
      </c>
      <c r="B2445" s="3" t="s">
        <v>2651</v>
      </c>
      <c r="C2445" s="3" t="s">
        <v>2651</v>
      </c>
      <c r="D2445" s="3" t="s">
        <v>2510</v>
      </c>
      <c r="G2445" s="21">
        <v>7451</v>
      </c>
      <c r="H2445" s="21" t="s">
        <v>4565</v>
      </c>
    </row>
    <row r="2446" spans="1:8" x14ac:dyDescent="0.2">
      <c r="A2446" s="3">
        <v>5272</v>
      </c>
      <c r="B2446" s="3" t="s">
        <v>2652</v>
      </c>
      <c r="C2446" s="3" t="s">
        <v>2652</v>
      </c>
      <c r="D2446" s="3" t="s">
        <v>2510</v>
      </c>
      <c r="G2446" s="21">
        <v>7452</v>
      </c>
      <c r="H2446" s="21" t="s">
        <v>4565</v>
      </c>
    </row>
    <row r="2447" spans="1:8" x14ac:dyDescent="0.2">
      <c r="A2447" s="3">
        <v>5073</v>
      </c>
      <c r="B2447" s="3" t="s">
        <v>2653</v>
      </c>
      <c r="C2447" s="3" t="s">
        <v>2653</v>
      </c>
      <c r="D2447" s="3" t="s">
        <v>2510</v>
      </c>
      <c r="G2447" s="21">
        <v>7453</v>
      </c>
      <c r="H2447" s="21" t="s">
        <v>4565</v>
      </c>
    </row>
    <row r="2448" spans="1:8" x14ac:dyDescent="0.2">
      <c r="A2448" s="3">
        <v>5027</v>
      </c>
      <c r="B2448" s="3" t="s">
        <v>2654</v>
      </c>
      <c r="C2448" s="3" t="s">
        <v>2654</v>
      </c>
      <c r="D2448" s="3" t="s">
        <v>2510</v>
      </c>
      <c r="G2448" s="21">
        <v>7454</v>
      </c>
      <c r="H2448" s="21" t="s">
        <v>4566</v>
      </c>
    </row>
    <row r="2449" spans="1:8" x14ac:dyDescent="0.2">
      <c r="A2449" s="3">
        <v>5082</v>
      </c>
      <c r="B2449" s="3" t="s">
        <v>2655</v>
      </c>
      <c r="C2449" s="3" t="s">
        <v>2655</v>
      </c>
      <c r="D2449" s="3" t="s">
        <v>2510</v>
      </c>
      <c r="G2449" s="21">
        <v>7455</v>
      </c>
      <c r="H2449" s="21" t="s">
        <v>4561</v>
      </c>
    </row>
    <row r="2450" spans="1:8" x14ac:dyDescent="0.2">
      <c r="A2450" s="3">
        <v>5083</v>
      </c>
      <c r="B2450" s="3" t="s">
        <v>2656</v>
      </c>
      <c r="C2450" s="3" t="s">
        <v>2655</v>
      </c>
      <c r="D2450" s="3" t="s">
        <v>2510</v>
      </c>
      <c r="G2450" s="21">
        <v>7456</v>
      </c>
      <c r="H2450" s="21" t="s">
        <v>4561</v>
      </c>
    </row>
    <row r="2451" spans="1:8" x14ac:dyDescent="0.2">
      <c r="A2451" s="3">
        <v>5080</v>
      </c>
      <c r="B2451" s="3" t="s">
        <v>2657</v>
      </c>
      <c r="C2451" s="3" t="s">
        <v>2657</v>
      </c>
      <c r="D2451" s="3" t="s">
        <v>2510</v>
      </c>
      <c r="G2451" s="21">
        <v>7457</v>
      </c>
      <c r="H2451" s="21" t="s">
        <v>4561</v>
      </c>
    </row>
    <row r="2452" spans="1:8" x14ac:dyDescent="0.2">
      <c r="A2452" s="3">
        <v>5084</v>
      </c>
      <c r="B2452" s="3" t="s">
        <v>2658</v>
      </c>
      <c r="C2452" s="3" t="s">
        <v>2657</v>
      </c>
      <c r="D2452" s="3" t="s">
        <v>2510</v>
      </c>
      <c r="G2452" s="21">
        <v>7458</v>
      </c>
      <c r="H2452" s="21" t="s">
        <v>4565</v>
      </c>
    </row>
    <row r="2453" spans="1:8" x14ac:dyDescent="0.2">
      <c r="A2453" s="3">
        <v>5085</v>
      </c>
      <c r="B2453" s="3" t="s">
        <v>2659</v>
      </c>
      <c r="C2453" s="3" t="s">
        <v>2657</v>
      </c>
      <c r="D2453" s="3" t="s">
        <v>2510</v>
      </c>
      <c r="G2453" s="21">
        <v>7459</v>
      </c>
      <c r="H2453" s="21" t="s">
        <v>4565</v>
      </c>
    </row>
    <row r="2454" spans="1:8" x14ac:dyDescent="0.2">
      <c r="A2454" s="3">
        <v>4333</v>
      </c>
      <c r="B2454" s="3" t="s">
        <v>2660</v>
      </c>
      <c r="C2454" s="3" t="s">
        <v>2661</v>
      </c>
      <c r="D2454" s="3" t="s">
        <v>2510</v>
      </c>
      <c r="G2454" s="21">
        <v>7460</v>
      </c>
      <c r="H2454" s="21" t="s">
        <v>4565</v>
      </c>
    </row>
    <row r="2455" spans="1:8" x14ac:dyDescent="0.2">
      <c r="A2455" s="3">
        <v>5062</v>
      </c>
      <c r="B2455" s="3" t="s">
        <v>2662</v>
      </c>
      <c r="C2455" s="3" t="s">
        <v>2662</v>
      </c>
      <c r="D2455" s="3" t="s">
        <v>2510</v>
      </c>
      <c r="G2455" s="21">
        <v>7462</v>
      </c>
      <c r="H2455" s="21" t="s">
        <v>4565</v>
      </c>
    </row>
    <row r="2456" spans="1:8" x14ac:dyDescent="0.2">
      <c r="A2456" s="3">
        <v>5072</v>
      </c>
      <c r="B2456" s="3" t="s">
        <v>2663</v>
      </c>
      <c r="C2456" s="3" t="s">
        <v>2663</v>
      </c>
      <c r="D2456" s="3" t="s">
        <v>2510</v>
      </c>
      <c r="G2456" s="21">
        <v>7463</v>
      </c>
      <c r="H2456" s="21" t="s">
        <v>4565</v>
      </c>
    </row>
    <row r="2457" spans="1:8" x14ac:dyDescent="0.2">
      <c r="A2457" s="3">
        <v>5326</v>
      </c>
      <c r="B2457" s="3" t="s">
        <v>2664</v>
      </c>
      <c r="C2457" s="3" t="s">
        <v>2664</v>
      </c>
      <c r="D2457" s="3" t="s">
        <v>2510</v>
      </c>
      <c r="G2457" s="21">
        <v>7464</v>
      </c>
      <c r="H2457" s="21" t="s">
        <v>4565</v>
      </c>
    </row>
    <row r="2458" spans="1:8" x14ac:dyDescent="0.2">
      <c r="A2458" s="3">
        <v>4334</v>
      </c>
      <c r="B2458" s="3" t="s">
        <v>2665</v>
      </c>
      <c r="C2458" s="3" t="s">
        <v>2666</v>
      </c>
      <c r="D2458" s="3" t="s">
        <v>2510</v>
      </c>
      <c r="G2458" s="21">
        <v>7472</v>
      </c>
      <c r="H2458" s="21" t="s">
        <v>4565</v>
      </c>
    </row>
    <row r="2459" spans="1:8" x14ac:dyDescent="0.2">
      <c r="A2459" s="3">
        <v>5028</v>
      </c>
      <c r="B2459" s="3" t="s">
        <v>2667</v>
      </c>
      <c r="C2459" s="3" t="s">
        <v>2667</v>
      </c>
      <c r="D2459" s="3" t="s">
        <v>2510</v>
      </c>
      <c r="G2459" s="21">
        <v>7473</v>
      </c>
      <c r="H2459" s="21" t="s">
        <v>4565</v>
      </c>
    </row>
    <row r="2460" spans="1:8" x14ac:dyDescent="0.2">
      <c r="A2460" s="3">
        <v>5064</v>
      </c>
      <c r="B2460" s="3" t="s">
        <v>2668</v>
      </c>
      <c r="C2460" s="3" t="s">
        <v>2668</v>
      </c>
      <c r="D2460" s="3" t="s">
        <v>2510</v>
      </c>
      <c r="G2460" s="21">
        <v>7477</v>
      </c>
      <c r="H2460" s="21" t="s">
        <v>4565</v>
      </c>
    </row>
    <row r="2461" spans="1:8" x14ac:dyDescent="0.2">
      <c r="A2461" s="3">
        <v>5063</v>
      </c>
      <c r="B2461" s="3" t="s">
        <v>2669</v>
      </c>
      <c r="C2461" s="3" t="s">
        <v>2669</v>
      </c>
      <c r="D2461" s="3" t="s">
        <v>2510</v>
      </c>
      <c r="G2461" s="21">
        <v>7482</v>
      </c>
      <c r="H2461" s="21" t="s">
        <v>4566</v>
      </c>
    </row>
    <row r="2462" spans="1:8" x14ac:dyDescent="0.2">
      <c r="A2462" s="3">
        <v>5079</v>
      </c>
      <c r="B2462" s="3" t="s">
        <v>2670</v>
      </c>
      <c r="C2462" s="3" t="s">
        <v>2670</v>
      </c>
      <c r="D2462" s="3" t="s">
        <v>2510</v>
      </c>
      <c r="G2462" s="21">
        <v>7484</v>
      </c>
      <c r="H2462" s="21" t="s">
        <v>4566</v>
      </c>
    </row>
    <row r="2463" spans="1:8" x14ac:dyDescent="0.2">
      <c r="A2463" s="3">
        <v>5273</v>
      </c>
      <c r="B2463" s="3" t="s">
        <v>2671</v>
      </c>
      <c r="C2463" s="3" t="s">
        <v>2672</v>
      </c>
      <c r="D2463" s="3" t="s">
        <v>2510</v>
      </c>
      <c r="G2463" s="21">
        <v>7492</v>
      </c>
      <c r="H2463" s="21" t="s">
        <v>4565</v>
      </c>
    </row>
    <row r="2464" spans="1:8" x14ac:dyDescent="0.2">
      <c r="A2464" s="3">
        <v>5274</v>
      </c>
      <c r="B2464" s="3" t="s">
        <v>2673</v>
      </c>
      <c r="C2464" s="3" t="s">
        <v>2672</v>
      </c>
      <c r="D2464" s="3" t="s">
        <v>2510</v>
      </c>
      <c r="G2464" s="21">
        <v>7493</v>
      </c>
      <c r="H2464" s="21" t="s">
        <v>4565</v>
      </c>
    </row>
    <row r="2465" spans="1:8" x14ac:dyDescent="0.2">
      <c r="A2465" s="3">
        <v>5275</v>
      </c>
      <c r="B2465" s="3" t="s">
        <v>2674</v>
      </c>
      <c r="C2465" s="3" t="s">
        <v>2672</v>
      </c>
      <c r="D2465" s="3" t="s">
        <v>2510</v>
      </c>
      <c r="G2465" s="21">
        <v>7494</v>
      </c>
      <c r="H2465" s="21" t="s">
        <v>4566</v>
      </c>
    </row>
    <row r="2466" spans="1:8" x14ac:dyDescent="0.2">
      <c r="A2466" s="3">
        <v>5276</v>
      </c>
      <c r="B2466" s="3" t="s">
        <v>2675</v>
      </c>
      <c r="C2466" s="3" t="s">
        <v>2672</v>
      </c>
      <c r="D2466" s="3" t="s">
        <v>2510</v>
      </c>
      <c r="G2466" s="21">
        <v>7500</v>
      </c>
      <c r="H2466" s="21" t="s">
        <v>4569</v>
      </c>
    </row>
    <row r="2467" spans="1:8" x14ac:dyDescent="0.2">
      <c r="A2467" s="3">
        <v>5277</v>
      </c>
      <c r="B2467" s="3" t="s">
        <v>2676</v>
      </c>
      <c r="C2467" s="3" t="s">
        <v>2672</v>
      </c>
      <c r="D2467" s="3" t="s">
        <v>2510</v>
      </c>
      <c r="G2467" s="21">
        <v>7502</v>
      </c>
      <c r="H2467" s="21" t="s">
        <v>4569</v>
      </c>
    </row>
    <row r="2468" spans="1:8" x14ac:dyDescent="0.2">
      <c r="A2468" s="3">
        <v>5075</v>
      </c>
      <c r="B2468" s="3" t="s">
        <v>2677</v>
      </c>
      <c r="C2468" s="3" t="s">
        <v>2678</v>
      </c>
      <c r="D2468" s="3" t="s">
        <v>2510</v>
      </c>
      <c r="G2468" s="21">
        <v>7503</v>
      </c>
      <c r="H2468" s="21" t="s">
        <v>4569</v>
      </c>
    </row>
    <row r="2469" spans="1:8" x14ac:dyDescent="0.2">
      <c r="A2469" s="3">
        <v>5076</v>
      </c>
      <c r="B2469" s="3" t="s">
        <v>2679</v>
      </c>
      <c r="C2469" s="3" t="s">
        <v>2678</v>
      </c>
      <c r="D2469" s="3" t="s">
        <v>2510</v>
      </c>
      <c r="G2469" s="21">
        <v>7504</v>
      </c>
      <c r="H2469" s="21" t="s">
        <v>4569</v>
      </c>
    </row>
    <row r="2470" spans="1:8" x14ac:dyDescent="0.2">
      <c r="A2470" s="3">
        <v>5077</v>
      </c>
      <c r="B2470" s="3" t="s">
        <v>2680</v>
      </c>
      <c r="C2470" s="3" t="s">
        <v>2678</v>
      </c>
      <c r="D2470" s="3" t="s">
        <v>2510</v>
      </c>
      <c r="G2470" s="21">
        <v>7505</v>
      </c>
      <c r="H2470" s="21" t="s">
        <v>4569</v>
      </c>
    </row>
    <row r="2471" spans="1:8" x14ac:dyDescent="0.2">
      <c r="A2471" s="3">
        <v>5078</v>
      </c>
      <c r="B2471" s="3" t="s">
        <v>2681</v>
      </c>
      <c r="C2471" s="3" t="s">
        <v>2678</v>
      </c>
      <c r="D2471" s="3" t="s">
        <v>2510</v>
      </c>
      <c r="G2471" s="21">
        <v>7512</v>
      </c>
      <c r="H2471" s="21" t="s">
        <v>4569</v>
      </c>
    </row>
    <row r="2472" spans="1:8" x14ac:dyDescent="0.2">
      <c r="A2472" s="3">
        <v>5600</v>
      </c>
      <c r="B2472" s="3" t="s">
        <v>2682</v>
      </c>
      <c r="C2472" s="3" t="s">
        <v>2683</v>
      </c>
      <c r="D2472" s="3" t="s">
        <v>2510</v>
      </c>
      <c r="G2472" s="21">
        <v>7513</v>
      </c>
      <c r="H2472" s="21" t="s">
        <v>4569</v>
      </c>
    </row>
    <row r="2473" spans="1:8" x14ac:dyDescent="0.2">
      <c r="A2473" s="3">
        <v>5706</v>
      </c>
      <c r="B2473" s="3" t="s">
        <v>2684</v>
      </c>
      <c r="C2473" s="3" t="s">
        <v>2684</v>
      </c>
      <c r="D2473" s="3" t="s">
        <v>2510</v>
      </c>
      <c r="G2473" s="21">
        <v>7514</v>
      </c>
      <c r="H2473" s="21" t="s">
        <v>4569</v>
      </c>
    </row>
    <row r="2474" spans="1:8" x14ac:dyDescent="0.2">
      <c r="A2474" s="3">
        <v>5505</v>
      </c>
      <c r="B2474" s="3" t="s">
        <v>2685</v>
      </c>
      <c r="C2474" s="3" t="s">
        <v>2685</v>
      </c>
      <c r="D2474" s="3" t="s">
        <v>2510</v>
      </c>
      <c r="G2474" s="21">
        <v>7515</v>
      </c>
      <c r="H2474" s="21" t="s">
        <v>4569</v>
      </c>
    </row>
    <row r="2475" spans="1:8" x14ac:dyDescent="0.2">
      <c r="A2475" s="3">
        <v>5606</v>
      </c>
      <c r="B2475" s="3" t="s">
        <v>2686</v>
      </c>
      <c r="C2475" s="3" t="s">
        <v>2686</v>
      </c>
      <c r="D2475" s="3" t="s">
        <v>2510</v>
      </c>
      <c r="G2475" s="21">
        <v>7516</v>
      </c>
      <c r="H2475" s="21" t="s">
        <v>4569</v>
      </c>
    </row>
    <row r="2476" spans="1:8" x14ac:dyDescent="0.2">
      <c r="A2476" s="3">
        <v>5704</v>
      </c>
      <c r="B2476" s="3" t="s">
        <v>2687</v>
      </c>
      <c r="C2476" s="3" t="s">
        <v>2687</v>
      </c>
      <c r="D2476" s="3" t="s">
        <v>2510</v>
      </c>
      <c r="G2476" s="21">
        <v>7517</v>
      </c>
      <c r="H2476" s="21" t="s">
        <v>4569</v>
      </c>
    </row>
    <row r="2477" spans="1:8" x14ac:dyDescent="0.2">
      <c r="A2477" s="3">
        <v>5615</v>
      </c>
      <c r="B2477" s="3" t="s">
        <v>2688</v>
      </c>
      <c r="C2477" s="3" t="s">
        <v>2688</v>
      </c>
      <c r="D2477" s="3" t="s">
        <v>2510</v>
      </c>
      <c r="G2477" s="21">
        <v>7522</v>
      </c>
      <c r="H2477" s="21" t="s">
        <v>4569</v>
      </c>
    </row>
    <row r="2478" spans="1:8" x14ac:dyDescent="0.2">
      <c r="A2478" s="3">
        <v>5705</v>
      </c>
      <c r="B2478" s="3" t="s">
        <v>2689</v>
      </c>
      <c r="C2478" s="3" t="s">
        <v>2689</v>
      </c>
      <c r="D2478" s="3" t="s">
        <v>2510</v>
      </c>
      <c r="G2478" s="21">
        <v>7523</v>
      </c>
      <c r="H2478" s="21" t="s">
        <v>4569</v>
      </c>
    </row>
    <row r="2479" spans="1:8" x14ac:dyDescent="0.2">
      <c r="A2479" s="3">
        <v>5604</v>
      </c>
      <c r="B2479" s="3" t="s">
        <v>2690</v>
      </c>
      <c r="C2479" s="3" t="s">
        <v>2690</v>
      </c>
      <c r="D2479" s="3" t="s">
        <v>2510</v>
      </c>
      <c r="G2479" s="21">
        <v>7524</v>
      </c>
      <c r="H2479" s="21" t="s">
        <v>4569</v>
      </c>
    </row>
    <row r="2480" spans="1:8" x14ac:dyDescent="0.2">
      <c r="A2480" s="3">
        <v>5113</v>
      </c>
      <c r="B2480" s="3" t="s">
        <v>2691</v>
      </c>
      <c r="C2480" s="3" t="s">
        <v>2692</v>
      </c>
      <c r="D2480" s="3" t="s">
        <v>2510</v>
      </c>
      <c r="G2480" s="21">
        <v>7525</v>
      </c>
      <c r="H2480" s="21" t="s">
        <v>4569</v>
      </c>
    </row>
    <row r="2481" spans="1:8" x14ac:dyDescent="0.2">
      <c r="A2481" s="3">
        <v>5502</v>
      </c>
      <c r="B2481" s="3" t="s">
        <v>2693</v>
      </c>
      <c r="C2481" s="3" t="s">
        <v>2693</v>
      </c>
      <c r="D2481" s="3" t="s">
        <v>2510</v>
      </c>
      <c r="G2481" s="21">
        <v>7526</v>
      </c>
      <c r="H2481" s="21" t="s">
        <v>4569</v>
      </c>
    </row>
    <row r="2482" spans="1:8" x14ac:dyDescent="0.2">
      <c r="A2482" s="3">
        <v>5600</v>
      </c>
      <c r="B2482" s="3" t="s">
        <v>2694</v>
      </c>
      <c r="C2482" s="3" t="s">
        <v>2694</v>
      </c>
      <c r="D2482" s="3" t="s">
        <v>2510</v>
      </c>
      <c r="G2482" s="21">
        <v>7527</v>
      </c>
      <c r="H2482" s="21" t="s">
        <v>4569</v>
      </c>
    </row>
    <row r="2483" spans="1:8" x14ac:dyDescent="0.2">
      <c r="A2483" s="3">
        <v>5616</v>
      </c>
      <c r="B2483" s="3" t="s">
        <v>2695</v>
      </c>
      <c r="C2483" s="3" t="s">
        <v>2695</v>
      </c>
      <c r="D2483" s="3" t="s">
        <v>2510</v>
      </c>
      <c r="G2483" s="21">
        <v>7530</v>
      </c>
      <c r="H2483" s="21" t="s">
        <v>4570</v>
      </c>
    </row>
    <row r="2484" spans="1:8" x14ac:dyDescent="0.2">
      <c r="A2484" s="3">
        <v>5617</v>
      </c>
      <c r="B2484" s="3" t="s">
        <v>2696</v>
      </c>
      <c r="C2484" s="3" t="s">
        <v>2695</v>
      </c>
      <c r="D2484" s="3" t="s">
        <v>2510</v>
      </c>
      <c r="G2484" s="21">
        <v>7532</v>
      </c>
      <c r="H2484" s="21" t="s">
        <v>4570</v>
      </c>
    </row>
    <row r="2485" spans="1:8" x14ac:dyDescent="0.2">
      <c r="A2485" s="3">
        <v>5103</v>
      </c>
      <c r="B2485" s="3" t="s">
        <v>2697</v>
      </c>
      <c r="C2485" s="3" t="s">
        <v>2698</v>
      </c>
      <c r="D2485" s="3" t="s">
        <v>2510</v>
      </c>
      <c r="G2485" s="21">
        <v>7533</v>
      </c>
      <c r="H2485" s="21" t="s">
        <v>4570</v>
      </c>
    </row>
    <row r="2486" spans="1:8" x14ac:dyDescent="0.2">
      <c r="A2486" s="3">
        <v>5103</v>
      </c>
      <c r="B2486" s="3" t="s">
        <v>2699</v>
      </c>
      <c r="C2486" s="3" t="s">
        <v>2698</v>
      </c>
      <c r="D2486" s="3" t="s">
        <v>2510</v>
      </c>
      <c r="G2486" s="21">
        <v>7534</v>
      </c>
      <c r="H2486" s="21" t="s">
        <v>4570</v>
      </c>
    </row>
    <row r="2487" spans="1:8" x14ac:dyDescent="0.2">
      <c r="A2487" s="3">
        <v>5702</v>
      </c>
      <c r="B2487" s="3" t="s">
        <v>2700</v>
      </c>
      <c r="C2487" s="3" t="s">
        <v>2700</v>
      </c>
      <c r="D2487" s="3" t="s">
        <v>2510</v>
      </c>
      <c r="G2487" s="21">
        <v>7535</v>
      </c>
      <c r="H2487" s="21" t="s">
        <v>4570</v>
      </c>
    </row>
    <row r="2488" spans="1:8" x14ac:dyDescent="0.2">
      <c r="A2488" s="3">
        <v>5504</v>
      </c>
      <c r="B2488" s="3" t="s">
        <v>2701</v>
      </c>
      <c r="C2488" s="3" t="s">
        <v>2701</v>
      </c>
      <c r="D2488" s="3" t="s">
        <v>2510</v>
      </c>
      <c r="G2488" s="21">
        <v>7536</v>
      </c>
      <c r="H2488" s="21" t="s">
        <v>4570</v>
      </c>
    </row>
    <row r="2489" spans="1:8" x14ac:dyDescent="0.2">
      <c r="A2489" s="3">
        <v>5102</v>
      </c>
      <c r="B2489" s="3" t="s">
        <v>2702</v>
      </c>
      <c r="C2489" s="3" t="s">
        <v>2702</v>
      </c>
      <c r="D2489" s="3" t="s">
        <v>2510</v>
      </c>
      <c r="G2489" s="21">
        <v>7537</v>
      </c>
      <c r="H2489" s="21" t="s">
        <v>4570</v>
      </c>
    </row>
    <row r="2490" spans="1:8" x14ac:dyDescent="0.2">
      <c r="A2490" s="3">
        <v>5503</v>
      </c>
      <c r="B2490" s="3" t="s">
        <v>2703</v>
      </c>
      <c r="C2490" s="3" t="s">
        <v>2703</v>
      </c>
      <c r="D2490" s="3" t="s">
        <v>2510</v>
      </c>
      <c r="G2490" s="21">
        <v>7542</v>
      </c>
      <c r="H2490" s="21" t="s">
        <v>4570</v>
      </c>
    </row>
    <row r="2491" spans="1:8" x14ac:dyDescent="0.2">
      <c r="A2491" s="3">
        <v>5707</v>
      </c>
      <c r="B2491" s="3" t="s">
        <v>2704</v>
      </c>
      <c r="C2491" s="3" t="s">
        <v>2704</v>
      </c>
      <c r="D2491" s="3" t="s">
        <v>2510</v>
      </c>
      <c r="G2491" s="21">
        <v>7543</v>
      </c>
      <c r="H2491" s="21" t="s">
        <v>4570</v>
      </c>
    </row>
    <row r="2492" spans="1:8" x14ac:dyDescent="0.2">
      <c r="A2492" s="3">
        <v>5703</v>
      </c>
      <c r="B2492" s="3" t="s">
        <v>2705</v>
      </c>
      <c r="C2492" s="3" t="s">
        <v>2705</v>
      </c>
      <c r="D2492" s="3" t="s">
        <v>2510</v>
      </c>
      <c r="G2492" s="21">
        <v>7545</v>
      </c>
      <c r="H2492" s="21" t="s">
        <v>4570</v>
      </c>
    </row>
    <row r="2493" spans="1:8" x14ac:dyDescent="0.2">
      <c r="A2493" s="3">
        <v>5603</v>
      </c>
      <c r="B2493" s="3" t="s">
        <v>2706</v>
      </c>
      <c r="C2493" s="3" t="s">
        <v>2706</v>
      </c>
      <c r="D2493" s="3" t="s">
        <v>2510</v>
      </c>
      <c r="G2493" s="21">
        <v>7546</v>
      </c>
      <c r="H2493" s="21" t="s">
        <v>4570</v>
      </c>
    </row>
    <row r="2494" spans="1:8" x14ac:dyDescent="0.2">
      <c r="A2494" s="3">
        <v>5646</v>
      </c>
      <c r="B2494" s="3" t="s">
        <v>2707</v>
      </c>
      <c r="C2494" s="3" t="s">
        <v>2708</v>
      </c>
      <c r="D2494" s="3" t="s">
        <v>2510</v>
      </c>
      <c r="G2494" s="21">
        <v>7550</v>
      </c>
      <c r="H2494" s="21" t="s">
        <v>4570</v>
      </c>
    </row>
    <row r="2495" spans="1:8" x14ac:dyDescent="0.2">
      <c r="A2495" s="3">
        <v>5628</v>
      </c>
      <c r="B2495" s="3" t="s">
        <v>2709</v>
      </c>
      <c r="C2495" s="3" t="s">
        <v>2709</v>
      </c>
      <c r="D2495" s="3" t="s">
        <v>2510</v>
      </c>
      <c r="G2495" s="21">
        <v>7551</v>
      </c>
      <c r="H2495" s="21" t="s">
        <v>4570</v>
      </c>
    </row>
    <row r="2496" spans="1:8" x14ac:dyDescent="0.2">
      <c r="A2496" s="3">
        <v>5644</v>
      </c>
      <c r="B2496" s="3" t="s">
        <v>2710</v>
      </c>
      <c r="C2496" s="3" t="s">
        <v>2710</v>
      </c>
      <c r="D2496" s="3" t="s">
        <v>2510</v>
      </c>
      <c r="G2496" s="21">
        <v>7552</v>
      </c>
      <c r="H2496" s="21" t="s">
        <v>4570</v>
      </c>
    </row>
    <row r="2497" spans="1:8" x14ac:dyDescent="0.2">
      <c r="A2497" s="3">
        <v>5637</v>
      </c>
      <c r="B2497" s="3" t="s">
        <v>2711</v>
      </c>
      <c r="C2497" s="3" t="s">
        <v>2711</v>
      </c>
      <c r="D2497" s="3" t="s">
        <v>2510</v>
      </c>
      <c r="G2497" s="21">
        <v>7553</v>
      </c>
      <c r="H2497" s="21" t="s">
        <v>4570</v>
      </c>
    </row>
    <row r="2498" spans="1:8" x14ac:dyDescent="0.2">
      <c r="A2498" s="3">
        <v>5627</v>
      </c>
      <c r="B2498" s="3" t="s">
        <v>2712</v>
      </c>
      <c r="C2498" s="3" t="s">
        <v>2712</v>
      </c>
      <c r="D2498" s="3" t="s">
        <v>2510</v>
      </c>
      <c r="G2498" s="21">
        <v>7554</v>
      </c>
      <c r="H2498" s="21" t="s">
        <v>4570</v>
      </c>
    </row>
    <row r="2499" spans="1:8" x14ac:dyDescent="0.2">
      <c r="A2499" s="3">
        <v>5618</v>
      </c>
      <c r="B2499" s="3" t="s">
        <v>2713</v>
      </c>
      <c r="C2499" s="3" t="s">
        <v>2713</v>
      </c>
      <c r="D2499" s="3" t="s">
        <v>2510</v>
      </c>
      <c r="G2499" s="21">
        <v>7556</v>
      </c>
      <c r="H2499" s="21" t="s">
        <v>4570</v>
      </c>
    </row>
    <row r="2500" spans="1:8" x14ac:dyDescent="0.2">
      <c r="A2500" s="3">
        <v>5623</v>
      </c>
      <c r="B2500" s="3" t="s">
        <v>2714</v>
      </c>
      <c r="C2500" s="3" t="s">
        <v>2714</v>
      </c>
      <c r="D2500" s="3" t="s">
        <v>2510</v>
      </c>
      <c r="G2500" s="21">
        <v>7557</v>
      </c>
      <c r="H2500" s="21" t="s">
        <v>4570</v>
      </c>
    </row>
    <row r="2501" spans="1:8" x14ac:dyDescent="0.2">
      <c r="A2501" s="3">
        <v>5624</v>
      </c>
      <c r="B2501" s="3" t="s">
        <v>2715</v>
      </c>
      <c r="C2501" s="3" t="s">
        <v>2715</v>
      </c>
      <c r="D2501" s="3" t="s">
        <v>2510</v>
      </c>
      <c r="G2501" s="21">
        <v>7558</v>
      </c>
      <c r="H2501" s="21" t="s">
        <v>4570</v>
      </c>
    </row>
    <row r="2502" spans="1:8" x14ac:dyDescent="0.2">
      <c r="A2502" s="3">
        <v>5624</v>
      </c>
      <c r="B2502" s="3" t="s">
        <v>2716</v>
      </c>
      <c r="C2502" s="3" t="s">
        <v>2715</v>
      </c>
      <c r="D2502" s="3" t="s">
        <v>2510</v>
      </c>
      <c r="G2502" s="21">
        <v>7559</v>
      </c>
      <c r="H2502" s="21" t="s">
        <v>4570</v>
      </c>
    </row>
    <row r="2503" spans="1:8" x14ac:dyDescent="0.2">
      <c r="A2503" s="3">
        <v>5632</v>
      </c>
      <c r="B2503" s="3" t="s">
        <v>2717</v>
      </c>
      <c r="C2503" s="3" t="s">
        <v>2717</v>
      </c>
      <c r="D2503" s="3" t="s">
        <v>2510</v>
      </c>
      <c r="G2503" s="21">
        <v>7560</v>
      </c>
      <c r="H2503" s="21" t="s">
        <v>4570</v>
      </c>
    </row>
    <row r="2504" spans="1:8" x14ac:dyDescent="0.2">
      <c r="A2504" s="3">
        <v>6042</v>
      </c>
      <c r="B2504" s="3" t="s">
        <v>2718</v>
      </c>
      <c r="C2504" s="3" t="s">
        <v>2718</v>
      </c>
      <c r="D2504" s="3" t="s">
        <v>2510</v>
      </c>
      <c r="G2504" s="21">
        <v>7562</v>
      </c>
      <c r="H2504" s="21" t="s">
        <v>4570</v>
      </c>
    </row>
    <row r="2505" spans="1:8" x14ac:dyDescent="0.2">
      <c r="A2505" s="3">
        <v>5637</v>
      </c>
      <c r="B2505" s="3" t="s">
        <v>2719</v>
      </c>
      <c r="C2505" s="3" t="s">
        <v>2719</v>
      </c>
      <c r="D2505" s="3" t="s">
        <v>2510</v>
      </c>
      <c r="G2505" s="21">
        <v>7563</v>
      </c>
      <c r="H2505" s="21" t="s">
        <v>4570</v>
      </c>
    </row>
    <row r="2506" spans="1:8" x14ac:dyDescent="0.2">
      <c r="A2506" s="3">
        <v>5625</v>
      </c>
      <c r="B2506" s="3" t="s">
        <v>2720</v>
      </c>
      <c r="C2506" s="3" t="s">
        <v>2720</v>
      </c>
      <c r="D2506" s="3" t="s">
        <v>2510</v>
      </c>
      <c r="G2506" s="21">
        <v>7602</v>
      </c>
      <c r="H2506" s="21" t="s">
        <v>4571</v>
      </c>
    </row>
    <row r="2507" spans="1:8" x14ac:dyDescent="0.2">
      <c r="A2507" s="3">
        <v>5634</v>
      </c>
      <c r="B2507" s="3" t="s">
        <v>2721</v>
      </c>
      <c r="C2507" s="3" t="s">
        <v>2721</v>
      </c>
      <c r="D2507" s="3" t="s">
        <v>2510</v>
      </c>
      <c r="G2507" s="21">
        <v>7603</v>
      </c>
      <c r="H2507" s="21" t="s">
        <v>4571</v>
      </c>
    </row>
    <row r="2508" spans="1:8" x14ac:dyDescent="0.2">
      <c r="A2508" s="3">
        <v>5636</v>
      </c>
      <c r="B2508" s="3" t="s">
        <v>2722</v>
      </c>
      <c r="C2508" s="3" t="s">
        <v>2721</v>
      </c>
      <c r="D2508" s="3" t="s">
        <v>2510</v>
      </c>
      <c r="G2508" s="21">
        <v>7604</v>
      </c>
      <c r="H2508" s="21" t="s">
        <v>4571</v>
      </c>
    </row>
    <row r="2509" spans="1:8" x14ac:dyDescent="0.2">
      <c r="A2509" s="3">
        <v>5642</v>
      </c>
      <c r="B2509" s="3" t="s">
        <v>2723</v>
      </c>
      <c r="C2509" s="3" t="s">
        <v>2723</v>
      </c>
      <c r="D2509" s="3" t="s">
        <v>2510</v>
      </c>
      <c r="G2509" s="21">
        <v>7605</v>
      </c>
      <c r="H2509" s="21" t="s">
        <v>4571</v>
      </c>
    </row>
    <row r="2510" spans="1:8" x14ac:dyDescent="0.2">
      <c r="A2510" s="3">
        <v>5630</v>
      </c>
      <c r="B2510" s="3" t="s">
        <v>2724</v>
      </c>
      <c r="C2510" s="3" t="s">
        <v>2725</v>
      </c>
      <c r="D2510" s="3" t="s">
        <v>2510</v>
      </c>
      <c r="G2510" s="21">
        <v>7606</v>
      </c>
      <c r="H2510" s="21" t="s">
        <v>4571</v>
      </c>
    </row>
    <row r="2511" spans="1:8" x14ac:dyDescent="0.2">
      <c r="A2511" s="3">
        <v>5647</v>
      </c>
      <c r="B2511" s="3" t="s">
        <v>2726</v>
      </c>
      <c r="C2511" s="3" t="s">
        <v>2726</v>
      </c>
      <c r="D2511" s="3" t="s">
        <v>2510</v>
      </c>
      <c r="G2511" s="21">
        <v>7608</v>
      </c>
      <c r="H2511" s="21" t="s">
        <v>4571</v>
      </c>
    </row>
    <row r="2512" spans="1:8" x14ac:dyDescent="0.2">
      <c r="A2512" s="3">
        <v>8919</v>
      </c>
      <c r="B2512" s="3" t="s">
        <v>2727</v>
      </c>
      <c r="C2512" s="3" t="s">
        <v>2727</v>
      </c>
      <c r="D2512" s="3" t="s">
        <v>2510</v>
      </c>
      <c r="G2512" s="21">
        <v>7610</v>
      </c>
      <c r="H2512" s="21" t="s">
        <v>4571</v>
      </c>
    </row>
    <row r="2513" spans="1:8" x14ac:dyDescent="0.2">
      <c r="A2513" s="3">
        <v>5643</v>
      </c>
      <c r="B2513" s="3" t="s">
        <v>2728</v>
      </c>
      <c r="C2513" s="3" t="s">
        <v>2728</v>
      </c>
      <c r="D2513" s="3" t="s">
        <v>2510</v>
      </c>
      <c r="G2513" s="21">
        <v>7710</v>
      </c>
      <c r="H2513" s="21" t="s">
        <v>4571</v>
      </c>
    </row>
    <row r="2514" spans="1:8" x14ac:dyDescent="0.2">
      <c r="A2514" s="3">
        <v>5643</v>
      </c>
      <c r="B2514" s="3" t="s">
        <v>2728</v>
      </c>
      <c r="C2514" s="3" t="s">
        <v>2728</v>
      </c>
      <c r="D2514" s="3" t="s">
        <v>2510</v>
      </c>
      <c r="G2514" s="21">
        <v>7741</v>
      </c>
      <c r="H2514" s="21" t="s">
        <v>4571</v>
      </c>
    </row>
    <row r="2515" spans="1:8" x14ac:dyDescent="0.2">
      <c r="A2515" s="3">
        <v>5643</v>
      </c>
      <c r="B2515" s="3" t="s">
        <v>2729</v>
      </c>
      <c r="C2515" s="3" t="s">
        <v>2728</v>
      </c>
      <c r="D2515" s="3" t="s">
        <v>2510</v>
      </c>
      <c r="G2515" s="21">
        <v>7742</v>
      </c>
      <c r="H2515" s="21" t="s">
        <v>4571</v>
      </c>
    </row>
    <row r="2516" spans="1:8" x14ac:dyDescent="0.2">
      <c r="A2516" s="3">
        <v>5643</v>
      </c>
      <c r="B2516" s="3" t="s">
        <v>2730</v>
      </c>
      <c r="C2516" s="3" t="s">
        <v>2728</v>
      </c>
      <c r="D2516" s="3" t="s">
        <v>2510</v>
      </c>
      <c r="G2516" s="21">
        <v>7743</v>
      </c>
      <c r="H2516" s="21" t="s">
        <v>4571</v>
      </c>
    </row>
    <row r="2517" spans="1:8" x14ac:dyDescent="0.2">
      <c r="A2517" s="3">
        <v>5645</v>
      </c>
      <c r="B2517" s="3" t="s">
        <v>2731</v>
      </c>
      <c r="C2517" s="3" t="s">
        <v>2728</v>
      </c>
      <c r="D2517" s="3" t="s">
        <v>2510</v>
      </c>
      <c r="G2517" s="21">
        <v>7744</v>
      </c>
      <c r="H2517" s="21" t="s">
        <v>4571</v>
      </c>
    </row>
    <row r="2518" spans="1:8" x14ac:dyDescent="0.2">
      <c r="A2518" s="3">
        <v>5645</v>
      </c>
      <c r="B2518" s="3" t="s">
        <v>2732</v>
      </c>
      <c r="C2518" s="3" t="s">
        <v>2728</v>
      </c>
      <c r="D2518" s="3" t="s">
        <v>2510</v>
      </c>
      <c r="G2518" s="21">
        <v>7745</v>
      </c>
      <c r="H2518" s="21" t="s">
        <v>4571</v>
      </c>
    </row>
    <row r="2519" spans="1:8" x14ac:dyDescent="0.2">
      <c r="A2519" s="3">
        <v>5622</v>
      </c>
      <c r="B2519" s="3" t="s">
        <v>2733</v>
      </c>
      <c r="C2519" s="3" t="s">
        <v>2733</v>
      </c>
      <c r="D2519" s="3" t="s">
        <v>2510</v>
      </c>
      <c r="G2519" s="21">
        <v>7746</v>
      </c>
      <c r="H2519" s="21" t="s">
        <v>4571</v>
      </c>
    </row>
    <row r="2520" spans="1:8" x14ac:dyDescent="0.2">
      <c r="A2520" s="3">
        <v>4316</v>
      </c>
      <c r="B2520" s="3" t="s">
        <v>2734</v>
      </c>
      <c r="C2520" s="3" t="s">
        <v>2734</v>
      </c>
      <c r="D2520" s="3" t="s">
        <v>2510</v>
      </c>
      <c r="G2520" s="21">
        <v>7747</v>
      </c>
      <c r="H2520" s="21" t="s">
        <v>4571</v>
      </c>
    </row>
    <row r="2521" spans="1:8" x14ac:dyDescent="0.2">
      <c r="A2521" s="3">
        <v>4303</v>
      </c>
      <c r="B2521" s="3" t="s">
        <v>2735</v>
      </c>
      <c r="C2521" s="3" t="s">
        <v>2735</v>
      </c>
      <c r="D2521" s="3" t="s">
        <v>2510</v>
      </c>
      <c r="G2521" s="21">
        <v>7748</v>
      </c>
      <c r="H2521" s="21" t="s">
        <v>4571</v>
      </c>
    </row>
    <row r="2522" spans="1:8" x14ac:dyDescent="0.2">
      <c r="A2522" s="3">
        <v>4312</v>
      </c>
      <c r="B2522" s="3" t="s">
        <v>2736</v>
      </c>
      <c r="C2522" s="3" t="s">
        <v>2736</v>
      </c>
      <c r="D2522" s="3" t="s">
        <v>2510</v>
      </c>
      <c r="G2522" s="21">
        <v>8001</v>
      </c>
      <c r="H2522" s="21" t="s">
        <v>4557</v>
      </c>
    </row>
    <row r="2523" spans="1:8" x14ac:dyDescent="0.2">
      <c r="A2523" s="3">
        <v>4313</v>
      </c>
      <c r="B2523" s="3" t="s">
        <v>2737</v>
      </c>
      <c r="C2523" s="3" t="s">
        <v>2737</v>
      </c>
      <c r="D2523" s="3" t="s">
        <v>2510</v>
      </c>
      <c r="G2523" s="21">
        <v>8002</v>
      </c>
      <c r="H2523" s="21" t="s">
        <v>4557</v>
      </c>
    </row>
    <row r="2524" spans="1:8" x14ac:dyDescent="0.2">
      <c r="A2524" s="3">
        <v>4322</v>
      </c>
      <c r="B2524" s="3" t="s">
        <v>2738</v>
      </c>
      <c r="C2524" s="3" t="s">
        <v>2738</v>
      </c>
      <c r="D2524" s="3" t="s">
        <v>2510</v>
      </c>
      <c r="G2524" s="21">
        <v>8003</v>
      </c>
      <c r="H2524" s="21" t="s">
        <v>4557</v>
      </c>
    </row>
    <row r="2525" spans="1:8" x14ac:dyDescent="0.2">
      <c r="A2525" s="3">
        <v>4324</v>
      </c>
      <c r="B2525" s="3" t="s">
        <v>2739</v>
      </c>
      <c r="C2525" s="3" t="s">
        <v>2739</v>
      </c>
      <c r="D2525" s="3" t="s">
        <v>2510</v>
      </c>
      <c r="G2525" s="21">
        <v>8004</v>
      </c>
      <c r="H2525" s="21" t="s">
        <v>4557</v>
      </c>
    </row>
    <row r="2526" spans="1:8" x14ac:dyDescent="0.2">
      <c r="A2526" s="3">
        <v>4305</v>
      </c>
      <c r="B2526" s="3" t="s">
        <v>2740</v>
      </c>
      <c r="C2526" s="3" t="s">
        <v>2740</v>
      </c>
      <c r="D2526" s="3" t="s">
        <v>2510</v>
      </c>
      <c r="G2526" s="21">
        <v>8005</v>
      </c>
      <c r="H2526" s="21" t="s">
        <v>4557</v>
      </c>
    </row>
    <row r="2527" spans="1:8" x14ac:dyDescent="0.2">
      <c r="A2527" s="3">
        <v>4310</v>
      </c>
      <c r="B2527" s="3" t="s">
        <v>2741</v>
      </c>
      <c r="C2527" s="3" t="s">
        <v>2741</v>
      </c>
      <c r="D2527" s="3" t="s">
        <v>2510</v>
      </c>
      <c r="G2527" s="21">
        <v>8006</v>
      </c>
      <c r="H2527" s="21" t="s">
        <v>4557</v>
      </c>
    </row>
    <row r="2528" spans="1:8" x14ac:dyDescent="0.2">
      <c r="A2528" s="3">
        <v>4325</v>
      </c>
      <c r="B2528" s="3" t="s">
        <v>2742</v>
      </c>
      <c r="C2528" s="3" t="s">
        <v>2742</v>
      </c>
      <c r="D2528" s="3" t="s">
        <v>2510</v>
      </c>
      <c r="G2528" s="21">
        <v>8008</v>
      </c>
      <c r="H2528" s="21" t="s">
        <v>4557</v>
      </c>
    </row>
    <row r="2529" spans="1:8" x14ac:dyDescent="0.2">
      <c r="A2529" s="3">
        <v>4332</v>
      </c>
      <c r="B2529" s="3" t="s">
        <v>2743</v>
      </c>
      <c r="C2529" s="3" t="s">
        <v>2744</v>
      </c>
      <c r="D2529" s="3" t="s">
        <v>2510</v>
      </c>
      <c r="G2529" s="21">
        <v>8032</v>
      </c>
      <c r="H2529" s="21" t="s">
        <v>4557</v>
      </c>
    </row>
    <row r="2530" spans="1:8" x14ac:dyDescent="0.2">
      <c r="A2530" s="3">
        <v>4323</v>
      </c>
      <c r="B2530" s="3" t="s">
        <v>2745</v>
      </c>
      <c r="C2530" s="3" t="s">
        <v>2745</v>
      </c>
      <c r="D2530" s="3" t="s">
        <v>2510</v>
      </c>
      <c r="G2530" s="21">
        <v>8037</v>
      </c>
      <c r="H2530" s="21" t="s">
        <v>4557</v>
      </c>
    </row>
    <row r="2531" spans="1:8" x14ac:dyDescent="0.2">
      <c r="A2531" s="3">
        <v>4317</v>
      </c>
      <c r="B2531" s="3" t="s">
        <v>2746</v>
      </c>
      <c r="C2531" s="3" t="s">
        <v>2746</v>
      </c>
      <c r="D2531" s="3" t="s">
        <v>2510</v>
      </c>
      <c r="G2531" s="21">
        <v>8038</v>
      </c>
      <c r="H2531" s="21" t="s">
        <v>4557</v>
      </c>
    </row>
    <row r="2532" spans="1:8" x14ac:dyDescent="0.2">
      <c r="A2532" s="3">
        <v>4314</v>
      </c>
      <c r="B2532" s="3" t="s">
        <v>2747</v>
      </c>
      <c r="C2532" s="3" t="s">
        <v>2747</v>
      </c>
      <c r="D2532" s="3" t="s">
        <v>2510</v>
      </c>
      <c r="G2532" s="21">
        <v>8041</v>
      </c>
      <c r="H2532" s="21" t="s">
        <v>4557</v>
      </c>
    </row>
    <row r="2533" spans="1:8" x14ac:dyDescent="0.2">
      <c r="A2533" s="3">
        <v>4315</v>
      </c>
      <c r="B2533" s="3" t="s">
        <v>2748</v>
      </c>
      <c r="C2533" s="3" t="s">
        <v>2748</v>
      </c>
      <c r="D2533" s="3" t="s">
        <v>2510</v>
      </c>
      <c r="G2533" s="21">
        <v>8044</v>
      </c>
      <c r="H2533" s="21" t="s">
        <v>4557</v>
      </c>
    </row>
    <row r="2534" spans="1:8" x14ac:dyDescent="0.2">
      <c r="A2534" s="3">
        <v>4663</v>
      </c>
      <c r="B2534" s="3" t="s">
        <v>2749</v>
      </c>
      <c r="C2534" s="3" t="s">
        <v>2749</v>
      </c>
      <c r="D2534" s="3" t="s">
        <v>2510</v>
      </c>
      <c r="G2534" s="21">
        <v>8045</v>
      </c>
      <c r="H2534" s="21" t="s">
        <v>4557</v>
      </c>
    </row>
    <row r="2535" spans="1:8" x14ac:dyDescent="0.2">
      <c r="A2535" s="3">
        <v>4814</v>
      </c>
      <c r="B2535" s="3" t="s">
        <v>2750</v>
      </c>
      <c r="C2535" s="3" t="s">
        <v>2750</v>
      </c>
      <c r="D2535" s="3" t="s">
        <v>2510</v>
      </c>
      <c r="G2535" s="21">
        <v>8046</v>
      </c>
      <c r="H2535" s="21" t="s">
        <v>4557</v>
      </c>
    </row>
    <row r="2536" spans="1:8" x14ac:dyDescent="0.2">
      <c r="A2536" s="3">
        <v>4805</v>
      </c>
      <c r="B2536" s="3" t="s">
        <v>2751</v>
      </c>
      <c r="C2536" s="3" t="s">
        <v>2751</v>
      </c>
      <c r="D2536" s="3" t="s">
        <v>2510</v>
      </c>
      <c r="G2536" s="21">
        <v>8047</v>
      </c>
      <c r="H2536" s="21" t="s">
        <v>4557</v>
      </c>
    </row>
    <row r="2537" spans="1:8" x14ac:dyDescent="0.2">
      <c r="A2537" s="3">
        <v>5054</v>
      </c>
      <c r="B2537" s="3" t="s">
        <v>2752</v>
      </c>
      <c r="C2537" s="3" t="s">
        <v>2752</v>
      </c>
      <c r="D2537" s="3" t="s">
        <v>2510</v>
      </c>
      <c r="G2537" s="21">
        <v>8048</v>
      </c>
      <c r="H2537" s="21" t="s">
        <v>4557</v>
      </c>
    </row>
    <row r="2538" spans="1:8" x14ac:dyDescent="0.2">
      <c r="A2538" s="3">
        <v>5742</v>
      </c>
      <c r="B2538" s="3" t="s">
        <v>2753</v>
      </c>
      <c r="C2538" s="3" t="s">
        <v>2753</v>
      </c>
      <c r="D2538" s="3" t="s">
        <v>2510</v>
      </c>
      <c r="G2538" s="21">
        <v>8049</v>
      </c>
      <c r="H2538" s="21" t="s">
        <v>4557</v>
      </c>
    </row>
    <row r="2539" spans="1:8" x14ac:dyDescent="0.2">
      <c r="A2539" s="3">
        <v>5054</v>
      </c>
      <c r="B2539" s="3" t="s">
        <v>2754</v>
      </c>
      <c r="C2539" s="3" t="s">
        <v>2754</v>
      </c>
      <c r="D2539" s="3" t="s">
        <v>2510</v>
      </c>
      <c r="G2539" s="21">
        <v>8050</v>
      </c>
      <c r="H2539" s="21" t="s">
        <v>4557</v>
      </c>
    </row>
    <row r="2540" spans="1:8" x14ac:dyDescent="0.2">
      <c r="A2540" s="3">
        <v>4853</v>
      </c>
      <c r="B2540" s="3" t="s">
        <v>2755</v>
      </c>
      <c r="C2540" s="3" t="s">
        <v>2755</v>
      </c>
      <c r="D2540" s="3" t="s">
        <v>2510</v>
      </c>
      <c r="G2540" s="21">
        <v>8051</v>
      </c>
      <c r="H2540" s="21" t="s">
        <v>4557</v>
      </c>
    </row>
    <row r="2541" spans="1:8" x14ac:dyDescent="0.2">
      <c r="A2541" s="3">
        <v>4853</v>
      </c>
      <c r="B2541" s="3" t="s">
        <v>2756</v>
      </c>
      <c r="C2541" s="3" t="s">
        <v>2755</v>
      </c>
      <c r="D2541" s="3" t="s">
        <v>2510</v>
      </c>
      <c r="G2541" s="21">
        <v>8052</v>
      </c>
      <c r="H2541" s="21" t="s">
        <v>4557</v>
      </c>
    </row>
    <row r="2542" spans="1:8" x14ac:dyDescent="0.2">
      <c r="A2542" s="3">
        <v>4856</v>
      </c>
      <c r="B2542" s="3" t="s">
        <v>2757</v>
      </c>
      <c r="C2542" s="3" t="s">
        <v>2755</v>
      </c>
      <c r="D2542" s="3" t="s">
        <v>2510</v>
      </c>
      <c r="G2542" s="21">
        <v>8053</v>
      </c>
      <c r="H2542" s="21" t="s">
        <v>4557</v>
      </c>
    </row>
    <row r="2543" spans="1:8" x14ac:dyDescent="0.2">
      <c r="A2543" s="3">
        <v>4665</v>
      </c>
      <c r="B2543" s="3" t="s">
        <v>2758</v>
      </c>
      <c r="C2543" s="3" t="s">
        <v>2758</v>
      </c>
      <c r="D2543" s="3" t="s">
        <v>2510</v>
      </c>
      <c r="G2543" s="21">
        <v>8055</v>
      </c>
      <c r="H2543" s="21" t="s">
        <v>4557</v>
      </c>
    </row>
    <row r="2544" spans="1:8" x14ac:dyDescent="0.2">
      <c r="A2544" s="3">
        <v>5056</v>
      </c>
      <c r="B2544" s="3" t="s">
        <v>2759</v>
      </c>
      <c r="C2544" s="3" t="s">
        <v>2760</v>
      </c>
      <c r="D2544" s="3" t="s">
        <v>2510</v>
      </c>
      <c r="G2544" s="21">
        <v>8057</v>
      </c>
      <c r="H2544" s="21" t="s">
        <v>4557</v>
      </c>
    </row>
    <row r="2545" spans="1:8" x14ac:dyDescent="0.2">
      <c r="A2545" s="3">
        <v>5057</v>
      </c>
      <c r="B2545" s="3" t="s">
        <v>2760</v>
      </c>
      <c r="C2545" s="3" t="s">
        <v>2760</v>
      </c>
      <c r="D2545" s="3" t="s">
        <v>2510</v>
      </c>
      <c r="G2545" s="21">
        <v>8064</v>
      </c>
      <c r="H2545" s="21" t="s">
        <v>4557</v>
      </c>
    </row>
    <row r="2546" spans="1:8" x14ac:dyDescent="0.2">
      <c r="A2546" s="3">
        <v>4852</v>
      </c>
      <c r="B2546" s="3" t="s">
        <v>2761</v>
      </c>
      <c r="C2546" s="3" t="s">
        <v>2761</v>
      </c>
      <c r="D2546" s="3" t="s">
        <v>2510</v>
      </c>
      <c r="G2546" s="21">
        <v>8102</v>
      </c>
      <c r="H2546" s="21" t="s">
        <v>4557</v>
      </c>
    </row>
    <row r="2547" spans="1:8" x14ac:dyDescent="0.2">
      <c r="A2547" s="3">
        <v>5745</v>
      </c>
      <c r="B2547" s="3" t="s">
        <v>2762</v>
      </c>
      <c r="C2547" s="3" t="s">
        <v>2762</v>
      </c>
      <c r="D2547" s="3" t="s">
        <v>2510</v>
      </c>
      <c r="G2547" s="21">
        <v>8103</v>
      </c>
      <c r="H2547" s="21" t="s">
        <v>4557</v>
      </c>
    </row>
    <row r="2548" spans="1:8" x14ac:dyDescent="0.2">
      <c r="A2548" s="3">
        <v>5053</v>
      </c>
      <c r="B2548" s="3" t="s">
        <v>2763</v>
      </c>
      <c r="C2548" s="3" t="s">
        <v>2763</v>
      </c>
      <c r="D2548" s="3" t="s">
        <v>2510</v>
      </c>
      <c r="G2548" s="21">
        <v>8104</v>
      </c>
      <c r="H2548" s="21" t="s">
        <v>4556</v>
      </c>
    </row>
    <row r="2549" spans="1:8" x14ac:dyDescent="0.2">
      <c r="A2549" s="3">
        <v>5053</v>
      </c>
      <c r="B2549" s="3" t="s">
        <v>2764</v>
      </c>
      <c r="C2549" s="3" t="s">
        <v>2763</v>
      </c>
      <c r="D2549" s="3" t="s">
        <v>2510</v>
      </c>
      <c r="G2549" s="21">
        <v>8105</v>
      </c>
      <c r="H2549" s="21" t="s">
        <v>4556</v>
      </c>
    </row>
    <row r="2550" spans="1:8" x14ac:dyDescent="0.2">
      <c r="A2550" s="3">
        <v>4802</v>
      </c>
      <c r="B2550" s="3" t="s">
        <v>2765</v>
      </c>
      <c r="C2550" s="3" t="s">
        <v>2765</v>
      </c>
      <c r="D2550" s="3" t="s">
        <v>2510</v>
      </c>
      <c r="G2550" s="21">
        <v>8106</v>
      </c>
      <c r="H2550" s="21" t="s">
        <v>4556</v>
      </c>
    </row>
    <row r="2551" spans="1:8" x14ac:dyDescent="0.2">
      <c r="A2551" s="3">
        <v>4813</v>
      </c>
      <c r="B2551" s="3" t="s">
        <v>2766</v>
      </c>
      <c r="C2551" s="3" t="s">
        <v>2766</v>
      </c>
      <c r="D2551" s="3" t="s">
        <v>2510</v>
      </c>
      <c r="G2551" s="21">
        <v>8107</v>
      </c>
      <c r="H2551" s="21" t="s">
        <v>4556</v>
      </c>
    </row>
    <row r="2552" spans="1:8" x14ac:dyDescent="0.2">
      <c r="A2552" s="3">
        <v>4803</v>
      </c>
      <c r="B2552" s="3" t="s">
        <v>2767</v>
      </c>
      <c r="C2552" s="3" t="s">
        <v>2767</v>
      </c>
      <c r="D2552" s="3" t="s">
        <v>2510</v>
      </c>
      <c r="G2552" s="21">
        <v>8108</v>
      </c>
      <c r="H2552" s="21" t="s">
        <v>4556</v>
      </c>
    </row>
    <row r="2553" spans="1:8" x14ac:dyDescent="0.2">
      <c r="A2553" s="3">
        <v>5058</v>
      </c>
      <c r="B2553" s="3" t="s">
        <v>2768</v>
      </c>
      <c r="C2553" s="3" t="s">
        <v>2768</v>
      </c>
      <c r="D2553" s="3" t="s">
        <v>2510</v>
      </c>
      <c r="G2553" s="21">
        <v>8109</v>
      </c>
      <c r="H2553" s="21" t="s">
        <v>4557</v>
      </c>
    </row>
    <row r="2554" spans="1:8" x14ac:dyDescent="0.2">
      <c r="A2554" s="3">
        <v>4800</v>
      </c>
      <c r="B2554" s="3" t="s">
        <v>2769</v>
      </c>
      <c r="C2554" s="3" t="s">
        <v>2769</v>
      </c>
      <c r="D2554" s="3" t="s">
        <v>2510</v>
      </c>
      <c r="G2554" s="21">
        <v>8112</v>
      </c>
      <c r="H2554" s="21" t="s">
        <v>4556</v>
      </c>
    </row>
    <row r="2555" spans="1:8" x14ac:dyDescent="0.2">
      <c r="A2555" s="3">
        <v>4812</v>
      </c>
      <c r="B2555" s="3" t="s">
        <v>2770</v>
      </c>
      <c r="C2555" s="3" t="s">
        <v>2769</v>
      </c>
      <c r="D2555" s="3" t="s">
        <v>2510</v>
      </c>
      <c r="G2555" s="21">
        <v>8113</v>
      </c>
      <c r="H2555" s="21" t="s">
        <v>4556</v>
      </c>
    </row>
    <row r="2556" spans="1:8" x14ac:dyDescent="0.2">
      <c r="A2556" s="3">
        <v>5314</v>
      </c>
      <c r="B2556" s="3" t="s">
        <v>2771</v>
      </c>
      <c r="C2556" s="3" t="s">
        <v>2772</v>
      </c>
      <c r="D2556" s="3" t="s">
        <v>2510</v>
      </c>
      <c r="G2556" s="21">
        <v>8114</v>
      </c>
      <c r="H2556" s="21" t="s">
        <v>4556</v>
      </c>
    </row>
    <row r="2557" spans="1:8" x14ac:dyDescent="0.2">
      <c r="A2557" s="3">
        <v>5315</v>
      </c>
      <c r="B2557" s="3" t="s">
        <v>2772</v>
      </c>
      <c r="C2557" s="3" t="s">
        <v>2772</v>
      </c>
      <c r="D2557" s="3" t="s">
        <v>2510</v>
      </c>
      <c r="G2557" s="21">
        <v>8115</v>
      </c>
      <c r="H2557" s="21" t="s">
        <v>4556</v>
      </c>
    </row>
    <row r="2558" spans="1:8" x14ac:dyDescent="0.2">
      <c r="A2558" s="3">
        <v>5312</v>
      </c>
      <c r="B2558" s="3" t="s">
        <v>2773</v>
      </c>
      <c r="C2558" s="3" t="s">
        <v>2773</v>
      </c>
      <c r="D2558" s="3" t="s">
        <v>2510</v>
      </c>
      <c r="G2558" s="21">
        <v>8117</v>
      </c>
      <c r="H2558" s="21" t="s">
        <v>4557</v>
      </c>
    </row>
    <row r="2559" spans="1:8" x14ac:dyDescent="0.2">
      <c r="A2559" s="3">
        <v>5304</v>
      </c>
      <c r="B2559" s="3" t="s">
        <v>2774</v>
      </c>
      <c r="C2559" s="3" t="s">
        <v>2774</v>
      </c>
      <c r="D2559" s="3" t="s">
        <v>2510</v>
      </c>
      <c r="G2559" s="21">
        <v>8118</v>
      </c>
      <c r="H2559" s="21" t="s">
        <v>4557</v>
      </c>
    </row>
    <row r="2560" spans="1:8" x14ac:dyDescent="0.2">
      <c r="A2560" s="3">
        <v>5305</v>
      </c>
      <c r="B2560" s="3" t="s">
        <v>2775</v>
      </c>
      <c r="C2560" s="3" t="s">
        <v>2774</v>
      </c>
      <c r="D2560" s="3" t="s">
        <v>2510</v>
      </c>
      <c r="G2560" s="21">
        <v>8121</v>
      </c>
      <c r="H2560" s="21" t="s">
        <v>4557</v>
      </c>
    </row>
    <row r="2561" spans="1:8" x14ac:dyDescent="0.2">
      <c r="A2561" s="3">
        <v>5467</v>
      </c>
      <c r="B2561" s="3" t="s">
        <v>2776</v>
      </c>
      <c r="C2561" s="3" t="s">
        <v>2776</v>
      </c>
      <c r="D2561" s="3" t="s">
        <v>2510</v>
      </c>
      <c r="G2561" s="21">
        <v>8122</v>
      </c>
      <c r="H2561" s="21" t="s">
        <v>4557</v>
      </c>
    </row>
    <row r="2562" spans="1:8" x14ac:dyDescent="0.2">
      <c r="A2562" s="3">
        <v>5324</v>
      </c>
      <c r="B2562" s="3" t="s">
        <v>2777</v>
      </c>
      <c r="C2562" s="3" t="s">
        <v>2777</v>
      </c>
      <c r="D2562" s="3" t="s">
        <v>2510</v>
      </c>
      <c r="G2562" s="21">
        <v>8123</v>
      </c>
      <c r="H2562" s="21" t="s">
        <v>4557</v>
      </c>
    </row>
    <row r="2563" spans="1:8" x14ac:dyDescent="0.2">
      <c r="A2563" s="3">
        <v>5313</v>
      </c>
      <c r="B2563" s="3" t="s">
        <v>2778</v>
      </c>
      <c r="C2563" s="3" t="s">
        <v>2778</v>
      </c>
      <c r="D2563" s="3" t="s">
        <v>2510</v>
      </c>
      <c r="G2563" s="21">
        <v>8124</v>
      </c>
      <c r="H2563" s="21" t="s">
        <v>4557</v>
      </c>
    </row>
    <row r="2564" spans="1:8" x14ac:dyDescent="0.2">
      <c r="A2564" s="3">
        <v>5322</v>
      </c>
      <c r="B2564" s="3" t="s">
        <v>2779</v>
      </c>
      <c r="C2564" s="3" t="s">
        <v>2779</v>
      </c>
      <c r="D2564" s="3" t="s">
        <v>2510</v>
      </c>
      <c r="G2564" s="21">
        <v>8125</v>
      </c>
      <c r="H2564" s="21" t="s">
        <v>4557</v>
      </c>
    </row>
    <row r="2565" spans="1:8" x14ac:dyDescent="0.2">
      <c r="A2565" s="3">
        <v>5325</v>
      </c>
      <c r="B2565" s="3" t="s">
        <v>2780</v>
      </c>
      <c r="C2565" s="3" t="s">
        <v>2780</v>
      </c>
      <c r="D2565" s="3" t="s">
        <v>2510</v>
      </c>
      <c r="G2565" s="21">
        <v>8126</v>
      </c>
      <c r="H2565" s="21" t="s">
        <v>4557</v>
      </c>
    </row>
    <row r="2566" spans="1:8" x14ac:dyDescent="0.2">
      <c r="A2566" s="3">
        <v>5426</v>
      </c>
      <c r="B2566" s="3" t="s">
        <v>2781</v>
      </c>
      <c r="C2566" s="3" t="s">
        <v>2782</v>
      </c>
      <c r="D2566" s="3" t="s">
        <v>2510</v>
      </c>
      <c r="G2566" s="21">
        <v>8127</v>
      </c>
      <c r="H2566" s="21" t="s">
        <v>4557</v>
      </c>
    </row>
    <row r="2567" spans="1:8" x14ac:dyDescent="0.2">
      <c r="A2567" s="3">
        <v>5316</v>
      </c>
      <c r="B2567" s="3" t="s">
        <v>2783</v>
      </c>
      <c r="C2567" s="3" t="s">
        <v>2783</v>
      </c>
      <c r="D2567" s="3" t="s">
        <v>2510</v>
      </c>
      <c r="G2567" s="21">
        <v>8132</v>
      </c>
      <c r="H2567" s="21" t="s">
        <v>4557</v>
      </c>
    </row>
    <row r="2568" spans="1:8" x14ac:dyDescent="0.2">
      <c r="A2568" s="3">
        <v>5317</v>
      </c>
      <c r="B2568" s="3" t="s">
        <v>2784</v>
      </c>
      <c r="C2568" s="3" t="s">
        <v>2783</v>
      </c>
      <c r="D2568" s="3" t="s">
        <v>2510</v>
      </c>
      <c r="G2568" s="21">
        <v>8133</v>
      </c>
      <c r="H2568" s="21" t="s">
        <v>4557</v>
      </c>
    </row>
    <row r="2569" spans="1:8" x14ac:dyDescent="0.2">
      <c r="A2569" s="3">
        <v>5465</v>
      </c>
      <c r="B2569" s="3" t="s">
        <v>2785</v>
      </c>
      <c r="C2569" s="3" t="s">
        <v>2785</v>
      </c>
      <c r="D2569" s="3" t="s">
        <v>2510</v>
      </c>
      <c r="G2569" s="21">
        <v>8134</v>
      </c>
      <c r="H2569" s="21" t="s">
        <v>4557</v>
      </c>
    </row>
    <row r="2570" spans="1:8" x14ac:dyDescent="0.2">
      <c r="A2570" s="3">
        <v>5425</v>
      </c>
      <c r="B2570" s="3" t="s">
        <v>2786</v>
      </c>
      <c r="C2570" s="3" t="s">
        <v>2786</v>
      </c>
      <c r="D2570" s="3" t="s">
        <v>2510</v>
      </c>
      <c r="G2570" s="21">
        <v>8135</v>
      </c>
      <c r="H2570" s="21" t="s">
        <v>4557</v>
      </c>
    </row>
    <row r="2571" spans="1:8" x14ac:dyDescent="0.2">
      <c r="A2571" s="3">
        <v>5462</v>
      </c>
      <c r="B2571" s="3" t="s">
        <v>2787</v>
      </c>
      <c r="C2571" s="3" t="s">
        <v>2787</v>
      </c>
      <c r="D2571" s="3" t="s">
        <v>2510</v>
      </c>
      <c r="G2571" s="21">
        <v>8136</v>
      </c>
      <c r="H2571" s="21" t="s">
        <v>4557</v>
      </c>
    </row>
    <row r="2572" spans="1:8" x14ac:dyDescent="0.2">
      <c r="A2572" s="3">
        <v>5306</v>
      </c>
      <c r="B2572" s="3" t="s">
        <v>2788</v>
      </c>
      <c r="C2572" s="3" t="s">
        <v>2788</v>
      </c>
      <c r="D2572" s="3" t="s">
        <v>2510</v>
      </c>
      <c r="G2572" s="21">
        <v>8142</v>
      </c>
      <c r="H2572" s="21" t="s">
        <v>4557</v>
      </c>
    </row>
    <row r="2573" spans="1:8" x14ac:dyDescent="0.2">
      <c r="A2573" s="3">
        <v>5323</v>
      </c>
      <c r="B2573" s="3" t="s">
        <v>2789</v>
      </c>
      <c r="C2573" s="3" t="s">
        <v>2790</v>
      </c>
      <c r="D2573" s="3" t="s">
        <v>2510</v>
      </c>
      <c r="G2573" s="21">
        <v>8143</v>
      </c>
      <c r="H2573" s="21" t="s">
        <v>4557</v>
      </c>
    </row>
    <row r="2574" spans="1:8" x14ac:dyDescent="0.2">
      <c r="A2574" s="3">
        <v>5330</v>
      </c>
      <c r="B2574" s="3" t="s">
        <v>2791</v>
      </c>
      <c r="C2574" s="3" t="s">
        <v>2790</v>
      </c>
      <c r="D2574" s="3" t="s">
        <v>2510</v>
      </c>
      <c r="G2574" s="21">
        <v>8152</v>
      </c>
      <c r="H2574" s="21" t="s">
        <v>4557</v>
      </c>
    </row>
    <row r="2575" spans="1:8" x14ac:dyDescent="0.2">
      <c r="A2575" s="3">
        <v>5332</v>
      </c>
      <c r="B2575" s="3" t="s">
        <v>2792</v>
      </c>
      <c r="C2575" s="3" t="s">
        <v>2790</v>
      </c>
      <c r="D2575" s="3" t="s">
        <v>2510</v>
      </c>
      <c r="G2575" s="21">
        <v>8153</v>
      </c>
      <c r="H2575" s="21" t="s">
        <v>4556</v>
      </c>
    </row>
    <row r="2576" spans="1:8" x14ac:dyDescent="0.2">
      <c r="A2576" s="3">
        <v>5333</v>
      </c>
      <c r="B2576" s="3" t="s">
        <v>2793</v>
      </c>
      <c r="C2576" s="3" t="s">
        <v>2790</v>
      </c>
      <c r="D2576" s="3" t="s">
        <v>2510</v>
      </c>
      <c r="G2576" s="21">
        <v>8154</v>
      </c>
      <c r="H2576" s="21" t="s">
        <v>4556</v>
      </c>
    </row>
    <row r="2577" spans="1:8" x14ac:dyDescent="0.2">
      <c r="A2577" s="3">
        <v>5334</v>
      </c>
      <c r="B2577" s="3" t="s">
        <v>2794</v>
      </c>
      <c r="C2577" s="3" t="s">
        <v>2790</v>
      </c>
      <c r="D2577" s="3" t="s">
        <v>2510</v>
      </c>
      <c r="G2577" s="21">
        <v>8155</v>
      </c>
      <c r="H2577" s="21" t="s">
        <v>4556</v>
      </c>
    </row>
    <row r="2578" spans="1:8" x14ac:dyDescent="0.2">
      <c r="A2578" s="3">
        <v>5463</v>
      </c>
      <c r="B2578" s="3" t="s">
        <v>2795</v>
      </c>
      <c r="C2578" s="3" t="s">
        <v>2790</v>
      </c>
      <c r="D2578" s="3" t="s">
        <v>2510</v>
      </c>
      <c r="G2578" s="21">
        <v>8156</v>
      </c>
      <c r="H2578" s="21" t="s">
        <v>4556</v>
      </c>
    </row>
    <row r="2579" spans="1:8" x14ac:dyDescent="0.2">
      <c r="A2579" s="3">
        <v>5464</v>
      </c>
      <c r="B2579" s="3" t="s">
        <v>2796</v>
      </c>
      <c r="C2579" s="3" t="s">
        <v>2790</v>
      </c>
      <c r="D2579" s="3" t="s">
        <v>2510</v>
      </c>
      <c r="G2579" s="21">
        <v>8157</v>
      </c>
      <c r="H2579" s="21" t="s">
        <v>4556</v>
      </c>
    </row>
    <row r="2580" spans="1:8" x14ac:dyDescent="0.2">
      <c r="A2580" s="3">
        <v>5466</v>
      </c>
      <c r="B2580" s="3" t="s">
        <v>2797</v>
      </c>
      <c r="C2580" s="3" t="s">
        <v>2790</v>
      </c>
      <c r="D2580" s="3" t="s">
        <v>2510</v>
      </c>
      <c r="G2580" s="21">
        <v>8158</v>
      </c>
      <c r="H2580" s="21" t="s">
        <v>4556</v>
      </c>
    </row>
    <row r="2581" spans="1:8" x14ac:dyDescent="0.2">
      <c r="A2581" s="3">
        <v>9320</v>
      </c>
      <c r="B2581" s="3" t="s">
        <v>2798</v>
      </c>
      <c r="C2581" s="3" t="s">
        <v>2798</v>
      </c>
      <c r="D2581" s="3" t="s">
        <v>2799</v>
      </c>
      <c r="G2581" s="21">
        <v>8162</v>
      </c>
      <c r="H2581" s="21" t="s">
        <v>4556</v>
      </c>
    </row>
    <row r="2582" spans="1:8" x14ac:dyDescent="0.2">
      <c r="A2582" s="3">
        <v>9320</v>
      </c>
      <c r="B2582" s="3" t="s">
        <v>2800</v>
      </c>
      <c r="C2582" s="3" t="s">
        <v>2798</v>
      </c>
      <c r="D2582" s="3" t="s">
        <v>2799</v>
      </c>
      <c r="G2582" s="21">
        <v>8164</v>
      </c>
      <c r="H2582" s="21" t="s">
        <v>4556</v>
      </c>
    </row>
    <row r="2583" spans="1:8" x14ac:dyDescent="0.2">
      <c r="A2583" s="3">
        <v>9320</v>
      </c>
      <c r="B2583" s="3" t="s">
        <v>2801</v>
      </c>
      <c r="C2583" s="3" t="s">
        <v>2798</v>
      </c>
      <c r="D2583" s="3" t="s">
        <v>2799</v>
      </c>
      <c r="G2583" s="21">
        <v>8165</v>
      </c>
      <c r="H2583" s="21" t="s">
        <v>4556</v>
      </c>
    </row>
    <row r="2584" spans="1:8" x14ac:dyDescent="0.2">
      <c r="A2584" s="3">
        <v>8582</v>
      </c>
      <c r="B2584" s="3" t="s">
        <v>2802</v>
      </c>
      <c r="C2584" s="3" t="s">
        <v>2802</v>
      </c>
      <c r="D2584" s="3" t="s">
        <v>2799</v>
      </c>
      <c r="G2584" s="21">
        <v>8166</v>
      </c>
      <c r="H2584" s="21" t="s">
        <v>4556</v>
      </c>
    </row>
    <row r="2585" spans="1:8" x14ac:dyDescent="0.2">
      <c r="A2585" s="3">
        <v>9314</v>
      </c>
      <c r="B2585" s="3" t="s">
        <v>2803</v>
      </c>
      <c r="C2585" s="3" t="s">
        <v>2804</v>
      </c>
      <c r="D2585" s="3" t="s">
        <v>2799</v>
      </c>
      <c r="G2585" s="21">
        <v>8172</v>
      </c>
      <c r="H2585" s="21" t="s">
        <v>4556</v>
      </c>
    </row>
    <row r="2586" spans="1:8" x14ac:dyDescent="0.2">
      <c r="A2586" s="3">
        <v>9315</v>
      </c>
      <c r="B2586" s="3" t="s">
        <v>2805</v>
      </c>
      <c r="C2586" s="3" t="s">
        <v>2804</v>
      </c>
      <c r="D2586" s="3" t="s">
        <v>2799</v>
      </c>
      <c r="G2586" s="21">
        <v>8173</v>
      </c>
      <c r="H2586" s="21" t="s">
        <v>4556</v>
      </c>
    </row>
    <row r="2587" spans="1:8" x14ac:dyDescent="0.2">
      <c r="A2587" s="3">
        <v>9315</v>
      </c>
      <c r="B2587" s="3" t="s">
        <v>2806</v>
      </c>
      <c r="C2587" s="3" t="s">
        <v>2804</v>
      </c>
      <c r="D2587" s="3" t="s">
        <v>2799</v>
      </c>
      <c r="G2587" s="21">
        <v>8174</v>
      </c>
      <c r="H2587" s="21" t="s">
        <v>4556</v>
      </c>
    </row>
    <row r="2588" spans="1:8" x14ac:dyDescent="0.2">
      <c r="A2588" s="3">
        <v>9322</v>
      </c>
      <c r="B2588" s="3" t="s">
        <v>2804</v>
      </c>
      <c r="C2588" s="3" t="s">
        <v>2804</v>
      </c>
      <c r="D2588" s="3" t="s">
        <v>2799</v>
      </c>
      <c r="G2588" s="21">
        <v>8175</v>
      </c>
      <c r="H2588" s="21" t="s">
        <v>4556</v>
      </c>
    </row>
    <row r="2589" spans="1:8" x14ac:dyDescent="0.2">
      <c r="A2589" s="3">
        <v>8580</v>
      </c>
      <c r="B2589" s="3" t="s">
        <v>2807</v>
      </c>
      <c r="C2589" s="3" t="s">
        <v>2807</v>
      </c>
      <c r="D2589" s="3" t="s">
        <v>2799</v>
      </c>
      <c r="G2589" s="21">
        <v>8180</v>
      </c>
      <c r="H2589" s="21" t="s">
        <v>4556</v>
      </c>
    </row>
    <row r="2590" spans="1:8" x14ac:dyDescent="0.2">
      <c r="A2590" s="3">
        <v>9326</v>
      </c>
      <c r="B2590" s="3" t="s">
        <v>2808</v>
      </c>
      <c r="C2590" s="3" t="s">
        <v>2808</v>
      </c>
      <c r="D2590" s="3" t="s">
        <v>2799</v>
      </c>
      <c r="G2590" s="21">
        <v>8181</v>
      </c>
      <c r="H2590" s="21" t="s">
        <v>4556</v>
      </c>
    </row>
    <row r="2591" spans="1:8" x14ac:dyDescent="0.2">
      <c r="A2591" s="3">
        <v>8593</v>
      </c>
      <c r="B2591" s="3" t="s">
        <v>2809</v>
      </c>
      <c r="C2591" s="3" t="s">
        <v>2809</v>
      </c>
      <c r="D2591" s="3" t="s">
        <v>2799</v>
      </c>
      <c r="G2591" s="21">
        <v>8182</v>
      </c>
      <c r="H2591" s="21" t="s">
        <v>4556</v>
      </c>
    </row>
    <row r="2592" spans="1:8" x14ac:dyDescent="0.2">
      <c r="A2592" s="3">
        <v>9306</v>
      </c>
      <c r="B2592" s="3" t="s">
        <v>2810</v>
      </c>
      <c r="C2592" s="3" t="s">
        <v>2811</v>
      </c>
      <c r="D2592" s="3" t="s">
        <v>2799</v>
      </c>
      <c r="G2592" s="21">
        <v>8184</v>
      </c>
      <c r="H2592" s="21" t="s">
        <v>4556</v>
      </c>
    </row>
    <row r="2593" spans="1:8" x14ac:dyDescent="0.2">
      <c r="A2593" s="3">
        <v>9325</v>
      </c>
      <c r="B2593" s="3" t="s">
        <v>2812</v>
      </c>
      <c r="C2593" s="3" t="s">
        <v>2811</v>
      </c>
      <c r="D2593" s="3" t="s">
        <v>2799</v>
      </c>
      <c r="G2593" s="21">
        <v>8185</v>
      </c>
      <c r="H2593" s="21" t="s">
        <v>4556</v>
      </c>
    </row>
    <row r="2594" spans="1:8" x14ac:dyDescent="0.2">
      <c r="A2594" s="3">
        <v>8590</v>
      </c>
      <c r="B2594" s="3" t="s">
        <v>2813</v>
      </c>
      <c r="C2594" s="3" t="s">
        <v>2813</v>
      </c>
      <c r="D2594" s="3" t="s">
        <v>2799</v>
      </c>
      <c r="G2594" s="21">
        <v>8187</v>
      </c>
      <c r="H2594" s="21" t="s">
        <v>4556</v>
      </c>
    </row>
    <row r="2595" spans="1:8" x14ac:dyDescent="0.2">
      <c r="A2595" s="3">
        <v>8599</v>
      </c>
      <c r="B2595" s="3" t="s">
        <v>2814</v>
      </c>
      <c r="C2595" s="3" t="s">
        <v>2814</v>
      </c>
      <c r="D2595" s="3" t="s">
        <v>2799</v>
      </c>
      <c r="G2595" s="21">
        <v>8192</v>
      </c>
      <c r="H2595" s="21" t="s">
        <v>4556</v>
      </c>
    </row>
    <row r="2596" spans="1:8" x14ac:dyDescent="0.2">
      <c r="A2596" s="3">
        <v>8580</v>
      </c>
      <c r="B2596" s="3" t="s">
        <v>2815</v>
      </c>
      <c r="C2596" s="3" t="s">
        <v>2815</v>
      </c>
      <c r="D2596" s="3" t="s">
        <v>2799</v>
      </c>
      <c r="G2596" s="21">
        <v>8193</v>
      </c>
      <c r="H2596" s="21" t="s">
        <v>4556</v>
      </c>
    </row>
    <row r="2597" spans="1:8" x14ac:dyDescent="0.2">
      <c r="A2597" s="3">
        <v>8592</v>
      </c>
      <c r="B2597" s="3" t="s">
        <v>2816</v>
      </c>
      <c r="C2597" s="3" t="s">
        <v>2816</v>
      </c>
      <c r="D2597" s="3" t="s">
        <v>2799</v>
      </c>
      <c r="G2597" s="21">
        <v>8194</v>
      </c>
      <c r="H2597" s="21" t="s">
        <v>4556</v>
      </c>
    </row>
    <row r="2598" spans="1:8" x14ac:dyDescent="0.2">
      <c r="A2598" s="3">
        <v>8580</v>
      </c>
      <c r="B2598" s="3" t="s">
        <v>2817</v>
      </c>
      <c r="C2598" s="3" t="s">
        <v>2817</v>
      </c>
      <c r="D2598" s="3" t="s">
        <v>2799</v>
      </c>
      <c r="G2598" s="21">
        <v>8195</v>
      </c>
      <c r="H2598" s="21" t="s">
        <v>4556</v>
      </c>
    </row>
    <row r="2599" spans="1:8" x14ac:dyDescent="0.2">
      <c r="A2599" s="3">
        <v>8580</v>
      </c>
      <c r="B2599" s="3" t="s">
        <v>2818</v>
      </c>
      <c r="C2599" s="3" t="s">
        <v>2817</v>
      </c>
      <c r="D2599" s="3" t="s">
        <v>2799</v>
      </c>
      <c r="G2599" s="21">
        <v>8196</v>
      </c>
      <c r="H2599" s="21" t="s">
        <v>4572</v>
      </c>
    </row>
    <row r="2600" spans="1:8" x14ac:dyDescent="0.2">
      <c r="A2600" s="3">
        <v>8580</v>
      </c>
      <c r="B2600" s="3" t="s">
        <v>2819</v>
      </c>
      <c r="C2600" s="3" t="s">
        <v>2817</v>
      </c>
      <c r="D2600" s="3" t="s">
        <v>2799</v>
      </c>
      <c r="G2600" s="21">
        <v>8197</v>
      </c>
      <c r="H2600" s="21" t="s">
        <v>4572</v>
      </c>
    </row>
    <row r="2601" spans="1:8" x14ac:dyDescent="0.2">
      <c r="A2601" s="3">
        <v>8581</v>
      </c>
      <c r="B2601" s="3" t="s">
        <v>2820</v>
      </c>
      <c r="C2601" s="3" t="s">
        <v>2817</v>
      </c>
      <c r="D2601" s="3" t="s">
        <v>2799</v>
      </c>
      <c r="G2601" s="21">
        <v>8200</v>
      </c>
      <c r="H2601" s="21" t="s">
        <v>4572</v>
      </c>
    </row>
    <row r="2602" spans="1:8" x14ac:dyDescent="0.2">
      <c r="A2602" s="3">
        <v>8587</v>
      </c>
      <c r="B2602" s="3" t="s">
        <v>2821</v>
      </c>
      <c r="C2602" s="3" t="s">
        <v>2817</v>
      </c>
      <c r="D2602" s="3" t="s">
        <v>2799</v>
      </c>
      <c r="G2602" s="21">
        <v>8203</v>
      </c>
      <c r="H2602" s="21" t="s">
        <v>4572</v>
      </c>
    </row>
    <row r="2603" spans="1:8" x14ac:dyDescent="0.2">
      <c r="A2603" s="3">
        <v>9220</v>
      </c>
      <c r="B2603" s="3" t="s">
        <v>2822</v>
      </c>
      <c r="C2603" s="3" t="s">
        <v>2822</v>
      </c>
      <c r="D2603" s="3" t="s">
        <v>2799</v>
      </c>
      <c r="G2603" s="21">
        <v>8207</v>
      </c>
      <c r="H2603" s="21" t="s">
        <v>4572</v>
      </c>
    </row>
    <row r="2604" spans="1:8" x14ac:dyDescent="0.2">
      <c r="A2604" s="3">
        <v>9223</v>
      </c>
      <c r="B2604" s="3" t="s">
        <v>2823</v>
      </c>
      <c r="C2604" s="3" t="s">
        <v>2822</v>
      </c>
      <c r="D2604" s="3" t="s">
        <v>2799</v>
      </c>
      <c r="G2604" s="21">
        <v>8208</v>
      </c>
      <c r="H2604" s="21" t="s">
        <v>4572</v>
      </c>
    </row>
    <row r="2605" spans="1:8" x14ac:dyDescent="0.2">
      <c r="A2605" s="3">
        <v>9223</v>
      </c>
      <c r="B2605" s="3" t="s">
        <v>2824</v>
      </c>
      <c r="C2605" s="3" t="s">
        <v>2822</v>
      </c>
      <c r="D2605" s="3" t="s">
        <v>2799</v>
      </c>
      <c r="G2605" s="21">
        <v>8212</v>
      </c>
      <c r="H2605" s="21" t="s">
        <v>4572</v>
      </c>
    </row>
    <row r="2606" spans="1:8" x14ac:dyDescent="0.2">
      <c r="A2606" s="3">
        <v>8586</v>
      </c>
      <c r="B2606" s="3" t="s">
        <v>2825</v>
      </c>
      <c r="C2606" s="3" t="s">
        <v>2825</v>
      </c>
      <c r="D2606" s="3" t="s">
        <v>2799</v>
      </c>
      <c r="G2606" s="21">
        <v>8213</v>
      </c>
      <c r="H2606" s="21" t="s">
        <v>4572</v>
      </c>
    </row>
    <row r="2607" spans="1:8" x14ac:dyDescent="0.2">
      <c r="A2607" s="3">
        <v>8586</v>
      </c>
      <c r="B2607" s="3" t="s">
        <v>2826</v>
      </c>
      <c r="C2607" s="3" t="s">
        <v>2825</v>
      </c>
      <c r="D2607" s="3" t="s">
        <v>2799</v>
      </c>
      <c r="G2607" s="21">
        <v>8214</v>
      </c>
      <c r="H2607" s="21" t="s">
        <v>4572</v>
      </c>
    </row>
    <row r="2608" spans="1:8" x14ac:dyDescent="0.2">
      <c r="A2608" s="3">
        <v>8586</v>
      </c>
      <c r="B2608" s="3" t="s">
        <v>2827</v>
      </c>
      <c r="C2608" s="3" t="s">
        <v>2825</v>
      </c>
      <c r="D2608" s="3" t="s">
        <v>2799</v>
      </c>
      <c r="G2608" s="21">
        <v>8215</v>
      </c>
      <c r="H2608" s="21" t="s">
        <v>4572</v>
      </c>
    </row>
    <row r="2609" spans="1:8" x14ac:dyDescent="0.2">
      <c r="A2609" s="3">
        <v>8586</v>
      </c>
      <c r="B2609" s="3" t="s">
        <v>2828</v>
      </c>
      <c r="C2609" s="3" t="s">
        <v>2825</v>
      </c>
      <c r="D2609" s="3" t="s">
        <v>2799</v>
      </c>
      <c r="G2609" s="21">
        <v>8216</v>
      </c>
      <c r="H2609" s="21" t="s">
        <v>4572</v>
      </c>
    </row>
    <row r="2610" spans="1:8" x14ac:dyDescent="0.2">
      <c r="A2610" s="3">
        <v>8586</v>
      </c>
      <c r="B2610" s="3" t="s">
        <v>2829</v>
      </c>
      <c r="C2610" s="3" t="s">
        <v>2825</v>
      </c>
      <c r="D2610" s="3" t="s">
        <v>2799</v>
      </c>
      <c r="G2610" s="21">
        <v>8217</v>
      </c>
      <c r="H2610" s="21" t="s">
        <v>4572</v>
      </c>
    </row>
    <row r="2611" spans="1:8" x14ac:dyDescent="0.2">
      <c r="A2611" s="3">
        <v>8586</v>
      </c>
      <c r="B2611" s="3" t="s">
        <v>2830</v>
      </c>
      <c r="C2611" s="3" t="s">
        <v>2825</v>
      </c>
      <c r="D2611" s="3" t="s">
        <v>2799</v>
      </c>
      <c r="G2611" s="21">
        <v>8218</v>
      </c>
      <c r="H2611" s="21" t="s">
        <v>4572</v>
      </c>
    </row>
    <row r="2612" spans="1:8" x14ac:dyDescent="0.2">
      <c r="A2612" s="3">
        <v>9213</v>
      </c>
      <c r="B2612" s="3" t="s">
        <v>2831</v>
      </c>
      <c r="C2612" s="3" t="s">
        <v>2832</v>
      </c>
      <c r="D2612" s="3" t="s">
        <v>2799</v>
      </c>
      <c r="G2612" s="21">
        <v>8219</v>
      </c>
      <c r="H2612" s="21" t="s">
        <v>4572</v>
      </c>
    </row>
    <row r="2613" spans="1:8" x14ac:dyDescent="0.2">
      <c r="A2613" s="3">
        <v>9225</v>
      </c>
      <c r="B2613" s="3" t="s">
        <v>2833</v>
      </c>
      <c r="C2613" s="3" t="s">
        <v>2832</v>
      </c>
      <c r="D2613" s="3" t="s">
        <v>2799</v>
      </c>
      <c r="G2613" s="21">
        <v>8222</v>
      </c>
      <c r="H2613" s="21" t="s">
        <v>4572</v>
      </c>
    </row>
    <row r="2614" spans="1:8" x14ac:dyDescent="0.2">
      <c r="A2614" s="3">
        <v>9225</v>
      </c>
      <c r="B2614" s="3" t="s">
        <v>2834</v>
      </c>
      <c r="C2614" s="3" t="s">
        <v>2832</v>
      </c>
      <c r="D2614" s="3" t="s">
        <v>2799</v>
      </c>
      <c r="G2614" s="21">
        <v>8223</v>
      </c>
      <c r="H2614" s="21" t="s">
        <v>4572</v>
      </c>
    </row>
    <row r="2615" spans="1:8" x14ac:dyDescent="0.2">
      <c r="A2615" s="3">
        <v>9216</v>
      </c>
      <c r="B2615" s="3" t="s">
        <v>2835</v>
      </c>
      <c r="C2615" s="3" t="s">
        <v>2836</v>
      </c>
      <c r="D2615" s="3" t="s">
        <v>2799</v>
      </c>
      <c r="G2615" s="21">
        <v>8224</v>
      </c>
      <c r="H2615" s="21" t="s">
        <v>4572</v>
      </c>
    </row>
    <row r="2616" spans="1:8" x14ac:dyDescent="0.2">
      <c r="A2616" s="3">
        <v>9216</v>
      </c>
      <c r="B2616" s="3" t="s">
        <v>2836</v>
      </c>
      <c r="C2616" s="3" t="s">
        <v>2836</v>
      </c>
      <c r="D2616" s="3" t="s">
        <v>2799</v>
      </c>
      <c r="G2616" s="21">
        <v>8225</v>
      </c>
      <c r="H2616" s="21" t="s">
        <v>4572</v>
      </c>
    </row>
    <row r="2617" spans="1:8" x14ac:dyDescent="0.2">
      <c r="A2617" s="3">
        <v>9214</v>
      </c>
      <c r="B2617" s="3" t="s">
        <v>2837</v>
      </c>
      <c r="C2617" s="3" t="s">
        <v>2838</v>
      </c>
      <c r="D2617" s="3" t="s">
        <v>2799</v>
      </c>
      <c r="G2617" s="21">
        <v>8226</v>
      </c>
      <c r="H2617" s="21" t="s">
        <v>4572</v>
      </c>
    </row>
    <row r="2618" spans="1:8" x14ac:dyDescent="0.2">
      <c r="A2618" s="3">
        <v>9215</v>
      </c>
      <c r="B2618" s="3" t="s">
        <v>2839</v>
      </c>
      <c r="C2618" s="3" t="s">
        <v>2838</v>
      </c>
      <c r="D2618" s="3" t="s">
        <v>2799</v>
      </c>
      <c r="G2618" s="21">
        <v>8228</v>
      </c>
      <c r="H2618" s="21" t="s">
        <v>4572</v>
      </c>
    </row>
    <row r="2619" spans="1:8" x14ac:dyDescent="0.2">
      <c r="A2619" s="3">
        <v>9215</v>
      </c>
      <c r="B2619" s="3" t="s">
        <v>2840</v>
      </c>
      <c r="C2619" s="3" t="s">
        <v>2838</v>
      </c>
      <c r="D2619" s="3" t="s">
        <v>2799</v>
      </c>
      <c r="G2619" s="21">
        <v>8231</v>
      </c>
      <c r="H2619" s="21" t="s">
        <v>4572</v>
      </c>
    </row>
    <row r="2620" spans="1:8" x14ac:dyDescent="0.2">
      <c r="A2620" s="3">
        <v>9217</v>
      </c>
      <c r="B2620" s="3" t="s">
        <v>2841</v>
      </c>
      <c r="C2620" s="3" t="s">
        <v>2838</v>
      </c>
      <c r="D2620" s="3" t="s">
        <v>2799</v>
      </c>
      <c r="G2620" s="21">
        <v>8232</v>
      </c>
      <c r="H2620" s="21" t="s">
        <v>4572</v>
      </c>
    </row>
    <row r="2621" spans="1:8" x14ac:dyDescent="0.2">
      <c r="A2621" s="3">
        <v>8583</v>
      </c>
      <c r="B2621" s="3" t="s">
        <v>2842</v>
      </c>
      <c r="C2621" s="3" t="s">
        <v>2842</v>
      </c>
      <c r="D2621" s="3" t="s">
        <v>2799</v>
      </c>
      <c r="G2621" s="21">
        <v>8233</v>
      </c>
      <c r="H2621" s="21" t="s">
        <v>4572</v>
      </c>
    </row>
    <row r="2622" spans="1:8" x14ac:dyDescent="0.2">
      <c r="A2622" s="3">
        <v>8583</v>
      </c>
      <c r="B2622" s="3" t="s">
        <v>2843</v>
      </c>
      <c r="C2622" s="3" t="s">
        <v>2842</v>
      </c>
      <c r="D2622" s="3" t="s">
        <v>2799</v>
      </c>
      <c r="G2622" s="21">
        <v>8234</v>
      </c>
      <c r="H2622" s="21" t="s">
        <v>4572</v>
      </c>
    </row>
    <row r="2623" spans="1:8" x14ac:dyDescent="0.2">
      <c r="A2623" s="3">
        <v>8583</v>
      </c>
      <c r="B2623" s="3" t="s">
        <v>2844</v>
      </c>
      <c r="C2623" s="3" t="s">
        <v>2842</v>
      </c>
      <c r="D2623" s="3" t="s">
        <v>2799</v>
      </c>
      <c r="G2623" s="21">
        <v>8235</v>
      </c>
      <c r="H2623" s="21" t="s">
        <v>4572</v>
      </c>
    </row>
    <row r="2624" spans="1:8" x14ac:dyDescent="0.2">
      <c r="A2624" s="3">
        <v>8588</v>
      </c>
      <c r="B2624" s="3" t="s">
        <v>2845</v>
      </c>
      <c r="C2624" s="3" t="s">
        <v>2846</v>
      </c>
      <c r="D2624" s="3" t="s">
        <v>2799</v>
      </c>
      <c r="G2624" s="21">
        <v>8236</v>
      </c>
      <c r="H2624" s="21" t="s">
        <v>4572</v>
      </c>
    </row>
    <row r="2625" spans="1:8" x14ac:dyDescent="0.2">
      <c r="A2625" s="3">
        <v>8589</v>
      </c>
      <c r="B2625" s="3" t="s">
        <v>2847</v>
      </c>
      <c r="C2625" s="3" t="s">
        <v>2846</v>
      </c>
      <c r="D2625" s="3" t="s">
        <v>2799</v>
      </c>
      <c r="G2625" s="21">
        <v>8239</v>
      </c>
      <c r="H2625" s="21" t="s">
        <v>4572</v>
      </c>
    </row>
    <row r="2626" spans="1:8" x14ac:dyDescent="0.2">
      <c r="A2626" s="3">
        <v>8254</v>
      </c>
      <c r="B2626" s="3" t="s">
        <v>2848</v>
      </c>
      <c r="C2626" s="3" t="s">
        <v>2849</v>
      </c>
      <c r="D2626" s="3" t="s">
        <v>2799</v>
      </c>
      <c r="G2626" s="21">
        <v>8240</v>
      </c>
      <c r="H2626" s="21" t="s">
        <v>4572</v>
      </c>
    </row>
    <row r="2627" spans="1:8" x14ac:dyDescent="0.2">
      <c r="A2627" s="3">
        <v>8255</v>
      </c>
      <c r="B2627" s="3" t="s">
        <v>2850</v>
      </c>
      <c r="C2627" s="3" t="s">
        <v>2849</v>
      </c>
      <c r="D2627" s="3" t="s">
        <v>2799</v>
      </c>
      <c r="G2627" s="21">
        <v>8241</v>
      </c>
      <c r="H2627" s="21" t="s">
        <v>4572</v>
      </c>
    </row>
    <row r="2628" spans="1:8" x14ac:dyDescent="0.2">
      <c r="A2628" s="3">
        <v>8253</v>
      </c>
      <c r="B2628" s="3" t="s">
        <v>2851</v>
      </c>
      <c r="C2628" s="3" t="s">
        <v>2851</v>
      </c>
      <c r="D2628" s="3" t="s">
        <v>2799</v>
      </c>
      <c r="G2628" s="21">
        <v>8242</v>
      </c>
      <c r="H2628" s="21" t="s">
        <v>4572</v>
      </c>
    </row>
    <row r="2629" spans="1:8" x14ac:dyDescent="0.2">
      <c r="A2629" s="3">
        <v>8253</v>
      </c>
      <c r="B2629" s="3" t="s">
        <v>2852</v>
      </c>
      <c r="C2629" s="3" t="s">
        <v>2851</v>
      </c>
      <c r="D2629" s="3" t="s">
        <v>2799</v>
      </c>
      <c r="G2629" s="21">
        <v>8243</v>
      </c>
      <c r="H2629" s="21" t="s">
        <v>4572</v>
      </c>
    </row>
    <row r="2630" spans="1:8" x14ac:dyDescent="0.2">
      <c r="A2630" s="3">
        <v>8252</v>
      </c>
      <c r="B2630" s="3" t="s">
        <v>2853</v>
      </c>
      <c r="C2630" s="3" t="s">
        <v>2854</v>
      </c>
      <c r="D2630" s="3" t="s">
        <v>2799</v>
      </c>
      <c r="G2630" s="21">
        <v>8245</v>
      </c>
      <c r="H2630" s="21" t="s">
        <v>4572</v>
      </c>
    </row>
    <row r="2631" spans="1:8" x14ac:dyDescent="0.2">
      <c r="A2631" s="3">
        <v>8355</v>
      </c>
      <c r="B2631" s="3" t="s">
        <v>2855</v>
      </c>
      <c r="C2631" s="3" t="s">
        <v>2855</v>
      </c>
      <c r="D2631" s="3" t="s">
        <v>2799</v>
      </c>
      <c r="G2631" s="21">
        <v>8246</v>
      </c>
      <c r="H2631" s="21" t="s">
        <v>4572</v>
      </c>
    </row>
    <row r="2632" spans="1:8" x14ac:dyDescent="0.2">
      <c r="A2632" s="3">
        <v>8356</v>
      </c>
      <c r="B2632" s="3" t="s">
        <v>2856</v>
      </c>
      <c r="C2632" s="3" t="s">
        <v>2855</v>
      </c>
      <c r="D2632" s="3" t="s">
        <v>2799</v>
      </c>
      <c r="G2632" s="21">
        <v>8247</v>
      </c>
      <c r="H2632" s="21" t="s">
        <v>4572</v>
      </c>
    </row>
    <row r="2633" spans="1:8" x14ac:dyDescent="0.2">
      <c r="A2633" s="3">
        <v>8357</v>
      </c>
      <c r="B2633" s="3" t="s">
        <v>2857</v>
      </c>
      <c r="C2633" s="3" t="s">
        <v>2855</v>
      </c>
      <c r="D2633" s="3" t="s">
        <v>2799</v>
      </c>
      <c r="G2633" s="21">
        <v>8248</v>
      </c>
      <c r="H2633" s="21" t="s">
        <v>4572</v>
      </c>
    </row>
    <row r="2634" spans="1:8" x14ac:dyDescent="0.2">
      <c r="A2634" s="3">
        <v>8522</v>
      </c>
      <c r="B2634" s="3" t="s">
        <v>2858</v>
      </c>
      <c r="C2634" s="3" t="s">
        <v>2855</v>
      </c>
      <c r="D2634" s="3" t="s">
        <v>2799</v>
      </c>
      <c r="G2634" s="21">
        <v>8252</v>
      </c>
      <c r="H2634" s="21" t="s">
        <v>4572</v>
      </c>
    </row>
    <row r="2635" spans="1:8" x14ac:dyDescent="0.2">
      <c r="A2635" s="3">
        <v>8522</v>
      </c>
      <c r="B2635" s="3" t="s">
        <v>2859</v>
      </c>
      <c r="C2635" s="3" t="s">
        <v>2855</v>
      </c>
      <c r="D2635" s="3" t="s">
        <v>2799</v>
      </c>
      <c r="G2635" s="21">
        <v>8253</v>
      </c>
      <c r="H2635" s="21" t="s">
        <v>4572</v>
      </c>
    </row>
    <row r="2636" spans="1:8" x14ac:dyDescent="0.2">
      <c r="A2636" s="3">
        <v>9547</v>
      </c>
      <c r="B2636" s="3" t="s">
        <v>2860</v>
      </c>
      <c r="C2636" s="3" t="s">
        <v>2855</v>
      </c>
      <c r="D2636" s="3" t="s">
        <v>2799</v>
      </c>
      <c r="G2636" s="21">
        <v>8254</v>
      </c>
      <c r="H2636" s="21" t="s">
        <v>4572</v>
      </c>
    </row>
    <row r="2637" spans="1:8" x14ac:dyDescent="0.2">
      <c r="A2637" s="3">
        <v>8552</v>
      </c>
      <c r="B2637" s="3" t="s">
        <v>2861</v>
      </c>
      <c r="C2637" s="3" t="s">
        <v>2861</v>
      </c>
      <c r="D2637" s="3" t="s">
        <v>2799</v>
      </c>
      <c r="G2637" s="21">
        <v>8255</v>
      </c>
      <c r="H2637" s="21" t="s">
        <v>4572</v>
      </c>
    </row>
    <row r="2638" spans="1:8" x14ac:dyDescent="0.2">
      <c r="A2638" s="3">
        <v>8500</v>
      </c>
      <c r="B2638" s="3" t="s">
        <v>2862</v>
      </c>
      <c r="C2638" s="3" t="s">
        <v>2862</v>
      </c>
      <c r="D2638" s="3" t="s">
        <v>2799</v>
      </c>
      <c r="G2638" s="21">
        <v>8259</v>
      </c>
      <c r="H2638" s="21" t="s">
        <v>4572</v>
      </c>
    </row>
    <row r="2639" spans="1:8" x14ac:dyDescent="0.2">
      <c r="A2639" s="3">
        <v>8500</v>
      </c>
      <c r="B2639" s="3" t="s">
        <v>2863</v>
      </c>
      <c r="C2639" s="3" t="s">
        <v>2862</v>
      </c>
      <c r="D2639" s="3" t="s">
        <v>2799</v>
      </c>
      <c r="G2639" s="21">
        <v>8260</v>
      </c>
      <c r="H2639" s="21" t="s">
        <v>4572</v>
      </c>
    </row>
    <row r="2640" spans="1:8" x14ac:dyDescent="0.2">
      <c r="A2640" s="3">
        <v>8546</v>
      </c>
      <c r="B2640" s="3" t="s">
        <v>2864</v>
      </c>
      <c r="C2640" s="3" t="s">
        <v>2865</v>
      </c>
      <c r="D2640" s="3" t="s">
        <v>2799</v>
      </c>
      <c r="G2640" s="21">
        <v>8261</v>
      </c>
      <c r="H2640" s="21" t="s">
        <v>4572</v>
      </c>
    </row>
    <row r="2641" spans="1:8" x14ac:dyDescent="0.2">
      <c r="A2641" s="3">
        <v>8546</v>
      </c>
      <c r="B2641" s="3" t="s">
        <v>2866</v>
      </c>
      <c r="C2641" s="3" t="s">
        <v>2865</v>
      </c>
      <c r="D2641" s="3" t="s">
        <v>2799</v>
      </c>
      <c r="G2641" s="21">
        <v>8262</v>
      </c>
      <c r="H2641" s="21" t="s">
        <v>4572</v>
      </c>
    </row>
    <row r="2642" spans="1:8" x14ac:dyDescent="0.2">
      <c r="A2642" s="3">
        <v>8547</v>
      </c>
      <c r="B2642" s="3" t="s">
        <v>2865</v>
      </c>
      <c r="C2642" s="3" t="s">
        <v>2865</v>
      </c>
      <c r="D2642" s="3" t="s">
        <v>2799</v>
      </c>
      <c r="G2642" s="21">
        <v>8263</v>
      </c>
      <c r="H2642" s="21" t="s">
        <v>4572</v>
      </c>
    </row>
    <row r="2643" spans="1:8" x14ac:dyDescent="0.2">
      <c r="A2643" s="3">
        <v>8553</v>
      </c>
      <c r="B2643" s="3" t="s">
        <v>2867</v>
      </c>
      <c r="C2643" s="3" t="s">
        <v>2868</v>
      </c>
      <c r="D2643" s="3" t="s">
        <v>2799</v>
      </c>
      <c r="G2643" s="21">
        <v>8264</v>
      </c>
      <c r="H2643" s="21" t="s">
        <v>4572</v>
      </c>
    </row>
    <row r="2644" spans="1:8" x14ac:dyDescent="0.2">
      <c r="A2644" s="3">
        <v>8553</v>
      </c>
      <c r="B2644" s="3" t="s">
        <v>2869</v>
      </c>
      <c r="C2644" s="3" t="s">
        <v>2868</v>
      </c>
      <c r="D2644" s="3" t="s">
        <v>2799</v>
      </c>
      <c r="G2644" s="21">
        <v>8265</v>
      </c>
      <c r="H2644" s="21" t="s">
        <v>4572</v>
      </c>
    </row>
    <row r="2645" spans="1:8" x14ac:dyDescent="0.2">
      <c r="A2645" s="3">
        <v>8553</v>
      </c>
      <c r="B2645" s="3" t="s">
        <v>2868</v>
      </c>
      <c r="C2645" s="3" t="s">
        <v>2868</v>
      </c>
      <c r="D2645" s="3" t="s">
        <v>2799</v>
      </c>
      <c r="G2645" s="21">
        <v>8266</v>
      </c>
      <c r="H2645" s="21" t="s">
        <v>4573</v>
      </c>
    </row>
    <row r="2646" spans="1:8" x14ac:dyDescent="0.2">
      <c r="A2646" s="3">
        <v>8553</v>
      </c>
      <c r="B2646" s="3" t="s">
        <v>2870</v>
      </c>
      <c r="C2646" s="3" t="s">
        <v>2868</v>
      </c>
      <c r="D2646" s="3" t="s">
        <v>2799</v>
      </c>
      <c r="G2646" s="21">
        <v>8267</v>
      </c>
      <c r="H2646" s="21" t="s">
        <v>4573</v>
      </c>
    </row>
    <row r="2647" spans="1:8" x14ac:dyDescent="0.2">
      <c r="A2647" s="3">
        <v>9548</v>
      </c>
      <c r="B2647" s="3" t="s">
        <v>2871</v>
      </c>
      <c r="C2647" s="3" t="s">
        <v>2871</v>
      </c>
      <c r="D2647" s="3" t="s">
        <v>2799</v>
      </c>
      <c r="G2647" s="21">
        <v>8268</v>
      </c>
      <c r="H2647" s="21" t="s">
        <v>4573</v>
      </c>
    </row>
    <row r="2648" spans="1:8" x14ac:dyDescent="0.2">
      <c r="A2648" s="3">
        <v>8525</v>
      </c>
      <c r="B2648" s="3" t="s">
        <v>2872</v>
      </c>
      <c r="C2648" s="3" t="s">
        <v>2873</v>
      </c>
      <c r="D2648" s="3" t="s">
        <v>2799</v>
      </c>
      <c r="G2648" s="21">
        <v>8269</v>
      </c>
      <c r="H2648" s="21" t="s">
        <v>4573</v>
      </c>
    </row>
    <row r="2649" spans="1:8" x14ac:dyDescent="0.2">
      <c r="A2649" s="3">
        <v>8526</v>
      </c>
      <c r="B2649" s="3" t="s">
        <v>2874</v>
      </c>
      <c r="C2649" s="3" t="s">
        <v>2873</v>
      </c>
      <c r="D2649" s="3" t="s">
        <v>2799</v>
      </c>
      <c r="G2649" s="21">
        <v>8272</v>
      </c>
      <c r="H2649" s="21" t="s">
        <v>4573</v>
      </c>
    </row>
    <row r="2650" spans="1:8" x14ac:dyDescent="0.2">
      <c r="A2650" s="3">
        <v>9507</v>
      </c>
      <c r="B2650" s="3" t="s">
        <v>2875</v>
      </c>
      <c r="C2650" s="3" t="s">
        <v>2875</v>
      </c>
      <c r="D2650" s="3" t="s">
        <v>2799</v>
      </c>
      <c r="G2650" s="21">
        <v>8273</v>
      </c>
      <c r="H2650" s="21" t="s">
        <v>4573</v>
      </c>
    </row>
    <row r="2651" spans="1:8" x14ac:dyDescent="0.2">
      <c r="A2651" s="3">
        <v>8512</v>
      </c>
      <c r="B2651" s="3" t="s">
        <v>2876</v>
      </c>
      <c r="C2651" s="3" t="s">
        <v>2876</v>
      </c>
      <c r="D2651" s="3" t="s">
        <v>2799</v>
      </c>
      <c r="G2651" s="21">
        <v>8274</v>
      </c>
      <c r="H2651" s="21" t="s">
        <v>4573</v>
      </c>
    </row>
    <row r="2652" spans="1:8" x14ac:dyDescent="0.2">
      <c r="A2652" s="3">
        <v>8512</v>
      </c>
      <c r="B2652" s="3" t="s">
        <v>2877</v>
      </c>
      <c r="C2652" s="3" t="s">
        <v>2876</v>
      </c>
      <c r="D2652" s="3" t="s">
        <v>2799</v>
      </c>
      <c r="G2652" s="21">
        <v>8280</v>
      </c>
      <c r="H2652" s="21" t="s">
        <v>4573</v>
      </c>
    </row>
    <row r="2653" spans="1:8" x14ac:dyDescent="0.2">
      <c r="A2653" s="3">
        <v>8512</v>
      </c>
      <c r="B2653" s="3" t="s">
        <v>2878</v>
      </c>
      <c r="C2653" s="3" t="s">
        <v>2876</v>
      </c>
      <c r="D2653" s="3" t="s">
        <v>2799</v>
      </c>
      <c r="G2653" s="21">
        <v>8302</v>
      </c>
      <c r="H2653" s="21" t="s">
        <v>4556</v>
      </c>
    </row>
    <row r="2654" spans="1:8" x14ac:dyDescent="0.2">
      <c r="A2654" s="3">
        <v>8524</v>
      </c>
      <c r="B2654" s="3" t="s">
        <v>2879</v>
      </c>
      <c r="C2654" s="3" t="s">
        <v>2880</v>
      </c>
      <c r="D2654" s="3" t="s">
        <v>2799</v>
      </c>
      <c r="G2654" s="21">
        <v>8303</v>
      </c>
      <c r="H2654" s="21" t="s">
        <v>4556</v>
      </c>
    </row>
    <row r="2655" spans="1:8" x14ac:dyDescent="0.2">
      <c r="A2655" s="3">
        <v>8524</v>
      </c>
      <c r="B2655" s="3" t="s">
        <v>2881</v>
      </c>
      <c r="C2655" s="3" t="s">
        <v>2880</v>
      </c>
      <c r="D2655" s="3" t="s">
        <v>2799</v>
      </c>
      <c r="G2655" s="21">
        <v>8304</v>
      </c>
      <c r="H2655" s="21" t="s">
        <v>4557</v>
      </c>
    </row>
    <row r="2656" spans="1:8" x14ac:dyDescent="0.2">
      <c r="A2656" s="3">
        <v>8532</v>
      </c>
      <c r="B2656" s="3" t="s">
        <v>2882</v>
      </c>
      <c r="C2656" s="3" t="s">
        <v>2883</v>
      </c>
      <c r="D2656" s="3" t="s">
        <v>2799</v>
      </c>
      <c r="G2656" s="21">
        <v>8305</v>
      </c>
      <c r="H2656" s="21" t="s">
        <v>4557</v>
      </c>
    </row>
    <row r="2657" spans="1:8" x14ac:dyDescent="0.2">
      <c r="A2657" s="3">
        <v>8532</v>
      </c>
      <c r="B2657" s="3" t="s">
        <v>2884</v>
      </c>
      <c r="C2657" s="3" t="s">
        <v>2883</v>
      </c>
      <c r="D2657" s="3" t="s">
        <v>2799</v>
      </c>
      <c r="G2657" s="21">
        <v>8306</v>
      </c>
      <c r="H2657" s="21" t="s">
        <v>4557</v>
      </c>
    </row>
    <row r="2658" spans="1:8" x14ac:dyDescent="0.2">
      <c r="A2658" s="3">
        <v>8595</v>
      </c>
      <c r="B2658" s="3" t="s">
        <v>2885</v>
      </c>
      <c r="C2658" s="3" t="s">
        <v>2885</v>
      </c>
      <c r="D2658" s="3" t="s">
        <v>2799</v>
      </c>
      <c r="G2658" s="21">
        <v>8307</v>
      </c>
      <c r="H2658" s="21" t="s">
        <v>4557</v>
      </c>
    </row>
    <row r="2659" spans="1:8" x14ac:dyDescent="0.2">
      <c r="A2659" s="3">
        <v>8598</v>
      </c>
      <c r="B2659" s="3" t="s">
        <v>2886</v>
      </c>
      <c r="C2659" s="3" t="s">
        <v>2886</v>
      </c>
      <c r="D2659" s="3" t="s">
        <v>2799</v>
      </c>
      <c r="G2659" s="21">
        <v>8308</v>
      </c>
      <c r="H2659" s="21" t="s">
        <v>4557</v>
      </c>
    </row>
    <row r="2660" spans="1:8" x14ac:dyDescent="0.2">
      <c r="A2660" s="3">
        <v>8272</v>
      </c>
      <c r="B2660" s="3" t="s">
        <v>2887</v>
      </c>
      <c r="C2660" s="3" t="s">
        <v>2887</v>
      </c>
      <c r="D2660" s="3" t="s">
        <v>2799</v>
      </c>
      <c r="G2660" s="21">
        <v>8309</v>
      </c>
      <c r="H2660" s="21" t="s">
        <v>4556</v>
      </c>
    </row>
    <row r="2661" spans="1:8" x14ac:dyDescent="0.2">
      <c r="A2661" s="3">
        <v>8273</v>
      </c>
      <c r="B2661" s="3" t="s">
        <v>2888</v>
      </c>
      <c r="C2661" s="3" t="s">
        <v>2887</v>
      </c>
      <c r="D2661" s="3" t="s">
        <v>2799</v>
      </c>
      <c r="G2661" s="21">
        <v>8310</v>
      </c>
      <c r="H2661" s="21" t="s">
        <v>4557</v>
      </c>
    </row>
    <row r="2662" spans="1:8" x14ac:dyDescent="0.2">
      <c r="A2662" s="3">
        <v>8274</v>
      </c>
      <c r="B2662" s="3" t="s">
        <v>2889</v>
      </c>
      <c r="C2662" s="3" t="s">
        <v>2889</v>
      </c>
      <c r="D2662" s="3" t="s">
        <v>2799</v>
      </c>
      <c r="G2662" s="21">
        <v>8311</v>
      </c>
      <c r="H2662" s="21" t="s">
        <v>4556</v>
      </c>
    </row>
    <row r="2663" spans="1:8" x14ac:dyDescent="0.2">
      <c r="A2663" s="3">
        <v>8594</v>
      </c>
      <c r="B2663" s="3" t="s">
        <v>2890</v>
      </c>
      <c r="C2663" s="3" t="s">
        <v>2890</v>
      </c>
      <c r="D2663" s="3" t="s">
        <v>2799</v>
      </c>
      <c r="G2663" s="21">
        <v>8312</v>
      </c>
      <c r="H2663" s="21" t="s">
        <v>4556</v>
      </c>
    </row>
    <row r="2664" spans="1:8" x14ac:dyDescent="0.2">
      <c r="A2664" s="3">
        <v>8565</v>
      </c>
      <c r="B2664" s="3" t="s">
        <v>2891</v>
      </c>
      <c r="C2664" s="3" t="s">
        <v>2892</v>
      </c>
      <c r="D2664" s="3" t="s">
        <v>2799</v>
      </c>
      <c r="G2664" s="21">
        <v>8314</v>
      </c>
      <c r="H2664" s="21" t="s">
        <v>4557</v>
      </c>
    </row>
    <row r="2665" spans="1:8" x14ac:dyDescent="0.2">
      <c r="A2665" s="3">
        <v>8566</v>
      </c>
      <c r="B2665" s="3" t="s">
        <v>2893</v>
      </c>
      <c r="C2665" s="3" t="s">
        <v>2892</v>
      </c>
      <c r="D2665" s="3" t="s">
        <v>2799</v>
      </c>
      <c r="G2665" s="21">
        <v>8315</v>
      </c>
      <c r="H2665" s="21" t="s">
        <v>4557</v>
      </c>
    </row>
    <row r="2666" spans="1:8" x14ac:dyDescent="0.2">
      <c r="A2666" s="3">
        <v>8566</v>
      </c>
      <c r="B2666" s="3" t="s">
        <v>2894</v>
      </c>
      <c r="C2666" s="3" t="s">
        <v>2892</v>
      </c>
      <c r="D2666" s="3" t="s">
        <v>2799</v>
      </c>
      <c r="G2666" s="21">
        <v>8317</v>
      </c>
      <c r="H2666" s="21" t="s">
        <v>4557</v>
      </c>
    </row>
    <row r="2667" spans="1:8" x14ac:dyDescent="0.2">
      <c r="A2667" s="3">
        <v>8566</v>
      </c>
      <c r="B2667" s="3" t="s">
        <v>2895</v>
      </c>
      <c r="C2667" s="3" t="s">
        <v>2892</v>
      </c>
      <c r="D2667" s="3" t="s">
        <v>2799</v>
      </c>
      <c r="G2667" s="21">
        <v>8320</v>
      </c>
      <c r="H2667" s="21" t="s">
        <v>4557</v>
      </c>
    </row>
    <row r="2668" spans="1:8" x14ac:dyDescent="0.2">
      <c r="A2668" s="3">
        <v>8566</v>
      </c>
      <c r="B2668" s="3" t="s">
        <v>2896</v>
      </c>
      <c r="C2668" s="3" t="s">
        <v>2892</v>
      </c>
      <c r="D2668" s="3" t="s">
        <v>2799</v>
      </c>
      <c r="G2668" s="21">
        <v>8322</v>
      </c>
      <c r="H2668" s="21" t="s">
        <v>4557</v>
      </c>
    </row>
    <row r="2669" spans="1:8" x14ac:dyDescent="0.2">
      <c r="A2669" s="3">
        <v>8573</v>
      </c>
      <c r="B2669" s="3" t="s">
        <v>2897</v>
      </c>
      <c r="C2669" s="3" t="s">
        <v>2892</v>
      </c>
      <c r="D2669" s="3" t="s">
        <v>2799</v>
      </c>
      <c r="G2669" s="21">
        <v>8330</v>
      </c>
      <c r="H2669" s="21" t="s">
        <v>4557</v>
      </c>
    </row>
    <row r="2670" spans="1:8" x14ac:dyDescent="0.2">
      <c r="A2670" s="3">
        <v>8573</v>
      </c>
      <c r="B2670" s="3" t="s">
        <v>2898</v>
      </c>
      <c r="C2670" s="3" t="s">
        <v>2892</v>
      </c>
      <c r="D2670" s="3" t="s">
        <v>2799</v>
      </c>
      <c r="G2670" s="21">
        <v>8331</v>
      </c>
      <c r="H2670" s="21" t="s">
        <v>4557</v>
      </c>
    </row>
    <row r="2671" spans="1:8" x14ac:dyDescent="0.2">
      <c r="A2671" s="3">
        <v>8573</v>
      </c>
      <c r="B2671" s="3" t="s">
        <v>2899</v>
      </c>
      <c r="C2671" s="3" t="s">
        <v>2892</v>
      </c>
      <c r="D2671" s="3" t="s">
        <v>2799</v>
      </c>
      <c r="G2671" s="21">
        <v>8332</v>
      </c>
      <c r="H2671" s="21" t="s">
        <v>4557</v>
      </c>
    </row>
    <row r="2672" spans="1:8" x14ac:dyDescent="0.2">
      <c r="A2672" s="3">
        <v>8280</v>
      </c>
      <c r="B2672" s="3" t="s">
        <v>2900</v>
      </c>
      <c r="C2672" s="3" t="s">
        <v>2900</v>
      </c>
      <c r="D2672" s="3" t="s">
        <v>2799</v>
      </c>
      <c r="G2672" s="21">
        <v>8335</v>
      </c>
      <c r="H2672" s="21" t="s">
        <v>4557</v>
      </c>
    </row>
    <row r="2673" spans="1:8" x14ac:dyDescent="0.2">
      <c r="A2673" s="3">
        <v>8585</v>
      </c>
      <c r="B2673" s="3" t="s">
        <v>2901</v>
      </c>
      <c r="C2673" s="3" t="s">
        <v>2901</v>
      </c>
      <c r="D2673" s="3" t="s">
        <v>2799</v>
      </c>
      <c r="G2673" s="21">
        <v>8340</v>
      </c>
      <c r="H2673" s="21" t="s">
        <v>4557</v>
      </c>
    </row>
    <row r="2674" spans="1:8" x14ac:dyDescent="0.2">
      <c r="A2674" s="3">
        <v>8585</v>
      </c>
      <c r="B2674" s="3" t="s">
        <v>2902</v>
      </c>
      <c r="C2674" s="3" t="s">
        <v>2901</v>
      </c>
      <c r="D2674" s="3" t="s">
        <v>2799</v>
      </c>
      <c r="G2674" s="21">
        <v>8342</v>
      </c>
      <c r="H2674" s="21" t="s">
        <v>4557</v>
      </c>
    </row>
    <row r="2675" spans="1:8" x14ac:dyDescent="0.2">
      <c r="A2675" s="3">
        <v>8585</v>
      </c>
      <c r="B2675" s="3" t="s">
        <v>2903</v>
      </c>
      <c r="C2675" s="3" t="s">
        <v>2901</v>
      </c>
      <c r="D2675" s="3" t="s">
        <v>2799</v>
      </c>
      <c r="G2675" s="21">
        <v>8344</v>
      </c>
      <c r="H2675" s="21" t="s">
        <v>4557</v>
      </c>
    </row>
    <row r="2676" spans="1:8" x14ac:dyDescent="0.2">
      <c r="A2676" s="3">
        <v>8585</v>
      </c>
      <c r="B2676" s="3" t="s">
        <v>2904</v>
      </c>
      <c r="C2676" s="3" t="s">
        <v>2901</v>
      </c>
      <c r="D2676" s="3" t="s">
        <v>2799</v>
      </c>
      <c r="G2676" s="21">
        <v>8345</v>
      </c>
      <c r="H2676" s="21" t="s">
        <v>4557</v>
      </c>
    </row>
    <row r="2677" spans="1:8" x14ac:dyDescent="0.2">
      <c r="A2677" s="3">
        <v>8574</v>
      </c>
      <c r="B2677" s="3" t="s">
        <v>2905</v>
      </c>
      <c r="C2677" s="3" t="s">
        <v>2906</v>
      </c>
      <c r="D2677" s="3" t="s">
        <v>2799</v>
      </c>
      <c r="G2677" s="21">
        <v>8352</v>
      </c>
      <c r="H2677" s="21" t="s">
        <v>4556</v>
      </c>
    </row>
    <row r="2678" spans="1:8" x14ac:dyDescent="0.2">
      <c r="A2678" s="3">
        <v>8574</v>
      </c>
      <c r="B2678" s="3" t="s">
        <v>2907</v>
      </c>
      <c r="C2678" s="3" t="s">
        <v>2906</v>
      </c>
      <c r="D2678" s="3" t="s">
        <v>2799</v>
      </c>
      <c r="G2678" s="21">
        <v>8353</v>
      </c>
      <c r="H2678" s="21" t="s">
        <v>4556</v>
      </c>
    </row>
    <row r="2679" spans="1:8" x14ac:dyDescent="0.2">
      <c r="A2679" s="3">
        <v>8574</v>
      </c>
      <c r="B2679" s="3" t="s">
        <v>2906</v>
      </c>
      <c r="C2679" s="3" t="s">
        <v>2906</v>
      </c>
      <c r="D2679" s="3" t="s">
        <v>2799</v>
      </c>
      <c r="G2679" s="21">
        <v>8354</v>
      </c>
      <c r="H2679" s="21" t="s">
        <v>4556</v>
      </c>
    </row>
    <row r="2680" spans="1:8" x14ac:dyDescent="0.2">
      <c r="A2680" s="3">
        <v>8574</v>
      </c>
      <c r="B2680" s="3" t="s">
        <v>2906</v>
      </c>
      <c r="C2680" s="3" t="s">
        <v>2906</v>
      </c>
      <c r="D2680" s="3" t="s">
        <v>2799</v>
      </c>
      <c r="G2680" s="21">
        <v>8355</v>
      </c>
      <c r="H2680" s="21" t="s">
        <v>4556</v>
      </c>
    </row>
    <row r="2681" spans="1:8" x14ac:dyDescent="0.2">
      <c r="A2681" s="3">
        <v>8574</v>
      </c>
      <c r="B2681" s="3" t="s">
        <v>2908</v>
      </c>
      <c r="C2681" s="3" t="s">
        <v>2906</v>
      </c>
      <c r="D2681" s="3" t="s">
        <v>2799</v>
      </c>
      <c r="G2681" s="21">
        <v>8356</v>
      </c>
      <c r="H2681" s="21" t="s">
        <v>4557</v>
      </c>
    </row>
    <row r="2682" spans="1:8" x14ac:dyDescent="0.2">
      <c r="A2682" s="3">
        <v>8596</v>
      </c>
      <c r="B2682" s="3" t="s">
        <v>2909</v>
      </c>
      <c r="C2682" s="3" t="s">
        <v>2910</v>
      </c>
      <c r="D2682" s="3" t="s">
        <v>2799</v>
      </c>
      <c r="G2682" s="21">
        <v>8357</v>
      </c>
      <c r="H2682" s="21" t="s">
        <v>4557</v>
      </c>
    </row>
    <row r="2683" spans="1:8" x14ac:dyDescent="0.2">
      <c r="A2683" s="3">
        <v>8596</v>
      </c>
      <c r="B2683" s="3" t="s">
        <v>2910</v>
      </c>
      <c r="C2683" s="3" t="s">
        <v>2910</v>
      </c>
      <c r="D2683" s="3" t="s">
        <v>2799</v>
      </c>
      <c r="G2683" s="21">
        <v>8360</v>
      </c>
      <c r="H2683" s="21" t="s">
        <v>4573</v>
      </c>
    </row>
    <row r="2684" spans="1:8" x14ac:dyDescent="0.2">
      <c r="A2684" s="3">
        <v>8597</v>
      </c>
      <c r="B2684" s="3" t="s">
        <v>2911</v>
      </c>
      <c r="C2684" s="3" t="s">
        <v>2910</v>
      </c>
      <c r="D2684" s="3" t="s">
        <v>2799</v>
      </c>
      <c r="G2684" s="21">
        <v>8362</v>
      </c>
      <c r="H2684" s="21" t="s">
        <v>4557</v>
      </c>
    </row>
    <row r="2685" spans="1:8" x14ac:dyDescent="0.2">
      <c r="A2685" s="3">
        <v>8274</v>
      </c>
      <c r="B2685" s="3" t="s">
        <v>2912</v>
      </c>
      <c r="C2685" s="3" t="s">
        <v>2912</v>
      </c>
      <c r="D2685" s="3" t="s">
        <v>2799</v>
      </c>
      <c r="G2685" s="21">
        <v>8363</v>
      </c>
      <c r="H2685" s="21" t="s">
        <v>4557</v>
      </c>
    </row>
    <row r="2686" spans="1:8" x14ac:dyDescent="0.2">
      <c r="A2686" s="3">
        <v>8564</v>
      </c>
      <c r="B2686" s="3" t="s">
        <v>2913</v>
      </c>
      <c r="C2686" s="3" t="s">
        <v>2914</v>
      </c>
      <c r="D2686" s="3" t="s">
        <v>2799</v>
      </c>
      <c r="G2686" s="21">
        <v>8370</v>
      </c>
      <c r="H2686" s="21" t="s">
        <v>4573</v>
      </c>
    </row>
    <row r="2687" spans="1:8" x14ac:dyDescent="0.2">
      <c r="A2687" s="3">
        <v>8564</v>
      </c>
      <c r="B2687" s="3" t="s">
        <v>2915</v>
      </c>
      <c r="C2687" s="3" t="s">
        <v>2914</v>
      </c>
      <c r="D2687" s="3" t="s">
        <v>2799</v>
      </c>
      <c r="G2687" s="21">
        <v>8371</v>
      </c>
      <c r="H2687" s="21" t="s">
        <v>4573</v>
      </c>
    </row>
    <row r="2688" spans="1:8" x14ac:dyDescent="0.2">
      <c r="A2688" s="3">
        <v>8564</v>
      </c>
      <c r="B2688" s="3" t="s">
        <v>2916</v>
      </c>
      <c r="C2688" s="3" t="s">
        <v>2914</v>
      </c>
      <c r="D2688" s="3" t="s">
        <v>2799</v>
      </c>
      <c r="G2688" s="21">
        <v>8372</v>
      </c>
      <c r="H2688" s="21" t="s">
        <v>4573</v>
      </c>
    </row>
    <row r="2689" spans="1:8" x14ac:dyDescent="0.2">
      <c r="A2689" s="3">
        <v>8564</v>
      </c>
      <c r="B2689" s="3" t="s">
        <v>2914</v>
      </c>
      <c r="C2689" s="3" t="s">
        <v>2914</v>
      </c>
      <c r="D2689" s="3" t="s">
        <v>2799</v>
      </c>
      <c r="G2689" s="21">
        <v>8374</v>
      </c>
      <c r="H2689" s="21" t="s">
        <v>4557</v>
      </c>
    </row>
    <row r="2690" spans="1:8" x14ac:dyDescent="0.2">
      <c r="A2690" s="3">
        <v>8564</v>
      </c>
      <c r="B2690" s="3" t="s">
        <v>2917</v>
      </c>
      <c r="C2690" s="3" t="s">
        <v>2914</v>
      </c>
      <c r="D2690" s="3" t="s">
        <v>2799</v>
      </c>
      <c r="G2690" s="21">
        <v>8376</v>
      </c>
      <c r="H2690" s="21" t="s">
        <v>4557</v>
      </c>
    </row>
    <row r="2691" spans="1:8" x14ac:dyDescent="0.2">
      <c r="A2691" s="3">
        <v>8564</v>
      </c>
      <c r="B2691" s="3" t="s">
        <v>2918</v>
      </c>
      <c r="C2691" s="3" t="s">
        <v>2914</v>
      </c>
      <c r="D2691" s="3" t="s">
        <v>2799</v>
      </c>
      <c r="G2691" s="21">
        <v>8400</v>
      </c>
      <c r="H2691" s="21" t="s">
        <v>4556</v>
      </c>
    </row>
    <row r="2692" spans="1:8" x14ac:dyDescent="0.2">
      <c r="A2692" s="3">
        <v>8564</v>
      </c>
      <c r="B2692" s="3" t="s">
        <v>2919</v>
      </c>
      <c r="C2692" s="3" t="s">
        <v>2914</v>
      </c>
      <c r="D2692" s="3" t="s">
        <v>2799</v>
      </c>
      <c r="G2692" s="21">
        <v>8404</v>
      </c>
      <c r="H2692" s="21" t="s">
        <v>4556</v>
      </c>
    </row>
    <row r="2693" spans="1:8" x14ac:dyDescent="0.2">
      <c r="A2693" s="3">
        <v>9556</v>
      </c>
      <c r="B2693" s="3" t="s">
        <v>2920</v>
      </c>
      <c r="C2693" s="3" t="s">
        <v>2920</v>
      </c>
      <c r="D2693" s="3" t="s">
        <v>2799</v>
      </c>
      <c r="G2693" s="21">
        <v>8405</v>
      </c>
      <c r="H2693" s="21" t="s">
        <v>4556</v>
      </c>
    </row>
    <row r="2694" spans="1:8" x14ac:dyDescent="0.2">
      <c r="A2694" s="3">
        <v>9556</v>
      </c>
      <c r="B2694" s="3" t="s">
        <v>2921</v>
      </c>
      <c r="C2694" s="3" t="s">
        <v>2920</v>
      </c>
      <c r="D2694" s="3" t="s">
        <v>2799</v>
      </c>
      <c r="G2694" s="21">
        <v>8406</v>
      </c>
      <c r="H2694" s="21" t="s">
        <v>4556</v>
      </c>
    </row>
    <row r="2695" spans="1:8" x14ac:dyDescent="0.2">
      <c r="A2695" s="3">
        <v>9562</v>
      </c>
      <c r="B2695" s="3" t="s">
        <v>2922</v>
      </c>
      <c r="C2695" s="3" t="s">
        <v>2920</v>
      </c>
      <c r="D2695" s="3" t="s">
        <v>2799</v>
      </c>
      <c r="G2695" s="21">
        <v>8408</v>
      </c>
      <c r="H2695" s="21" t="s">
        <v>4556</v>
      </c>
    </row>
    <row r="2696" spans="1:8" x14ac:dyDescent="0.2">
      <c r="A2696" s="3">
        <v>9562</v>
      </c>
      <c r="B2696" s="3" t="s">
        <v>2923</v>
      </c>
      <c r="C2696" s="3" t="s">
        <v>2920</v>
      </c>
      <c r="D2696" s="3" t="s">
        <v>2799</v>
      </c>
      <c r="G2696" s="21">
        <v>8409</v>
      </c>
      <c r="H2696" s="21" t="s">
        <v>4556</v>
      </c>
    </row>
    <row r="2697" spans="1:8" x14ac:dyDescent="0.2">
      <c r="A2697" s="3">
        <v>9553</v>
      </c>
      <c r="B2697" s="3" t="s">
        <v>2924</v>
      </c>
      <c r="C2697" s="3" t="s">
        <v>2924</v>
      </c>
      <c r="D2697" s="3" t="s">
        <v>2799</v>
      </c>
      <c r="G2697" s="21">
        <v>8412</v>
      </c>
      <c r="H2697" s="21" t="s">
        <v>4556</v>
      </c>
    </row>
    <row r="2698" spans="1:8" x14ac:dyDescent="0.2">
      <c r="A2698" s="3">
        <v>8362</v>
      </c>
      <c r="B2698" s="3" t="s">
        <v>2925</v>
      </c>
      <c r="C2698" s="3" t="s">
        <v>2926</v>
      </c>
      <c r="D2698" s="3" t="s">
        <v>2799</v>
      </c>
      <c r="G2698" s="21">
        <v>8413</v>
      </c>
      <c r="H2698" s="21" t="s">
        <v>4556</v>
      </c>
    </row>
    <row r="2699" spans="1:8" x14ac:dyDescent="0.2">
      <c r="A2699" s="3">
        <v>8363</v>
      </c>
      <c r="B2699" s="3" t="s">
        <v>2927</v>
      </c>
      <c r="C2699" s="3" t="s">
        <v>2926</v>
      </c>
      <c r="D2699" s="3" t="s">
        <v>2799</v>
      </c>
      <c r="G2699" s="21">
        <v>8414</v>
      </c>
      <c r="H2699" s="21" t="s">
        <v>4556</v>
      </c>
    </row>
    <row r="2700" spans="1:8" x14ac:dyDescent="0.2">
      <c r="A2700" s="3">
        <v>9502</v>
      </c>
      <c r="B2700" s="3" t="s">
        <v>2928</v>
      </c>
      <c r="C2700" s="3" t="s">
        <v>2928</v>
      </c>
      <c r="D2700" s="3" t="s">
        <v>2799</v>
      </c>
      <c r="G2700" s="21">
        <v>8415</v>
      </c>
      <c r="H2700" s="21" t="s">
        <v>4556</v>
      </c>
    </row>
    <row r="2701" spans="1:8" x14ac:dyDescent="0.2">
      <c r="A2701" s="3">
        <v>8360</v>
      </c>
      <c r="B2701" s="3" t="s">
        <v>2929</v>
      </c>
      <c r="C2701" s="3" t="s">
        <v>2930</v>
      </c>
      <c r="D2701" s="3" t="s">
        <v>2799</v>
      </c>
      <c r="G2701" s="21">
        <v>8416</v>
      </c>
      <c r="H2701" s="21" t="s">
        <v>4556</v>
      </c>
    </row>
    <row r="2702" spans="1:8" x14ac:dyDescent="0.2">
      <c r="A2702" s="3">
        <v>8360</v>
      </c>
      <c r="B2702" s="3" t="s">
        <v>2931</v>
      </c>
      <c r="C2702" s="3" t="s">
        <v>2930</v>
      </c>
      <c r="D2702" s="3" t="s">
        <v>2799</v>
      </c>
      <c r="G2702" s="21">
        <v>8418</v>
      </c>
      <c r="H2702" s="21" t="s">
        <v>4556</v>
      </c>
    </row>
    <row r="2703" spans="1:8" x14ac:dyDescent="0.2">
      <c r="A2703" s="3">
        <v>8374</v>
      </c>
      <c r="B2703" s="3" t="s">
        <v>2932</v>
      </c>
      <c r="C2703" s="3" t="s">
        <v>2933</v>
      </c>
      <c r="D2703" s="3" t="s">
        <v>2799</v>
      </c>
      <c r="G2703" s="21">
        <v>8421</v>
      </c>
      <c r="H2703" s="21" t="s">
        <v>4556</v>
      </c>
    </row>
    <row r="2704" spans="1:8" x14ac:dyDescent="0.2">
      <c r="A2704" s="3">
        <v>8374</v>
      </c>
      <c r="B2704" s="3" t="s">
        <v>2934</v>
      </c>
      <c r="C2704" s="3" t="s">
        <v>2933</v>
      </c>
      <c r="D2704" s="3" t="s">
        <v>2799</v>
      </c>
      <c r="G2704" s="21">
        <v>8422</v>
      </c>
      <c r="H2704" s="21" t="s">
        <v>4556</v>
      </c>
    </row>
    <row r="2705" spans="1:8" x14ac:dyDescent="0.2">
      <c r="A2705" s="3">
        <v>8376</v>
      </c>
      <c r="B2705" s="3" t="s">
        <v>2933</v>
      </c>
      <c r="C2705" s="3" t="s">
        <v>2933</v>
      </c>
      <c r="D2705" s="3" t="s">
        <v>2799</v>
      </c>
      <c r="G2705" s="21">
        <v>8424</v>
      </c>
      <c r="H2705" s="21" t="s">
        <v>4556</v>
      </c>
    </row>
    <row r="2706" spans="1:8" x14ac:dyDescent="0.2">
      <c r="A2706" s="3">
        <v>8376</v>
      </c>
      <c r="B2706" s="3" t="s">
        <v>2935</v>
      </c>
      <c r="C2706" s="3" t="s">
        <v>2933</v>
      </c>
      <c r="D2706" s="3" t="s">
        <v>2799</v>
      </c>
      <c r="G2706" s="21">
        <v>8425</v>
      </c>
      <c r="H2706" s="21" t="s">
        <v>4556</v>
      </c>
    </row>
    <row r="2707" spans="1:8" x14ac:dyDescent="0.2">
      <c r="A2707" s="3">
        <v>9506</v>
      </c>
      <c r="B2707" s="3" t="s">
        <v>2936</v>
      </c>
      <c r="C2707" s="3" t="s">
        <v>2936</v>
      </c>
      <c r="D2707" s="3" t="s">
        <v>2799</v>
      </c>
      <c r="G2707" s="21">
        <v>8426</v>
      </c>
      <c r="H2707" s="21" t="s">
        <v>4556</v>
      </c>
    </row>
    <row r="2708" spans="1:8" x14ac:dyDescent="0.2">
      <c r="A2708" s="3">
        <v>9508</v>
      </c>
      <c r="B2708" s="3" t="s">
        <v>2937</v>
      </c>
      <c r="C2708" s="3" t="s">
        <v>2936</v>
      </c>
      <c r="D2708" s="3" t="s">
        <v>2799</v>
      </c>
      <c r="G2708" s="21">
        <v>8427</v>
      </c>
      <c r="H2708" s="21" t="s">
        <v>4556</v>
      </c>
    </row>
    <row r="2709" spans="1:8" x14ac:dyDescent="0.2">
      <c r="A2709" s="3">
        <v>9542</v>
      </c>
      <c r="B2709" s="3" t="s">
        <v>2938</v>
      </c>
      <c r="C2709" s="3" t="s">
        <v>2939</v>
      </c>
      <c r="D2709" s="3" t="s">
        <v>2799</v>
      </c>
      <c r="G2709" s="21">
        <v>8428</v>
      </c>
      <c r="H2709" s="21" t="s">
        <v>4556</v>
      </c>
    </row>
    <row r="2710" spans="1:8" x14ac:dyDescent="0.2">
      <c r="A2710" s="3">
        <v>9543</v>
      </c>
      <c r="B2710" s="3" t="s">
        <v>2940</v>
      </c>
      <c r="C2710" s="3" t="s">
        <v>2939</v>
      </c>
      <c r="D2710" s="3" t="s">
        <v>2799</v>
      </c>
      <c r="G2710" s="21">
        <v>8442</v>
      </c>
      <c r="H2710" s="21" t="s">
        <v>4556</v>
      </c>
    </row>
    <row r="2711" spans="1:8" x14ac:dyDescent="0.2">
      <c r="A2711" s="3">
        <v>9532</v>
      </c>
      <c r="B2711" s="3" t="s">
        <v>2142</v>
      </c>
      <c r="C2711" s="3" t="s">
        <v>2941</v>
      </c>
      <c r="D2711" s="3" t="s">
        <v>2799</v>
      </c>
      <c r="G2711" s="21">
        <v>8444</v>
      </c>
      <c r="H2711" s="21" t="s">
        <v>4556</v>
      </c>
    </row>
    <row r="2712" spans="1:8" x14ac:dyDescent="0.2">
      <c r="A2712" s="3">
        <v>8577</v>
      </c>
      <c r="B2712" s="3" t="s">
        <v>2942</v>
      </c>
      <c r="C2712" s="3" t="s">
        <v>2942</v>
      </c>
      <c r="D2712" s="3" t="s">
        <v>2799</v>
      </c>
      <c r="G2712" s="21">
        <v>8447</v>
      </c>
      <c r="H2712" s="21" t="s">
        <v>4572</v>
      </c>
    </row>
    <row r="2713" spans="1:8" x14ac:dyDescent="0.2">
      <c r="A2713" s="3">
        <v>8370</v>
      </c>
      <c r="B2713" s="3" t="s">
        <v>2943</v>
      </c>
      <c r="C2713" s="3" t="s">
        <v>2943</v>
      </c>
      <c r="D2713" s="3" t="s">
        <v>2799</v>
      </c>
      <c r="G2713" s="21">
        <v>8450</v>
      </c>
      <c r="H2713" s="21" t="s">
        <v>4572</v>
      </c>
    </row>
    <row r="2714" spans="1:8" x14ac:dyDescent="0.2">
      <c r="A2714" s="3">
        <v>8371</v>
      </c>
      <c r="B2714" s="3" t="s">
        <v>2944</v>
      </c>
      <c r="C2714" s="3" t="s">
        <v>2943</v>
      </c>
      <c r="D2714" s="3" t="s">
        <v>2799</v>
      </c>
      <c r="G2714" s="21">
        <v>8451</v>
      </c>
      <c r="H2714" s="21" t="s">
        <v>4572</v>
      </c>
    </row>
    <row r="2715" spans="1:8" x14ac:dyDescent="0.2">
      <c r="A2715" s="3">
        <v>8372</v>
      </c>
      <c r="B2715" s="3" t="s">
        <v>2945</v>
      </c>
      <c r="C2715" s="3" t="s">
        <v>2943</v>
      </c>
      <c r="D2715" s="3" t="s">
        <v>2799</v>
      </c>
      <c r="G2715" s="21">
        <v>8452</v>
      </c>
      <c r="H2715" s="21" t="s">
        <v>4572</v>
      </c>
    </row>
    <row r="2716" spans="1:8" x14ac:dyDescent="0.2">
      <c r="A2716" s="3">
        <v>9573</v>
      </c>
      <c r="B2716" s="3" t="s">
        <v>2946</v>
      </c>
      <c r="C2716" s="3" t="s">
        <v>2943</v>
      </c>
      <c r="D2716" s="3" t="s">
        <v>2799</v>
      </c>
      <c r="G2716" s="21">
        <v>8453</v>
      </c>
      <c r="H2716" s="21" t="s">
        <v>4572</v>
      </c>
    </row>
    <row r="2717" spans="1:8" x14ac:dyDescent="0.2">
      <c r="A2717" s="3">
        <v>9554</v>
      </c>
      <c r="B2717" s="3" t="s">
        <v>2947</v>
      </c>
      <c r="C2717" s="3" t="s">
        <v>2948</v>
      </c>
      <c r="D2717" s="3" t="s">
        <v>2799</v>
      </c>
      <c r="G2717" s="21">
        <v>8454</v>
      </c>
      <c r="H2717" s="21" t="s">
        <v>4556</v>
      </c>
    </row>
    <row r="2718" spans="1:8" x14ac:dyDescent="0.2">
      <c r="A2718" s="3">
        <v>9555</v>
      </c>
      <c r="B2718" s="3" t="s">
        <v>2949</v>
      </c>
      <c r="C2718" s="3" t="s">
        <v>2948</v>
      </c>
      <c r="D2718" s="3" t="s">
        <v>2799</v>
      </c>
      <c r="G2718" s="21">
        <v>8455</v>
      </c>
      <c r="H2718" s="21" t="s">
        <v>4556</v>
      </c>
    </row>
    <row r="2719" spans="1:8" x14ac:dyDescent="0.2">
      <c r="A2719" s="3">
        <v>9545</v>
      </c>
      <c r="B2719" s="3" t="s">
        <v>2950</v>
      </c>
      <c r="C2719" s="3" t="s">
        <v>2950</v>
      </c>
      <c r="D2719" s="3" t="s">
        <v>2799</v>
      </c>
      <c r="G2719" s="21">
        <v>8457</v>
      </c>
      <c r="H2719" s="21" t="s">
        <v>4572</v>
      </c>
    </row>
    <row r="2720" spans="1:8" x14ac:dyDescent="0.2">
      <c r="A2720" s="3">
        <v>9546</v>
      </c>
      <c r="B2720" s="3" t="s">
        <v>2951</v>
      </c>
      <c r="C2720" s="3" t="s">
        <v>2950</v>
      </c>
      <c r="D2720" s="3" t="s">
        <v>2799</v>
      </c>
      <c r="G2720" s="21">
        <v>8458</v>
      </c>
      <c r="H2720" s="21" t="s">
        <v>4556</v>
      </c>
    </row>
    <row r="2721" spans="1:8" x14ac:dyDescent="0.2">
      <c r="A2721" s="3">
        <v>9535</v>
      </c>
      <c r="B2721" s="3" t="s">
        <v>2952</v>
      </c>
      <c r="C2721" s="3" t="s">
        <v>2953</v>
      </c>
      <c r="D2721" s="3" t="s">
        <v>2799</v>
      </c>
      <c r="G2721" s="21">
        <v>8459</v>
      </c>
      <c r="H2721" s="21" t="s">
        <v>4556</v>
      </c>
    </row>
    <row r="2722" spans="1:8" x14ac:dyDescent="0.2">
      <c r="A2722" s="3">
        <v>9514</v>
      </c>
      <c r="B2722" s="3" t="s">
        <v>2954</v>
      </c>
      <c r="C2722" s="3" t="s">
        <v>2954</v>
      </c>
      <c r="D2722" s="3" t="s">
        <v>2799</v>
      </c>
      <c r="G2722" s="21">
        <v>8460</v>
      </c>
      <c r="H2722" s="21" t="s">
        <v>4572</v>
      </c>
    </row>
    <row r="2723" spans="1:8" x14ac:dyDescent="0.2">
      <c r="A2723" s="3">
        <v>9515</v>
      </c>
      <c r="B2723" s="3" t="s">
        <v>2955</v>
      </c>
      <c r="C2723" s="3" t="s">
        <v>2954</v>
      </c>
      <c r="D2723" s="3" t="s">
        <v>2799</v>
      </c>
      <c r="G2723" s="21">
        <v>8461</v>
      </c>
      <c r="H2723" s="21" t="s">
        <v>4572</v>
      </c>
    </row>
    <row r="2724" spans="1:8" x14ac:dyDescent="0.2">
      <c r="A2724" s="3">
        <v>8267</v>
      </c>
      <c r="B2724" s="3" t="s">
        <v>2956</v>
      </c>
      <c r="C2724" s="3" t="s">
        <v>2956</v>
      </c>
      <c r="D2724" s="3" t="s">
        <v>2799</v>
      </c>
      <c r="G2724" s="21">
        <v>8462</v>
      </c>
      <c r="H2724" s="21" t="s">
        <v>4572</v>
      </c>
    </row>
    <row r="2725" spans="1:8" x14ac:dyDescent="0.2">
      <c r="A2725" s="3">
        <v>8264</v>
      </c>
      <c r="B2725" s="3" t="s">
        <v>2957</v>
      </c>
      <c r="C2725" s="3" t="s">
        <v>2957</v>
      </c>
      <c r="D2725" s="3" t="s">
        <v>2799</v>
      </c>
      <c r="G2725" s="21">
        <v>8463</v>
      </c>
      <c r="H2725" s="21" t="s">
        <v>4572</v>
      </c>
    </row>
    <row r="2726" spans="1:8" x14ac:dyDescent="0.2">
      <c r="A2726" s="3">
        <v>8506</v>
      </c>
      <c r="B2726" s="3" t="s">
        <v>2958</v>
      </c>
      <c r="C2726" s="3" t="s">
        <v>2959</v>
      </c>
      <c r="D2726" s="3" t="s">
        <v>2799</v>
      </c>
      <c r="G2726" s="21">
        <v>8464</v>
      </c>
      <c r="H2726" s="21" t="s">
        <v>4572</v>
      </c>
    </row>
    <row r="2727" spans="1:8" x14ac:dyDescent="0.2">
      <c r="A2727" s="3">
        <v>8535</v>
      </c>
      <c r="B2727" s="3" t="s">
        <v>2959</v>
      </c>
      <c r="C2727" s="3" t="s">
        <v>2959</v>
      </c>
      <c r="D2727" s="3" t="s">
        <v>2799</v>
      </c>
      <c r="G2727" s="21">
        <v>8465</v>
      </c>
      <c r="H2727" s="21" t="s">
        <v>4572</v>
      </c>
    </row>
    <row r="2728" spans="1:8" x14ac:dyDescent="0.2">
      <c r="A2728" s="3">
        <v>8507</v>
      </c>
      <c r="B2728" s="3" t="s">
        <v>2960</v>
      </c>
      <c r="C2728" s="3" t="s">
        <v>2961</v>
      </c>
      <c r="D2728" s="3" t="s">
        <v>2799</v>
      </c>
      <c r="G2728" s="21">
        <v>8466</v>
      </c>
      <c r="H2728" s="21" t="s">
        <v>4572</v>
      </c>
    </row>
    <row r="2729" spans="1:8" x14ac:dyDescent="0.2">
      <c r="A2729" s="3">
        <v>8508</v>
      </c>
      <c r="B2729" s="3" t="s">
        <v>2961</v>
      </c>
      <c r="C2729" s="3" t="s">
        <v>2961</v>
      </c>
      <c r="D2729" s="3" t="s">
        <v>2799</v>
      </c>
      <c r="G2729" s="21">
        <v>8467</v>
      </c>
      <c r="H2729" s="21" t="s">
        <v>4572</v>
      </c>
    </row>
    <row r="2730" spans="1:8" x14ac:dyDescent="0.2">
      <c r="A2730" s="3">
        <v>8536</v>
      </c>
      <c r="B2730" s="3" t="s">
        <v>2962</v>
      </c>
      <c r="C2730" s="3" t="s">
        <v>2962</v>
      </c>
      <c r="D2730" s="3" t="s">
        <v>2799</v>
      </c>
      <c r="G2730" s="21">
        <v>8468</v>
      </c>
      <c r="H2730" s="21" t="s">
        <v>4572</v>
      </c>
    </row>
    <row r="2731" spans="1:8" x14ac:dyDescent="0.2">
      <c r="A2731" s="3">
        <v>8537</v>
      </c>
      <c r="B2731" s="3" t="s">
        <v>2963</v>
      </c>
      <c r="C2731" s="3" t="s">
        <v>2962</v>
      </c>
      <c r="D2731" s="3" t="s">
        <v>2799</v>
      </c>
      <c r="G2731" s="21">
        <v>8471</v>
      </c>
      <c r="H2731" s="21" t="s">
        <v>4572</v>
      </c>
    </row>
    <row r="2732" spans="1:8" x14ac:dyDescent="0.2">
      <c r="A2732" s="3">
        <v>8537</v>
      </c>
      <c r="B2732" s="3" t="s">
        <v>2964</v>
      </c>
      <c r="C2732" s="3" t="s">
        <v>2962</v>
      </c>
      <c r="D2732" s="3" t="s">
        <v>2799</v>
      </c>
      <c r="G2732" s="21">
        <v>8472</v>
      </c>
      <c r="H2732" s="21" t="s">
        <v>4556</v>
      </c>
    </row>
    <row r="2733" spans="1:8" x14ac:dyDescent="0.2">
      <c r="A2733" s="3">
        <v>8265</v>
      </c>
      <c r="B2733" s="3" t="s">
        <v>2965</v>
      </c>
      <c r="C2733" s="3" t="s">
        <v>2965</v>
      </c>
      <c r="D2733" s="3" t="s">
        <v>2799</v>
      </c>
      <c r="G2733" s="21">
        <v>8474</v>
      </c>
      <c r="H2733" s="21" t="s">
        <v>4572</v>
      </c>
    </row>
    <row r="2734" spans="1:8" x14ac:dyDescent="0.2">
      <c r="A2734" s="3">
        <v>8555</v>
      </c>
      <c r="B2734" s="3" t="s">
        <v>2966</v>
      </c>
      <c r="C2734" s="3" t="s">
        <v>2967</v>
      </c>
      <c r="D2734" s="3" t="s">
        <v>2799</v>
      </c>
      <c r="G2734" s="21">
        <v>8475</v>
      </c>
      <c r="H2734" s="21" t="s">
        <v>4572</v>
      </c>
    </row>
    <row r="2735" spans="1:8" x14ac:dyDescent="0.2">
      <c r="A2735" s="3">
        <v>8505</v>
      </c>
      <c r="B2735" s="3" t="s">
        <v>2968</v>
      </c>
      <c r="C2735" s="3" t="s">
        <v>2968</v>
      </c>
      <c r="D2735" s="3" t="s">
        <v>2799</v>
      </c>
      <c r="G2735" s="21">
        <v>8476</v>
      </c>
      <c r="H2735" s="21" t="s">
        <v>4572</v>
      </c>
    </row>
    <row r="2736" spans="1:8" x14ac:dyDescent="0.2">
      <c r="A2736" s="3">
        <v>8505</v>
      </c>
      <c r="B2736" s="3" t="s">
        <v>2969</v>
      </c>
      <c r="C2736" s="3" t="s">
        <v>2968</v>
      </c>
      <c r="D2736" s="3" t="s">
        <v>2799</v>
      </c>
      <c r="G2736" s="21">
        <v>8477</v>
      </c>
      <c r="H2736" s="21" t="s">
        <v>4572</v>
      </c>
    </row>
    <row r="2737" spans="1:8" x14ac:dyDescent="0.2">
      <c r="A2737" s="3">
        <v>8558</v>
      </c>
      <c r="B2737" s="3" t="s">
        <v>2970</v>
      </c>
      <c r="C2737" s="3" t="s">
        <v>2970</v>
      </c>
      <c r="D2737" s="3" t="s">
        <v>2799</v>
      </c>
      <c r="G2737" s="21">
        <v>8478</v>
      </c>
      <c r="H2737" s="21" t="s">
        <v>4572</v>
      </c>
    </row>
    <row r="2738" spans="1:8" x14ac:dyDescent="0.2">
      <c r="A2738" s="3">
        <v>8268</v>
      </c>
      <c r="B2738" s="3" t="s">
        <v>2971</v>
      </c>
      <c r="C2738" s="3" t="s">
        <v>2972</v>
      </c>
      <c r="D2738" s="3" t="s">
        <v>2799</v>
      </c>
      <c r="G2738" s="21">
        <v>8479</v>
      </c>
      <c r="H2738" s="21" t="s">
        <v>4572</v>
      </c>
    </row>
    <row r="2739" spans="1:8" x14ac:dyDescent="0.2">
      <c r="A2739" s="3">
        <v>8268</v>
      </c>
      <c r="B2739" s="3" t="s">
        <v>2972</v>
      </c>
      <c r="C2739" s="3" t="s">
        <v>2972</v>
      </c>
      <c r="D2739" s="3" t="s">
        <v>2799</v>
      </c>
      <c r="G2739" s="21">
        <v>8482</v>
      </c>
      <c r="H2739" s="21" t="s">
        <v>4556</v>
      </c>
    </row>
    <row r="2740" spans="1:8" x14ac:dyDescent="0.2">
      <c r="A2740" s="3">
        <v>8269</v>
      </c>
      <c r="B2740" s="3" t="s">
        <v>2973</v>
      </c>
      <c r="C2740" s="3" t="s">
        <v>2972</v>
      </c>
      <c r="D2740" s="3" t="s">
        <v>2799</v>
      </c>
      <c r="G2740" s="21">
        <v>8483</v>
      </c>
      <c r="H2740" s="21" t="s">
        <v>4557</v>
      </c>
    </row>
    <row r="2741" spans="1:8" x14ac:dyDescent="0.2">
      <c r="A2741" s="3">
        <v>8266</v>
      </c>
      <c r="B2741" s="3" t="s">
        <v>2974</v>
      </c>
      <c r="C2741" s="3" t="s">
        <v>2974</v>
      </c>
      <c r="D2741" s="3" t="s">
        <v>2799</v>
      </c>
      <c r="G2741" s="21">
        <v>8484</v>
      </c>
      <c r="H2741" s="21" t="s">
        <v>4557</v>
      </c>
    </row>
    <row r="2742" spans="1:8" x14ac:dyDescent="0.2">
      <c r="A2742" s="3">
        <v>8259</v>
      </c>
      <c r="B2742" s="3" t="s">
        <v>2975</v>
      </c>
      <c r="C2742" s="3" t="s">
        <v>2976</v>
      </c>
      <c r="D2742" s="3" t="s">
        <v>2799</v>
      </c>
      <c r="G2742" s="21">
        <v>8486</v>
      </c>
      <c r="H2742" s="21" t="s">
        <v>4557</v>
      </c>
    </row>
    <row r="2743" spans="1:8" x14ac:dyDescent="0.2">
      <c r="A2743" s="3">
        <v>8259</v>
      </c>
      <c r="B2743" s="3" t="s">
        <v>2977</v>
      </c>
      <c r="C2743" s="3" t="s">
        <v>2976</v>
      </c>
      <c r="D2743" s="3" t="s">
        <v>2799</v>
      </c>
      <c r="G2743" s="21">
        <v>8487</v>
      </c>
      <c r="H2743" s="21" t="s">
        <v>4557</v>
      </c>
    </row>
    <row r="2744" spans="1:8" x14ac:dyDescent="0.2">
      <c r="A2744" s="3">
        <v>8259</v>
      </c>
      <c r="B2744" s="3" t="s">
        <v>2978</v>
      </c>
      <c r="C2744" s="3" t="s">
        <v>2976</v>
      </c>
      <c r="D2744" s="3" t="s">
        <v>2799</v>
      </c>
      <c r="G2744" s="21">
        <v>8488</v>
      </c>
      <c r="H2744" s="21" t="s">
        <v>4557</v>
      </c>
    </row>
    <row r="2745" spans="1:8" x14ac:dyDescent="0.2">
      <c r="A2745" s="3">
        <v>8259</v>
      </c>
      <c r="B2745" s="3" t="s">
        <v>2976</v>
      </c>
      <c r="C2745" s="3" t="s">
        <v>2976</v>
      </c>
      <c r="D2745" s="3" t="s">
        <v>2799</v>
      </c>
      <c r="G2745" s="21">
        <v>8489</v>
      </c>
      <c r="H2745" s="21" t="s">
        <v>4557</v>
      </c>
    </row>
    <row r="2746" spans="1:8" x14ac:dyDescent="0.2">
      <c r="A2746" s="3">
        <v>8514</v>
      </c>
      <c r="B2746" s="3" t="s">
        <v>2979</v>
      </c>
      <c r="C2746" s="3" t="s">
        <v>2979</v>
      </c>
      <c r="D2746" s="3" t="s">
        <v>2799</v>
      </c>
      <c r="G2746" s="21">
        <v>8492</v>
      </c>
      <c r="H2746" s="21" t="s">
        <v>4557</v>
      </c>
    </row>
    <row r="2747" spans="1:8" x14ac:dyDescent="0.2">
      <c r="A2747" s="3">
        <v>8572</v>
      </c>
      <c r="B2747" s="3" t="s">
        <v>2980</v>
      </c>
      <c r="C2747" s="3" t="s">
        <v>2981</v>
      </c>
      <c r="D2747" s="3" t="s">
        <v>2799</v>
      </c>
      <c r="G2747" s="21">
        <v>8493</v>
      </c>
      <c r="H2747" s="21" t="s">
        <v>4557</v>
      </c>
    </row>
    <row r="2748" spans="1:8" x14ac:dyDescent="0.2">
      <c r="A2748" s="3">
        <v>8572</v>
      </c>
      <c r="B2748" s="3" t="s">
        <v>2980</v>
      </c>
      <c r="C2748" s="3" t="s">
        <v>2981</v>
      </c>
      <c r="D2748" s="3" t="s">
        <v>2799</v>
      </c>
      <c r="G2748" s="21">
        <v>8494</v>
      </c>
      <c r="H2748" s="21" t="s">
        <v>4557</v>
      </c>
    </row>
    <row r="2749" spans="1:8" x14ac:dyDescent="0.2">
      <c r="A2749" s="3">
        <v>8572</v>
      </c>
      <c r="B2749" s="3" t="s">
        <v>2982</v>
      </c>
      <c r="C2749" s="3" t="s">
        <v>2981</v>
      </c>
      <c r="D2749" s="3" t="s">
        <v>2799</v>
      </c>
      <c r="G2749" s="21">
        <v>8495</v>
      </c>
      <c r="H2749" s="21" t="s">
        <v>4557</v>
      </c>
    </row>
    <row r="2750" spans="1:8" x14ac:dyDescent="0.2">
      <c r="A2750" s="3">
        <v>8572</v>
      </c>
      <c r="B2750" s="3" t="s">
        <v>2983</v>
      </c>
      <c r="C2750" s="3" t="s">
        <v>2981</v>
      </c>
      <c r="D2750" s="3" t="s">
        <v>2799</v>
      </c>
      <c r="G2750" s="21">
        <v>8496</v>
      </c>
      <c r="H2750" s="21" t="s">
        <v>4557</v>
      </c>
    </row>
    <row r="2751" spans="1:8" x14ac:dyDescent="0.2">
      <c r="A2751" s="3">
        <v>8572</v>
      </c>
      <c r="B2751" s="3" t="s">
        <v>2984</v>
      </c>
      <c r="C2751" s="3" t="s">
        <v>2981</v>
      </c>
      <c r="D2751" s="3" t="s">
        <v>2799</v>
      </c>
      <c r="G2751" s="21">
        <v>8497</v>
      </c>
      <c r="H2751" s="21" t="s">
        <v>4557</v>
      </c>
    </row>
    <row r="2752" spans="1:8" x14ac:dyDescent="0.2">
      <c r="A2752" s="3">
        <v>8576</v>
      </c>
      <c r="B2752" s="3" t="s">
        <v>2985</v>
      </c>
      <c r="C2752" s="3" t="s">
        <v>2981</v>
      </c>
      <c r="D2752" s="3" t="s">
        <v>2799</v>
      </c>
      <c r="G2752" s="21">
        <v>8498</v>
      </c>
      <c r="H2752" s="21" t="s">
        <v>4557</v>
      </c>
    </row>
    <row r="2753" spans="1:8" x14ac:dyDescent="0.2">
      <c r="A2753" s="3">
        <v>8585</v>
      </c>
      <c r="B2753" s="3" t="s">
        <v>2986</v>
      </c>
      <c r="C2753" s="3" t="s">
        <v>2987</v>
      </c>
      <c r="D2753" s="3" t="s">
        <v>2799</v>
      </c>
      <c r="G2753" s="21">
        <v>8499</v>
      </c>
      <c r="H2753" s="21" t="s">
        <v>4557</v>
      </c>
    </row>
    <row r="2754" spans="1:8" x14ac:dyDescent="0.2">
      <c r="A2754" s="3">
        <v>8585</v>
      </c>
      <c r="B2754" s="3" t="s">
        <v>2988</v>
      </c>
      <c r="C2754" s="3" t="s">
        <v>2987</v>
      </c>
      <c r="D2754" s="3" t="s">
        <v>2799</v>
      </c>
      <c r="G2754" s="21">
        <v>8500</v>
      </c>
      <c r="H2754" s="21" t="s">
        <v>4572</v>
      </c>
    </row>
    <row r="2755" spans="1:8" x14ac:dyDescent="0.2">
      <c r="A2755" s="3">
        <v>8585</v>
      </c>
      <c r="B2755" s="3" t="s">
        <v>2987</v>
      </c>
      <c r="C2755" s="3" t="s">
        <v>2987</v>
      </c>
      <c r="D2755" s="3" t="s">
        <v>2799</v>
      </c>
      <c r="G2755" s="21">
        <v>8505</v>
      </c>
      <c r="H2755" s="21" t="s">
        <v>4573</v>
      </c>
    </row>
    <row r="2756" spans="1:8" x14ac:dyDescent="0.2">
      <c r="A2756" s="3">
        <v>8585</v>
      </c>
      <c r="B2756" s="3" t="s">
        <v>2989</v>
      </c>
      <c r="C2756" s="3" t="s">
        <v>2987</v>
      </c>
      <c r="D2756" s="3" t="s">
        <v>2799</v>
      </c>
      <c r="G2756" s="21">
        <v>8506</v>
      </c>
      <c r="H2756" s="21" t="s">
        <v>4572</v>
      </c>
    </row>
    <row r="2757" spans="1:8" x14ac:dyDescent="0.2">
      <c r="A2757" s="3">
        <v>8586</v>
      </c>
      <c r="B2757" s="3" t="s">
        <v>2990</v>
      </c>
      <c r="C2757" s="3" t="s">
        <v>2987</v>
      </c>
      <c r="D2757" s="3" t="s">
        <v>2799</v>
      </c>
      <c r="G2757" s="21">
        <v>8507</v>
      </c>
      <c r="H2757" s="21" t="s">
        <v>4573</v>
      </c>
    </row>
    <row r="2758" spans="1:8" x14ac:dyDescent="0.2">
      <c r="A2758" s="3">
        <v>8586</v>
      </c>
      <c r="B2758" s="3" t="s">
        <v>2991</v>
      </c>
      <c r="C2758" s="3" t="s">
        <v>2987</v>
      </c>
      <c r="D2758" s="3" t="s">
        <v>2799</v>
      </c>
      <c r="G2758" s="21">
        <v>8508</v>
      </c>
      <c r="H2758" s="21" t="s">
        <v>4573</v>
      </c>
    </row>
    <row r="2759" spans="1:8" x14ac:dyDescent="0.2">
      <c r="A2759" s="3">
        <v>8575</v>
      </c>
      <c r="B2759" s="3" t="s">
        <v>2992</v>
      </c>
      <c r="C2759" s="3" t="s">
        <v>2993</v>
      </c>
      <c r="D2759" s="3" t="s">
        <v>2799</v>
      </c>
      <c r="G2759" s="21">
        <v>8512</v>
      </c>
      <c r="H2759" s="21" t="s">
        <v>4573</v>
      </c>
    </row>
    <row r="2760" spans="1:8" x14ac:dyDescent="0.2">
      <c r="A2760" s="3">
        <v>8575</v>
      </c>
      <c r="B2760" s="3" t="s">
        <v>2994</v>
      </c>
      <c r="C2760" s="3" t="s">
        <v>2993</v>
      </c>
      <c r="D2760" s="3" t="s">
        <v>2799</v>
      </c>
      <c r="G2760" s="21">
        <v>8514</v>
      </c>
      <c r="H2760" s="21" t="s">
        <v>4573</v>
      </c>
    </row>
    <row r="2761" spans="1:8" x14ac:dyDescent="0.2">
      <c r="A2761" s="3">
        <v>8584</v>
      </c>
      <c r="B2761" s="3" t="s">
        <v>2995</v>
      </c>
      <c r="C2761" s="3" t="s">
        <v>2993</v>
      </c>
      <c r="D2761" s="3" t="s">
        <v>2799</v>
      </c>
      <c r="G2761" s="21">
        <v>8522</v>
      </c>
      <c r="H2761" s="21" t="s">
        <v>4556</v>
      </c>
    </row>
    <row r="2762" spans="1:8" x14ac:dyDescent="0.2">
      <c r="A2762" s="3">
        <v>8584</v>
      </c>
      <c r="B2762" s="3" t="s">
        <v>2996</v>
      </c>
      <c r="C2762" s="3" t="s">
        <v>2993</v>
      </c>
      <c r="D2762" s="3" t="s">
        <v>2799</v>
      </c>
      <c r="G2762" s="21">
        <v>8523</v>
      </c>
      <c r="H2762" s="21" t="s">
        <v>4556</v>
      </c>
    </row>
    <row r="2763" spans="1:8" x14ac:dyDescent="0.2">
      <c r="A2763" s="3">
        <v>9503</v>
      </c>
      <c r="B2763" s="3" t="s">
        <v>2997</v>
      </c>
      <c r="C2763" s="3" t="s">
        <v>2998</v>
      </c>
      <c r="D2763" s="3" t="s">
        <v>2799</v>
      </c>
      <c r="G2763" s="21">
        <v>8524</v>
      </c>
      <c r="H2763" s="21" t="s">
        <v>4572</v>
      </c>
    </row>
    <row r="2764" spans="1:8" x14ac:dyDescent="0.2">
      <c r="A2764" s="3">
        <v>9503</v>
      </c>
      <c r="B2764" s="3" t="s">
        <v>2999</v>
      </c>
      <c r="C2764" s="3" t="s">
        <v>2998</v>
      </c>
      <c r="D2764" s="3" t="s">
        <v>2799</v>
      </c>
      <c r="G2764" s="21">
        <v>8525</v>
      </c>
      <c r="H2764" s="21" t="s">
        <v>4572</v>
      </c>
    </row>
    <row r="2765" spans="1:8" x14ac:dyDescent="0.2">
      <c r="A2765" s="3">
        <v>9504</v>
      </c>
      <c r="B2765" s="3" t="s">
        <v>3000</v>
      </c>
      <c r="C2765" s="3" t="s">
        <v>2998</v>
      </c>
      <c r="D2765" s="3" t="s">
        <v>2799</v>
      </c>
      <c r="G2765" s="21">
        <v>8526</v>
      </c>
      <c r="H2765" s="21" t="s">
        <v>4572</v>
      </c>
    </row>
    <row r="2766" spans="1:8" x14ac:dyDescent="0.2">
      <c r="A2766" s="3">
        <v>9517</v>
      </c>
      <c r="B2766" s="3" t="s">
        <v>3001</v>
      </c>
      <c r="C2766" s="3" t="s">
        <v>2998</v>
      </c>
      <c r="D2766" s="3" t="s">
        <v>2799</v>
      </c>
      <c r="G2766" s="21">
        <v>8532</v>
      </c>
      <c r="H2766" s="21" t="s">
        <v>4572</v>
      </c>
    </row>
    <row r="2767" spans="1:8" x14ac:dyDescent="0.2">
      <c r="A2767" s="3">
        <v>9565</v>
      </c>
      <c r="B2767" s="3" t="s">
        <v>2998</v>
      </c>
      <c r="C2767" s="3" t="s">
        <v>2998</v>
      </c>
      <c r="D2767" s="3" t="s">
        <v>2799</v>
      </c>
      <c r="G2767" s="21">
        <v>8535</v>
      </c>
      <c r="H2767" s="21" t="s">
        <v>4572</v>
      </c>
    </row>
    <row r="2768" spans="1:8" x14ac:dyDescent="0.2">
      <c r="A2768" s="3">
        <v>9565</v>
      </c>
      <c r="B2768" s="3" t="s">
        <v>3002</v>
      </c>
      <c r="C2768" s="3" t="s">
        <v>2998</v>
      </c>
      <c r="D2768" s="3" t="s">
        <v>2799</v>
      </c>
      <c r="G2768" s="21">
        <v>8536</v>
      </c>
      <c r="H2768" s="21" t="s">
        <v>4572</v>
      </c>
    </row>
    <row r="2769" spans="1:8" x14ac:dyDescent="0.2">
      <c r="A2769" s="3">
        <v>9565</v>
      </c>
      <c r="B2769" s="3" t="s">
        <v>3003</v>
      </c>
      <c r="C2769" s="3" t="s">
        <v>2998</v>
      </c>
      <c r="D2769" s="3" t="s">
        <v>2799</v>
      </c>
      <c r="G2769" s="21">
        <v>8537</v>
      </c>
      <c r="H2769" s="21" t="s">
        <v>4572</v>
      </c>
    </row>
    <row r="2770" spans="1:8" x14ac:dyDescent="0.2">
      <c r="A2770" s="3">
        <v>9565</v>
      </c>
      <c r="B2770" s="3" t="s">
        <v>3004</v>
      </c>
      <c r="C2770" s="3" t="s">
        <v>2998</v>
      </c>
      <c r="D2770" s="3" t="s">
        <v>2799</v>
      </c>
      <c r="G2770" s="21">
        <v>8542</v>
      </c>
      <c r="H2770" s="21" t="s">
        <v>4556</v>
      </c>
    </row>
    <row r="2771" spans="1:8" x14ac:dyDescent="0.2">
      <c r="A2771" s="3">
        <v>9565</v>
      </c>
      <c r="B2771" s="3" t="s">
        <v>3005</v>
      </c>
      <c r="C2771" s="3" t="s">
        <v>2998</v>
      </c>
      <c r="D2771" s="3" t="s">
        <v>2799</v>
      </c>
      <c r="G2771" s="21">
        <v>8543</v>
      </c>
      <c r="H2771" s="21" t="s">
        <v>4556</v>
      </c>
    </row>
    <row r="2772" spans="1:8" x14ac:dyDescent="0.2">
      <c r="A2772" s="3">
        <v>8560</v>
      </c>
      <c r="B2772" s="3" t="s">
        <v>3006</v>
      </c>
      <c r="C2772" s="3" t="s">
        <v>3006</v>
      </c>
      <c r="D2772" s="3" t="s">
        <v>2799</v>
      </c>
      <c r="G2772" s="21">
        <v>8544</v>
      </c>
      <c r="H2772" s="21" t="s">
        <v>4556</v>
      </c>
    </row>
    <row r="2773" spans="1:8" x14ac:dyDescent="0.2">
      <c r="A2773" s="3">
        <v>8561</v>
      </c>
      <c r="B2773" s="3" t="s">
        <v>3007</v>
      </c>
      <c r="C2773" s="3" t="s">
        <v>3006</v>
      </c>
      <c r="D2773" s="3" t="s">
        <v>2799</v>
      </c>
      <c r="G2773" s="21">
        <v>8545</v>
      </c>
      <c r="H2773" s="21" t="s">
        <v>4556</v>
      </c>
    </row>
    <row r="2774" spans="1:8" x14ac:dyDescent="0.2">
      <c r="A2774" s="3">
        <v>8570</v>
      </c>
      <c r="B2774" s="3" t="s">
        <v>3008</v>
      </c>
      <c r="C2774" s="3" t="s">
        <v>3008</v>
      </c>
      <c r="D2774" s="3" t="s">
        <v>2799</v>
      </c>
      <c r="G2774" s="21">
        <v>8546</v>
      </c>
      <c r="H2774" s="21" t="s">
        <v>4572</v>
      </c>
    </row>
    <row r="2775" spans="1:8" x14ac:dyDescent="0.2">
      <c r="A2775" s="3">
        <v>8554</v>
      </c>
      <c r="B2775" s="3" t="s">
        <v>3009</v>
      </c>
      <c r="C2775" s="3" t="s">
        <v>3010</v>
      </c>
      <c r="D2775" s="3" t="s">
        <v>2799</v>
      </c>
      <c r="G2775" s="21">
        <v>8547</v>
      </c>
      <c r="H2775" s="21" t="s">
        <v>4572</v>
      </c>
    </row>
    <row r="2776" spans="1:8" x14ac:dyDescent="0.2">
      <c r="A2776" s="3">
        <v>8554</v>
      </c>
      <c r="B2776" s="3" t="s">
        <v>3011</v>
      </c>
      <c r="C2776" s="3" t="s">
        <v>3010</v>
      </c>
      <c r="D2776" s="3" t="s">
        <v>2799</v>
      </c>
      <c r="G2776" s="21">
        <v>8548</v>
      </c>
      <c r="H2776" s="21" t="s">
        <v>4572</v>
      </c>
    </row>
    <row r="2777" spans="1:8" x14ac:dyDescent="0.2">
      <c r="A2777" s="3">
        <v>8556</v>
      </c>
      <c r="B2777" s="3" t="s">
        <v>3010</v>
      </c>
      <c r="C2777" s="3" t="s">
        <v>3010</v>
      </c>
      <c r="D2777" s="3" t="s">
        <v>2799</v>
      </c>
      <c r="G2777" s="21">
        <v>8552</v>
      </c>
      <c r="H2777" s="21" t="s">
        <v>4573</v>
      </c>
    </row>
    <row r="2778" spans="1:8" x14ac:dyDescent="0.2">
      <c r="A2778" s="3">
        <v>8556</v>
      </c>
      <c r="B2778" s="3" t="s">
        <v>3012</v>
      </c>
      <c r="C2778" s="3" t="s">
        <v>3010</v>
      </c>
      <c r="D2778" s="3" t="s">
        <v>2799</v>
      </c>
      <c r="G2778" s="21">
        <v>8553</v>
      </c>
      <c r="H2778" s="21" t="s">
        <v>4573</v>
      </c>
    </row>
    <row r="2779" spans="1:8" x14ac:dyDescent="0.2">
      <c r="A2779" s="3">
        <v>8556</v>
      </c>
      <c r="B2779" s="3" t="s">
        <v>3013</v>
      </c>
      <c r="C2779" s="3" t="s">
        <v>3010</v>
      </c>
      <c r="D2779" s="3" t="s">
        <v>2799</v>
      </c>
      <c r="G2779" s="21">
        <v>8554</v>
      </c>
      <c r="H2779" s="21" t="s">
        <v>4573</v>
      </c>
    </row>
    <row r="2780" spans="1:8" x14ac:dyDescent="0.2">
      <c r="A2780" s="3">
        <v>8556</v>
      </c>
      <c r="B2780" s="3" t="s">
        <v>3014</v>
      </c>
      <c r="C2780" s="3" t="s">
        <v>3010</v>
      </c>
      <c r="D2780" s="3" t="s">
        <v>2799</v>
      </c>
      <c r="G2780" s="21">
        <v>8555</v>
      </c>
      <c r="H2780" s="21" t="s">
        <v>4573</v>
      </c>
    </row>
    <row r="2781" spans="1:8" x14ac:dyDescent="0.2">
      <c r="A2781" s="3">
        <v>8564</v>
      </c>
      <c r="B2781" s="3" t="s">
        <v>3015</v>
      </c>
      <c r="C2781" s="3" t="s">
        <v>3010</v>
      </c>
      <c r="D2781" s="3" t="s">
        <v>2799</v>
      </c>
      <c r="G2781" s="21">
        <v>8556</v>
      </c>
      <c r="H2781" s="21" t="s">
        <v>4573</v>
      </c>
    </row>
    <row r="2782" spans="1:8" x14ac:dyDescent="0.2">
      <c r="A2782" s="3">
        <v>6517</v>
      </c>
      <c r="B2782" s="3" t="s">
        <v>3016</v>
      </c>
      <c r="C2782" s="3" t="s">
        <v>3017</v>
      </c>
      <c r="D2782" s="3" t="s">
        <v>3018</v>
      </c>
      <c r="G2782" s="21">
        <v>8558</v>
      </c>
      <c r="H2782" s="21" t="s">
        <v>4573</v>
      </c>
    </row>
    <row r="2783" spans="1:8" x14ac:dyDescent="0.2">
      <c r="A2783" s="3">
        <v>6532</v>
      </c>
      <c r="B2783" s="3" t="s">
        <v>3019</v>
      </c>
      <c r="C2783" s="3" t="s">
        <v>3017</v>
      </c>
      <c r="D2783" s="3" t="s">
        <v>3018</v>
      </c>
      <c r="G2783" s="21">
        <v>8560</v>
      </c>
      <c r="H2783" s="21" t="s">
        <v>4573</v>
      </c>
    </row>
    <row r="2784" spans="1:8" x14ac:dyDescent="0.2">
      <c r="A2784" s="3">
        <v>6500</v>
      </c>
      <c r="B2784" s="3" t="s">
        <v>3020</v>
      </c>
      <c r="C2784" s="3" t="s">
        <v>3020</v>
      </c>
      <c r="D2784" s="3" t="s">
        <v>3018</v>
      </c>
      <c r="G2784" s="21">
        <v>8561</v>
      </c>
      <c r="H2784" s="21" t="s">
        <v>4573</v>
      </c>
    </row>
    <row r="2785" spans="1:8" x14ac:dyDescent="0.2">
      <c r="A2785" s="3">
        <v>6503</v>
      </c>
      <c r="B2785" s="3" t="s">
        <v>3020</v>
      </c>
      <c r="C2785" s="3" t="s">
        <v>3020</v>
      </c>
      <c r="D2785" s="3" t="s">
        <v>3018</v>
      </c>
      <c r="G2785" s="21">
        <v>8564</v>
      </c>
      <c r="H2785" s="21" t="s">
        <v>4573</v>
      </c>
    </row>
    <row r="2786" spans="1:8" x14ac:dyDescent="0.2">
      <c r="A2786" s="3">
        <v>6512</v>
      </c>
      <c r="B2786" s="3" t="s">
        <v>3021</v>
      </c>
      <c r="C2786" s="3" t="s">
        <v>3020</v>
      </c>
      <c r="D2786" s="3" t="s">
        <v>3018</v>
      </c>
      <c r="G2786" s="21">
        <v>8565</v>
      </c>
      <c r="H2786" s="21" t="s">
        <v>4573</v>
      </c>
    </row>
    <row r="2787" spans="1:8" x14ac:dyDescent="0.2">
      <c r="A2787" s="3">
        <v>6513</v>
      </c>
      <c r="B2787" s="3" t="s">
        <v>3022</v>
      </c>
      <c r="C2787" s="3" t="s">
        <v>3020</v>
      </c>
      <c r="D2787" s="3" t="s">
        <v>3018</v>
      </c>
      <c r="G2787" s="21">
        <v>8566</v>
      </c>
      <c r="H2787" s="21" t="s">
        <v>4573</v>
      </c>
    </row>
    <row r="2788" spans="1:8" x14ac:dyDescent="0.2">
      <c r="A2788" s="3">
        <v>6514</v>
      </c>
      <c r="B2788" s="3" t="s">
        <v>3023</v>
      </c>
      <c r="C2788" s="3" t="s">
        <v>3020</v>
      </c>
      <c r="D2788" s="3" t="s">
        <v>3018</v>
      </c>
      <c r="G2788" s="21">
        <v>8570</v>
      </c>
      <c r="H2788" s="21" t="s">
        <v>4573</v>
      </c>
    </row>
    <row r="2789" spans="1:8" x14ac:dyDescent="0.2">
      <c r="A2789" s="3">
        <v>6515</v>
      </c>
      <c r="B2789" s="3" t="s">
        <v>3024</v>
      </c>
      <c r="C2789" s="3" t="s">
        <v>3020</v>
      </c>
      <c r="D2789" s="3" t="s">
        <v>3018</v>
      </c>
      <c r="G2789" s="21">
        <v>8572</v>
      </c>
      <c r="H2789" s="21" t="s">
        <v>4573</v>
      </c>
    </row>
    <row r="2790" spans="1:8" x14ac:dyDescent="0.2">
      <c r="A2790" s="3">
        <v>6518</v>
      </c>
      <c r="B2790" s="3" t="s">
        <v>3025</v>
      </c>
      <c r="C2790" s="3" t="s">
        <v>3020</v>
      </c>
      <c r="D2790" s="3" t="s">
        <v>3018</v>
      </c>
      <c r="G2790" s="21">
        <v>8573</v>
      </c>
      <c r="H2790" s="21" t="s">
        <v>4573</v>
      </c>
    </row>
    <row r="2791" spans="1:8" x14ac:dyDescent="0.2">
      <c r="A2791" s="3">
        <v>6523</v>
      </c>
      <c r="B2791" s="3" t="s">
        <v>3026</v>
      </c>
      <c r="C2791" s="3" t="s">
        <v>3020</v>
      </c>
      <c r="D2791" s="3" t="s">
        <v>3018</v>
      </c>
      <c r="G2791" s="21">
        <v>8574</v>
      </c>
      <c r="H2791" s="21" t="s">
        <v>4573</v>
      </c>
    </row>
    <row r="2792" spans="1:8" x14ac:dyDescent="0.2">
      <c r="A2792" s="3">
        <v>6524</v>
      </c>
      <c r="B2792" s="3" t="s">
        <v>3027</v>
      </c>
      <c r="C2792" s="3" t="s">
        <v>3020</v>
      </c>
      <c r="D2792" s="3" t="s">
        <v>3018</v>
      </c>
      <c r="G2792" s="21">
        <v>8575</v>
      </c>
      <c r="H2792" s="21" t="s">
        <v>4573</v>
      </c>
    </row>
    <row r="2793" spans="1:8" x14ac:dyDescent="0.2">
      <c r="A2793" s="3">
        <v>6525</v>
      </c>
      <c r="B2793" s="3" t="s">
        <v>3028</v>
      </c>
      <c r="C2793" s="3" t="s">
        <v>3020</v>
      </c>
      <c r="D2793" s="3" t="s">
        <v>3018</v>
      </c>
      <c r="G2793" s="21">
        <v>8576</v>
      </c>
      <c r="H2793" s="21" t="s">
        <v>4573</v>
      </c>
    </row>
    <row r="2794" spans="1:8" x14ac:dyDescent="0.2">
      <c r="A2794" s="3">
        <v>6528</v>
      </c>
      <c r="B2794" s="3" t="s">
        <v>3029</v>
      </c>
      <c r="C2794" s="3" t="s">
        <v>3020</v>
      </c>
      <c r="D2794" s="3" t="s">
        <v>3018</v>
      </c>
      <c r="G2794" s="21">
        <v>8577</v>
      </c>
      <c r="H2794" s="21" t="s">
        <v>4573</v>
      </c>
    </row>
    <row r="2795" spans="1:8" x14ac:dyDescent="0.2">
      <c r="A2795" s="3">
        <v>6582</v>
      </c>
      <c r="B2795" s="3" t="s">
        <v>3030</v>
      </c>
      <c r="C2795" s="3" t="s">
        <v>3020</v>
      </c>
      <c r="D2795" s="3" t="s">
        <v>3018</v>
      </c>
      <c r="G2795" s="21">
        <v>8580</v>
      </c>
      <c r="H2795" s="21" t="s">
        <v>4573</v>
      </c>
    </row>
    <row r="2796" spans="1:8" x14ac:dyDescent="0.2">
      <c r="A2796" s="3">
        <v>6583</v>
      </c>
      <c r="B2796" s="3" t="s">
        <v>3031</v>
      </c>
      <c r="C2796" s="3" t="s">
        <v>3020</v>
      </c>
      <c r="D2796" s="3" t="s">
        <v>3018</v>
      </c>
      <c r="G2796" s="21">
        <v>8581</v>
      </c>
      <c r="H2796" s="21" t="s">
        <v>4573</v>
      </c>
    </row>
    <row r="2797" spans="1:8" x14ac:dyDescent="0.2">
      <c r="A2797" s="3">
        <v>6584</v>
      </c>
      <c r="B2797" s="3" t="s">
        <v>3032</v>
      </c>
      <c r="C2797" s="3" t="s">
        <v>3020</v>
      </c>
      <c r="D2797" s="3" t="s">
        <v>3018</v>
      </c>
      <c r="G2797" s="21">
        <v>8582</v>
      </c>
      <c r="H2797" s="21" t="s">
        <v>4573</v>
      </c>
    </row>
    <row r="2798" spans="1:8" x14ac:dyDescent="0.2">
      <c r="A2798" s="3">
        <v>6702</v>
      </c>
      <c r="B2798" s="3" t="s">
        <v>3033</v>
      </c>
      <c r="C2798" s="3" t="s">
        <v>3020</v>
      </c>
      <c r="D2798" s="3" t="s">
        <v>3018</v>
      </c>
      <c r="G2798" s="21">
        <v>8583</v>
      </c>
      <c r="H2798" s="21" t="s">
        <v>4573</v>
      </c>
    </row>
    <row r="2799" spans="1:8" x14ac:dyDescent="0.2">
      <c r="A2799" s="3">
        <v>6593</v>
      </c>
      <c r="B2799" s="3" t="s">
        <v>3034</v>
      </c>
      <c r="C2799" s="3" t="s">
        <v>3034</v>
      </c>
      <c r="D2799" s="3" t="s">
        <v>3018</v>
      </c>
      <c r="G2799" s="21">
        <v>8584</v>
      </c>
      <c r="H2799" s="21" t="s">
        <v>4573</v>
      </c>
    </row>
    <row r="2800" spans="1:8" x14ac:dyDescent="0.2">
      <c r="A2800" s="3">
        <v>6599</v>
      </c>
      <c r="B2800" s="3" t="s">
        <v>3035</v>
      </c>
      <c r="C2800" s="3" t="s">
        <v>3034</v>
      </c>
      <c r="D2800" s="3" t="s">
        <v>3018</v>
      </c>
      <c r="G2800" s="21">
        <v>8585</v>
      </c>
      <c r="H2800" s="21" t="s">
        <v>4573</v>
      </c>
    </row>
    <row r="2801" spans="1:8" x14ac:dyDescent="0.2">
      <c r="A2801" s="3">
        <v>6810</v>
      </c>
      <c r="B2801" s="3" t="s">
        <v>3036</v>
      </c>
      <c r="C2801" s="3" t="s">
        <v>3036</v>
      </c>
      <c r="D2801" s="3" t="s">
        <v>3018</v>
      </c>
      <c r="G2801" s="21">
        <v>8586</v>
      </c>
      <c r="H2801" s="21" t="s">
        <v>4573</v>
      </c>
    </row>
    <row r="2802" spans="1:8" x14ac:dyDescent="0.2">
      <c r="A2802" s="3">
        <v>6533</v>
      </c>
      <c r="B2802" s="3" t="s">
        <v>3037</v>
      </c>
      <c r="C2802" s="3" t="s">
        <v>3037</v>
      </c>
      <c r="D2802" s="3" t="s">
        <v>3018</v>
      </c>
      <c r="G2802" s="21">
        <v>8587</v>
      </c>
      <c r="H2802" s="21" t="s">
        <v>4573</v>
      </c>
    </row>
    <row r="2803" spans="1:8" x14ac:dyDescent="0.2">
      <c r="A2803" s="3">
        <v>6592</v>
      </c>
      <c r="B2803" s="3" t="s">
        <v>3038</v>
      </c>
      <c r="C2803" s="3" t="s">
        <v>3039</v>
      </c>
      <c r="D2803" s="3" t="s">
        <v>3018</v>
      </c>
      <c r="G2803" s="21">
        <v>8588</v>
      </c>
      <c r="H2803" s="21" t="s">
        <v>4573</v>
      </c>
    </row>
    <row r="2804" spans="1:8" x14ac:dyDescent="0.2">
      <c r="A2804" s="3">
        <v>6715</v>
      </c>
      <c r="B2804" s="3" t="s">
        <v>3040</v>
      </c>
      <c r="C2804" s="3" t="s">
        <v>3041</v>
      </c>
      <c r="D2804" s="3" t="s">
        <v>3018</v>
      </c>
      <c r="G2804" s="21">
        <v>8589</v>
      </c>
      <c r="H2804" s="21" t="s">
        <v>4573</v>
      </c>
    </row>
    <row r="2805" spans="1:8" x14ac:dyDescent="0.2">
      <c r="A2805" s="3">
        <v>6716</v>
      </c>
      <c r="B2805" s="3" t="s">
        <v>3041</v>
      </c>
      <c r="C2805" s="3" t="s">
        <v>3041</v>
      </c>
      <c r="D2805" s="3" t="s">
        <v>3018</v>
      </c>
      <c r="G2805" s="21">
        <v>8590</v>
      </c>
      <c r="H2805" s="21" t="s">
        <v>4573</v>
      </c>
    </row>
    <row r="2806" spans="1:8" x14ac:dyDescent="0.2">
      <c r="A2806" s="3">
        <v>6716</v>
      </c>
      <c r="B2806" s="3" t="s">
        <v>3042</v>
      </c>
      <c r="C2806" s="3" t="s">
        <v>3041</v>
      </c>
      <c r="D2806" s="3" t="s">
        <v>3018</v>
      </c>
      <c r="G2806" s="21">
        <v>8592</v>
      </c>
      <c r="H2806" s="21" t="s">
        <v>4573</v>
      </c>
    </row>
    <row r="2807" spans="1:8" x14ac:dyDescent="0.2">
      <c r="A2807" s="3">
        <v>6716</v>
      </c>
      <c r="B2807" s="3" t="s">
        <v>3043</v>
      </c>
      <c r="C2807" s="3" t="s">
        <v>3041</v>
      </c>
      <c r="D2807" s="3" t="s">
        <v>3018</v>
      </c>
      <c r="G2807" s="21">
        <v>8593</v>
      </c>
      <c r="H2807" s="21" t="s">
        <v>4573</v>
      </c>
    </row>
    <row r="2808" spans="1:8" x14ac:dyDescent="0.2">
      <c r="A2808" s="3">
        <v>6721</v>
      </c>
      <c r="B2808" s="3" t="s">
        <v>3044</v>
      </c>
      <c r="C2808" s="3" t="s">
        <v>3041</v>
      </c>
      <c r="D2808" s="3" t="s">
        <v>3018</v>
      </c>
      <c r="G2808" s="21">
        <v>8594</v>
      </c>
      <c r="H2808" s="21" t="s">
        <v>4573</v>
      </c>
    </row>
    <row r="2809" spans="1:8" x14ac:dyDescent="0.2">
      <c r="A2809" s="3">
        <v>6722</v>
      </c>
      <c r="B2809" s="3" t="s">
        <v>3045</v>
      </c>
      <c r="C2809" s="3" t="s">
        <v>3041</v>
      </c>
      <c r="D2809" s="3" t="s">
        <v>3018</v>
      </c>
      <c r="G2809" s="21">
        <v>8595</v>
      </c>
      <c r="H2809" s="21" t="s">
        <v>4573</v>
      </c>
    </row>
    <row r="2810" spans="1:8" x14ac:dyDescent="0.2">
      <c r="A2810" s="3">
        <v>6723</v>
      </c>
      <c r="B2810" s="3" t="s">
        <v>3046</v>
      </c>
      <c r="C2810" s="3" t="s">
        <v>3041</v>
      </c>
      <c r="D2810" s="3" t="s">
        <v>3018</v>
      </c>
      <c r="G2810" s="21">
        <v>8596</v>
      </c>
      <c r="H2810" s="21" t="s">
        <v>4573</v>
      </c>
    </row>
    <row r="2811" spans="1:8" x14ac:dyDescent="0.2">
      <c r="A2811" s="3">
        <v>6723</v>
      </c>
      <c r="B2811" s="3" t="s">
        <v>3047</v>
      </c>
      <c r="C2811" s="3" t="s">
        <v>3041</v>
      </c>
      <c r="D2811" s="3" t="s">
        <v>3018</v>
      </c>
      <c r="G2811" s="21">
        <v>8597</v>
      </c>
      <c r="H2811" s="21" t="s">
        <v>4573</v>
      </c>
    </row>
    <row r="2812" spans="1:8" x14ac:dyDescent="0.2">
      <c r="A2812" s="3">
        <v>6723</v>
      </c>
      <c r="B2812" s="3" t="s">
        <v>3048</v>
      </c>
      <c r="C2812" s="3" t="s">
        <v>3041</v>
      </c>
      <c r="D2812" s="3" t="s">
        <v>3018</v>
      </c>
      <c r="G2812" s="21">
        <v>8598</v>
      </c>
      <c r="H2812" s="21" t="s">
        <v>4573</v>
      </c>
    </row>
    <row r="2813" spans="1:8" x14ac:dyDescent="0.2">
      <c r="A2813" s="3">
        <v>6724</v>
      </c>
      <c r="B2813" s="3" t="s">
        <v>3049</v>
      </c>
      <c r="C2813" s="3" t="s">
        <v>3041</v>
      </c>
      <c r="D2813" s="3" t="s">
        <v>3018</v>
      </c>
      <c r="G2813" s="21">
        <v>8599</v>
      </c>
      <c r="H2813" s="21" t="s">
        <v>4573</v>
      </c>
    </row>
    <row r="2814" spans="1:8" x14ac:dyDescent="0.2">
      <c r="A2814" s="3">
        <v>6724</v>
      </c>
      <c r="B2814" s="3" t="s">
        <v>3050</v>
      </c>
      <c r="C2814" s="3" t="s">
        <v>3041</v>
      </c>
      <c r="D2814" s="3" t="s">
        <v>3018</v>
      </c>
      <c r="G2814" s="21">
        <v>8600</v>
      </c>
      <c r="H2814" s="21" t="s">
        <v>4557</v>
      </c>
    </row>
    <row r="2815" spans="1:8" x14ac:dyDescent="0.2">
      <c r="A2815" s="3">
        <v>6717</v>
      </c>
      <c r="B2815" s="3" t="s">
        <v>3051</v>
      </c>
      <c r="C2815" s="3" t="s">
        <v>3052</v>
      </c>
      <c r="D2815" s="3" t="s">
        <v>3018</v>
      </c>
      <c r="G2815" s="21">
        <v>8602</v>
      </c>
      <c r="H2815" s="21" t="s">
        <v>4557</v>
      </c>
    </row>
    <row r="2816" spans="1:8" x14ac:dyDescent="0.2">
      <c r="A2816" s="3">
        <v>6717</v>
      </c>
      <c r="B2816" s="3" t="s">
        <v>3053</v>
      </c>
      <c r="C2816" s="3" t="s">
        <v>3052</v>
      </c>
      <c r="D2816" s="3" t="s">
        <v>3018</v>
      </c>
      <c r="G2816" s="21">
        <v>8603</v>
      </c>
      <c r="H2816" s="21" t="s">
        <v>4557</v>
      </c>
    </row>
    <row r="2817" spans="1:8" x14ac:dyDescent="0.2">
      <c r="A2817" s="3">
        <v>6718</v>
      </c>
      <c r="B2817" s="3" t="s">
        <v>3054</v>
      </c>
      <c r="C2817" s="3" t="s">
        <v>3052</v>
      </c>
      <c r="D2817" s="3" t="s">
        <v>3018</v>
      </c>
      <c r="G2817" s="21">
        <v>8604</v>
      </c>
      <c r="H2817" s="21" t="s">
        <v>4557</v>
      </c>
    </row>
    <row r="2818" spans="1:8" x14ac:dyDescent="0.2">
      <c r="A2818" s="3">
        <v>6718</v>
      </c>
      <c r="B2818" s="3" t="s">
        <v>3055</v>
      </c>
      <c r="C2818" s="3" t="s">
        <v>3052</v>
      </c>
      <c r="D2818" s="3" t="s">
        <v>3018</v>
      </c>
      <c r="G2818" s="21">
        <v>8605</v>
      </c>
      <c r="H2818" s="21" t="s">
        <v>4557</v>
      </c>
    </row>
    <row r="2819" spans="1:8" x14ac:dyDescent="0.2">
      <c r="A2819" s="3">
        <v>6719</v>
      </c>
      <c r="B2819" s="3" t="s">
        <v>3056</v>
      </c>
      <c r="C2819" s="3" t="s">
        <v>3052</v>
      </c>
      <c r="D2819" s="3" t="s">
        <v>3018</v>
      </c>
      <c r="G2819" s="21">
        <v>8606</v>
      </c>
      <c r="H2819" s="21" t="s">
        <v>4557</v>
      </c>
    </row>
    <row r="2820" spans="1:8" x14ac:dyDescent="0.2">
      <c r="A2820" s="3">
        <v>6719</v>
      </c>
      <c r="B2820" s="3" t="s">
        <v>3056</v>
      </c>
      <c r="C2820" s="3" t="s">
        <v>3052</v>
      </c>
      <c r="D2820" s="3" t="s">
        <v>3018</v>
      </c>
      <c r="G2820" s="21">
        <v>8607</v>
      </c>
      <c r="H2820" s="21" t="s">
        <v>4557</v>
      </c>
    </row>
    <row r="2821" spans="1:8" x14ac:dyDescent="0.2">
      <c r="A2821" s="3">
        <v>6720</v>
      </c>
      <c r="B2821" s="3" t="s">
        <v>3057</v>
      </c>
      <c r="C2821" s="3" t="s">
        <v>3052</v>
      </c>
      <c r="D2821" s="3" t="s">
        <v>3018</v>
      </c>
      <c r="G2821" s="21">
        <v>8608</v>
      </c>
      <c r="H2821" s="21" t="s">
        <v>4557</v>
      </c>
    </row>
    <row r="2822" spans="1:8" x14ac:dyDescent="0.2">
      <c r="A2822" s="3">
        <v>6720</v>
      </c>
      <c r="B2822" s="3" t="s">
        <v>3058</v>
      </c>
      <c r="C2822" s="3" t="s">
        <v>3052</v>
      </c>
      <c r="D2822" s="3" t="s">
        <v>3018</v>
      </c>
      <c r="G2822" s="21">
        <v>8610</v>
      </c>
      <c r="H2822" s="21" t="s">
        <v>4557</v>
      </c>
    </row>
    <row r="2823" spans="1:8" x14ac:dyDescent="0.2">
      <c r="A2823" s="3">
        <v>6713</v>
      </c>
      <c r="B2823" s="3" t="s">
        <v>3059</v>
      </c>
      <c r="C2823" s="3" t="s">
        <v>3060</v>
      </c>
      <c r="D2823" s="3" t="s">
        <v>3018</v>
      </c>
      <c r="G2823" s="21">
        <v>8614</v>
      </c>
      <c r="H2823" s="21" t="s">
        <v>4557</v>
      </c>
    </row>
    <row r="2824" spans="1:8" x14ac:dyDescent="0.2">
      <c r="A2824" s="3">
        <v>6714</v>
      </c>
      <c r="B2824" s="3" t="s">
        <v>3061</v>
      </c>
      <c r="C2824" s="3" t="s">
        <v>3060</v>
      </c>
      <c r="D2824" s="3" t="s">
        <v>3018</v>
      </c>
      <c r="G2824" s="21">
        <v>8615</v>
      </c>
      <c r="H2824" s="21" t="s">
        <v>4557</v>
      </c>
    </row>
    <row r="2825" spans="1:8" x14ac:dyDescent="0.2">
      <c r="A2825" s="3">
        <v>6721</v>
      </c>
      <c r="B2825" s="3" t="s">
        <v>3062</v>
      </c>
      <c r="C2825" s="3" t="s">
        <v>3060</v>
      </c>
      <c r="D2825" s="3" t="s">
        <v>3018</v>
      </c>
      <c r="G2825" s="21">
        <v>8616</v>
      </c>
      <c r="H2825" s="21" t="s">
        <v>4557</v>
      </c>
    </row>
    <row r="2826" spans="1:8" x14ac:dyDescent="0.2">
      <c r="A2826" s="3">
        <v>6780</v>
      </c>
      <c r="B2826" s="3" t="s">
        <v>3063</v>
      </c>
      <c r="C2826" s="3" t="s">
        <v>3063</v>
      </c>
      <c r="D2826" s="3" t="s">
        <v>3018</v>
      </c>
      <c r="G2826" s="21">
        <v>8617</v>
      </c>
      <c r="H2826" s="21" t="s">
        <v>4557</v>
      </c>
    </row>
    <row r="2827" spans="1:8" x14ac:dyDescent="0.2">
      <c r="A2827" s="3">
        <v>6780</v>
      </c>
      <c r="B2827" s="3" t="s">
        <v>3064</v>
      </c>
      <c r="C2827" s="3" t="s">
        <v>3063</v>
      </c>
      <c r="D2827" s="3" t="s">
        <v>3018</v>
      </c>
      <c r="G2827" s="21">
        <v>8618</v>
      </c>
      <c r="H2827" s="21" t="s">
        <v>4557</v>
      </c>
    </row>
    <row r="2828" spans="1:8" x14ac:dyDescent="0.2">
      <c r="A2828" s="3">
        <v>6781</v>
      </c>
      <c r="B2828" s="3" t="s">
        <v>3065</v>
      </c>
      <c r="C2828" s="3" t="s">
        <v>3066</v>
      </c>
      <c r="D2828" s="3" t="s">
        <v>3018</v>
      </c>
      <c r="G2828" s="21">
        <v>8620</v>
      </c>
      <c r="H2828" s="21" t="s">
        <v>4557</v>
      </c>
    </row>
    <row r="2829" spans="1:8" x14ac:dyDescent="0.2">
      <c r="A2829" s="3">
        <v>6781</v>
      </c>
      <c r="B2829" s="3" t="s">
        <v>3066</v>
      </c>
      <c r="C2829" s="3" t="s">
        <v>3066</v>
      </c>
      <c r="D2829" s="3" t="s">
        <v>3018</v>
      </c>
      <c r="G2829" s="21">
        <v>8623</v>
      </c>
      <c r="H2829" s="21" t="s">
        <v>4557</v>
      </c>
    </row>
    <row r="2830" spans="1:8" x14ac:dyDescent="0.2">
      <c r="A2830" s="3">
        <v>6743</v>
      </c>
      <c r="B2830" s="3" t="s">
        <v>3067</v>
      </c>
      <c r="C2830" s="3" t="s">
        <v>3068</v>
      </c>
      <c r="D2830" s="3" t="s">
        <v>3018</v>
      </c>
      <c r="G2830" s="21">
        <v>8624</v>
      </c>
      <c r="H2830" s="21" t="s">
        <v>4557</v>
      </c>
    </row>
    <row r="2831" spans="1:8" x14ac:dyDescent="0.2">
      <c r="A2831" s="3">
        <v>6774</v>
      </c>
      <c r="B2831" s="3" t="s">
        <v>3069</v>
      </c>
      <c r="C2831" s="3" t="s">
        <v>3069</v>
      </c>
      <c r="D2831" s="3" t="s">
        <v>3018</v>
      </c>
      <c r="G2831" s="21">
        <v>8625</v>
      </c>
      <c r="H2831" s="21" t="s">
        <v>4557</v>
      </c>
    </row>
    <row r="2832" spans="1:8" x14ac:dyDescent="0.2">
      <c r="A2832" s="3">
        <v>6746</v>
      </c>
      <c r="B2832" s="3" t="s">
        <v>3070</v>
      </c>
      <c r="C2832" s="3" t="s">
        <v>3071</v>
      </c>
      <c r="D2832" s="3" t="s">
        <v>3018</v>
      </c>
      <c r="G2832" s="21">
        <v>8626</v>
      </c>
      <c r="H2832" s="21" t="s">
        <v>4557</v>
      </c>
    </row>
    <row r="2833" spans="1:8" x14ac:dyDescent="0.2">
      <c r="A2833" s="3">
        <v>6746</v>
      </c>
      <c r="B2833" s="3" t="s">
        <v>3072</v>
      </c>
      <c r="C2833" s="3" t="s">
        <v>3071</v>
      </c>
      <c r="D2833" s="3" t="s">
        <v>3018</v>
      </c>
      <c r="G2833" s="21">
        <v>8627</v>
      </c>
      <c r="H2833" s="21" t="s">
        <v>4557</v>
      </c>
    </row>
    <row r="2834" spans="1:8" x14ac:dyDescent="0.2">
      <c r="A2834" s="3">
        <v>6746</v>
      </c>
      <c r="B2834" s="3" t="s">
        <v>3073</v>
      </c>
      <c r="C2834" s="3" t="s">
        <v>3071</v>
      </c>
      <c r="D2834" s="3" t="s">
        <v>3018</v>
      </c>
      <c r="G2834" s="21">
        <v>8630</v>
      </c>
      <c r="H2834" s="21" t="s">
        <v>4557</v>
      </c>
    </row>
    <row r="2835" spans="1:8" x14ac:dyDescent="0.2">
      <c r="A2835" s="3">
        <v>6747</v>
      </c>
      <c r="B2835" s="3" t="s">
        <v>3074</v>
      </c>
      <c r="C2835" s="3" t="s">
        <v>3071</v>
      </c>
      <c r="D2835" s="3" t="s">
        <v>3018</v>
      </c>
      <c r="G2835" s="21">
        <v>8632</v>
      </c>
      <c r="H2835" s="21" t="s">
        <v>4557</v>
      </c>
    </row>
    <row r="2836" spans="1:8" x14ac:dyDescent="0.2">
      <c r="A2836" s="3">
        <v>6748</v>
      </c>
      <c r="B2836" s="3" t="s">
        <v>3075</v>
      </c>
      <c r="C2836" s="3" t="s">
        <v>3071</v>
      </c>
      <c r="D2836" s="3" t="s">
        <v>3018</v>
      </c>
      <c r="G2836" s="21">
        <v>8633</v>
      </c>
      <c r="H2836" s="21" t="s">
        <v>4557</v>
      </c>
    </row>
    <row r="2837" spans="1:8" x14ac:dyDescent="0.2">
      <c r="A2837" s="3">
        <v>6749</v>
      </c>
      <c r="B2837" s="3" t="s">
        <v>3076</v>
      </c>
      <c r="C2837" s="3" t="s">
        <v>3071</v>
      </c>
      <c r="D2837" s="3" t="s">
        <v>3018</v>
      </c>
      <c r="G2837" s="21">
        <v>8634</v>
      </c>
      <c r="H2837" s="21" t="s">
        <v>4557</v>
      </c>
    </row>
    <row r="2838" spans="1:8" x14ac:dyDescent="0.2">
      <c r="A2838" s="3">
        <v>6749</v>
      </c>
      <c r="B2838" s="3" t="s">
        <v>3077</v>
      </c>
      <c r="C2838" s="3" t="s">
        <v>3071</v>
      </c>
      <c r="D2838" s="3" t="s">
        <v>3018</v>
      </c>
      <c r="G2838" s="21">
        <v>8635</v>
      </c>
      <c r="H2838" s="21" t="s">
        <v>4557</v>
      </c>
    </row>
    <row r="2839" spans="1:8" x14ac:dyDescent="0.2">
      <c r="A2839" s="3">
        <v>6760</v>
      </c>
      <c r="B2839" s="3" t="s">
        <v>3071</v>
      </c>
      <c r="C2839" s="3" t="s">
        <v>3071</v>
      </c>
      <c r="D2839" s="3" t="s">
        <v>3018</v>
      </c>
      <c r="G2839" s="21">
        <v>8636</v>
      </c>
      <c r="H2839" s="21" t="s">
        <v>4557</v>
      </c>
    </row>
    <row r="2840" spans="1:8" x14ac:dyDescent="0.2">
      <c r="A2840" s="3">
        <v>6760</v>
      </c>
      <c r="B2840" s="3" t="s">
        <v>3078</v>
      </c>
      <c r="C2840" s="3" t="s">
        <v>3071</v>
      </c>
      <c r="D2840" s="3" t="s">
        <v>3018</v>
      </c>
      <c r="G2840" s="21">
        <v>8637</v>
      </c>
      <c r="H2840" s="21" t="s">
        <v>4557</v>
      </c>
    </row>
    <row r="2841" spans="1:8" x14ac:dyDescent="0.2">
      <c r="A2841" s="3">
        <v>6760</v>
      </c>
      <c r="B2841" s="3" t="s">
        <v>3079</v>
      </c>
      <c r="C2841" s="3" t="s">
        <v>3071</v>
      </c>
      <c r="D2841" s="3" t="s">
        <v>3018</v>
      </c>
      <c r="G2841" s="21">
        <v>8638</v>
      </c>
      <c r="H2841" s="21" t="s">
        <v>4557</v>
      </c>
    </row>
    <row r="2842" spans="1:8" x14ac:dyDescent="0.2">
      <c r="A2842" s="3">
        <v>6760</v>
      </c>
      <c r="B2842" s="3" t="s">
        <v>3080</v>
      </c>
      <c r="C2842" s="3" t="s">
        <v>3071</v>
      </c>
      <c r="D2842" s="3" t="s">
        <v>3018</v>
      </c>
      <c r="G2842" s="21">
        <v>8640</v>
      </c>
      <c r="H2842" s="21" t="s">
        <v>4557</v>
      </c>
    </row>
    <row r="2843" spans="1:8" x14ac:dyDescent="0.2">
      <c r="A2843" s="3">
        <v>6760</v>
      </c>
      <c r="B2843" s="3" t="s">
        <v>3081</v>
      </c>
      <c r="C2843" s="3" t="s">
        <v>3071</v>
      </c>
      <c r="D2843" s="3" t="s">
        <v>3018</v>
      </c>
      <c r="G2843" s="21">
        <v>8645</v>
      </c>
      <c r="H2843" s="21" t="s">
        <v>4557</v>
      </c>
    </row>
    <row r="2844" spans="1:8" x14ac:dyDescent="0.2">
      <c r="A2844" s="3">
        <v>6760</v>
      </c>
      <c r="B2844" s="3" t="s">
        <v>3082</v>
      </c>
      <c r="C2844" s="3" t="s">
        <v>3071</v>
      </c>
      <c r="D2844" s="3" t="s">
        <v>3018</v>
      </c>
      <c r="G2844" s="21">
        <v>8646</v>
      </c>
      <c r="H2844" s="21" t="s">
        <v>4557</v>
      </c>
    </row>
    <row r="2845" spans="1:8" x14ac:dyDescent="0.2">
      <c r="A2845" s="3">
        <v>6763</v>
      </c>
      <c r="B2845" s="3" t="s">
        <v>3083</v>
      </c>
      <c r="C2845" s="3" t="s">
        <v>3071</v>
      </c>
      <c r="D2845" s="3" t="s">
        <v>3018</v>
      </c>
      <c r="G2845" s="21">
        <v>8700</v>
      </c>
      <c r="H2845" s="21" t="s">
        <v>4557</v>
      </c>
    </row>
    <row r="2846" spans="1:8" x14ac:dyDescent="0.2">
      <c r="A2846" s="3">
        <v>6763</v>
      </c>
      <c r="B2846" s="3" t="s">
        <v>3084</v>
      </c>
      <c r="C2846" s="3" t="s">
        <v>3071</v>
      </c>
      <c r="D2846" s="3" t="s">
        <v>3018</v>
      </c>
      <c r="G2846" s="21">
        <v>8702</v>
      </c>
      <c r="H2846" s="21" t="s">
        <v>4557</v>
      </c>
    </row>
    <row r="2847" spans="1:8" x14ac:dyDescent="0.2">
      <c r="A2847" s="3">
        <v>6764</v>
      </c>
      <c r="B2847" s="3" t="s">
        <v>3085</v>
      </c>
      <c r="C2847" s="3" t="s">
        <v>3071</v>
      </c>
      <c r="D2847" s="3" t="s">
        <v>3018</v>
      </c>
      <c r="G2847" s="21">
        <v>8703</v>
      </c>
      <c r="H2847" s="21" t="s">
        <v>4557</v>
      </c>
    </row>
    <row r="2848" spans="1:8" x14ac:dyDescent="0.2">
      <c r="A2848" s="3">
        <v>6745</v>
      </c>
      <c r="B2848" s="3" t="s">
        <v>3086</v>
      </c>
      <c r="C2848" s="3" t="s">
        <v>3086</v>
      </c>
      <c r="D2848" s="3" t="s">
        <v>3018</v>
      </c>
      <c r="G2848" s="21">
        <v>8704</v>
      </c>
      <c r="H2848" s="21" t="s">
        <v>4557</v>
      </c>
    </row>
    <row r="2849" spans="1:8" x14ac:dyDescent="0.2">
      <c r="A2849" s="3">
        <v>6744</v>
      </c>
      <c r="B2849" s="3" t="s">
        <v>3087</v>
      </c>
      <c r="C2849" s="3" t="s">
        <v>3087</v>
      </c>
      <c r="D2849" s="3" t="s">
        <v>3018</v>
      </c>
      <c r="G2849" s="21">
        <v>8706</v>
      </c>
      <c r="H2849" s="21" t="s">
        <v>4557</v>
      </c>
    </row>
    <row r="2850" spans="1:8" x14ac:dyDescent="0.2">
      <c r="A2850" s="3">
        <v>6742</v>
      </c>
      <c r="B2850" s="3" t="s">
        <v>3088</v>
      </c>
      <c r="C2850" s="3" t="s">
        <v>3088</v>
      </c>
      <c r="D2850" s="3" t="s">
        <v>3018</v>
      </c>
      <c r="G2850" s="21">
        <v>8707</v>
      </c>
      <c r="H2850" s="21" t="s">
        <v>4557</v>
      </c>
    </row>
    <row r="2851" spans="1:8" x14ac:dyDescent="0.2">
      <c r="A2851" s="3">
        <v>6772</v>
      </c>
      <c r="B2851" s="3" t="s">
        <v>3089</v>
      </c>
      <c r="C2851" s="3" t="s">
        <v>3090</v>
      </c>
      <c r="D2851" s="3" t="s">
        <v>3018</v>
      </c>
      <c r="G2851" s="21">
        <v>8708</v>
      </c>
      <c r="H2851" s="21" t="s">
        <v>4557</v>
      </c>
    </row>
    <row r="2852" spans="1:8" x14ac:dyDescent="0.2">
      <c r="A2852" s="3">
        <v>6773</v>
      </c>
      <c r="B2852" s="3" t="s">
        <v>3090</v>
      </c>
      <c r="C2852" s="3" t="s">
        <v>3090</v>
      </c>
      <c r="D2852" s="3" t="s">
        <v>3018</v>
      </c>
      <c r="G2852" s="21">
        <v>8712</v>
      </c>
      <c r="H2852" s="21" t="s">
        <v>4557</v>
      </c>
    </row>
    <row r="2853" spans="1:8" x14ac:dyDescent="0.2">
      <c r="A2853" s="3">
        <v>6775</v>
      </c>
      <c r="B2853" s="3" t="s">
        <v>3091</v>
      </c>
      <c r="C2853" s="3" t="s">
        <v>3092</v>
      </c>
      <c r="D2853" s="3" t="s">
        <v>3018</v>
      </c>
      <c r="G2853" s="21">
        <v>8713</v>
      </c>
      <c r="H2853" s="21" t="s">
        <v>4557</v>
      </c>
    </row>
    <row r="2854" spans="1:8" x14ac:dyDescent="0.2">
      <c r="A2854" s="3">
        <v>6776</v>
      </c>
      <c r="B2854" s="3" t="s">
        <v>3093</v>
      </c>
      <c r="C2854" s="3" t="s">
        <v>3092</v>
      </c>
      <c r="D2854" s="3" t="s">
        <v>3018</v>
      </c>
      <c r="G2854" s="21">
        <v>8714</v>
      </c>
      <c r="H2854" s="21" t="s">
        <v>4557</v>
      </c>
    </row>
    <row r="2855" spans="1:8" x14ac:dyDescent="0.2">
      <c r="A2855" s="3">
        <v>6777</v>
      </c>
      <c r="B2855" s="3" t="s">
        <v>3092</v>
      </c>
      <c r="C2855" s="3" t="s">
        <v>3092</v>
      </c>
      <c r="D2855" s="3" t="s">
        <v>3018</v>
      </c>
      <c r="G2855" s="21">
        <v>8715</v>
      </c>
      <c r="H2855" s="21" t="s">
        <v>4557</v>
      </c>
    </row>
    <row r="2856" spans="1:8" x14ac:dyDescent="0.2">
      <c r="A2856" s="3">
        <v>6777</v>
      </c>
      <c r="B2856" s="3" t="s">
        <v>3094</v>
      </c>
      <c r="C2856" s="3" t="s">
        <v>3092</v>
      </c>
      <c r="D2856" s="3" t="s">
        <v>3018</v>
      </c>
      <c r="G2856" s="21">
        <v>8716</v>
      </c>
      <c r="H2856" s="21" t="s">
        <v>4557</v>
      </c>
    </row>
    <row r="2857" spans="1:8" x14ac:dyDescent="0.2">
      <c r="A2857" s="3">
        <v>6612</v>
      </c>
      <c r="B2857" s="3" t="s">
        <v>3095</v>
      </c>
      <c r="C2857" s="3" t="s">
        <v>3095</v>
      </c>
      <c r="D2857" s="3" t="s">
        <v>3018</v>
      </c>
      <c r="G2857" s="21">
        <v>8717</v>
      </c>
      <c r="H2857" s="21" t="s">
        <v>4568</v>
      </c>
    </row>
    <row r="2858" spans="1:8" x14ac:dyDescent="0.2">
      <c r="A2858" s="3">
        <v>6645</v>
      </c>
      <c r="B2858" s="3" t="s">
        <v>3096</v>
      </c>
      <c r="C2858" s="3" t="s">
        <v>3096</v>
      </c>
      <c r="D2858" s="3" t="s">
        <v>3018</v>
      </c>
      <c r="G2858" s="21">
        <v>8718</v>
      </c>
      <c r="H2858" s="21" t="s">
        <v>4568</v>
      </c>
    </row>
    <row r="2859" spans="1:8" x14ac:dyDescent="0.2">
      <c r="A2859" s="3">
        <v>6614</v>
      </c>
      <c r="B2859" s="3" t="s">
        <v>3097</v>
      </c>
      <c r="C2859" s="3" t="s">
        <v>3097</v>
      </c>
      <c r="D2859" s="3" t="s">
        <v>3018</v>
      </c>
      <c r="G2859" s="21">
        <v>8722</v>
      </c>
      <c r="H2859" s="21" t="s">
        <v>4568</v>
      </c>
    </row>
    <row r="2860" spans="1:8" x14ac:dyDescent="0.2">
      <c r="A2860" s="3">
        <v>6614</v>
      </c>
      <c r="B2860" s="3" t="s">
        <v>3098</v>
      </c>
      <c r="C2860" s="3" t="s">
        <v>3097</v>
      </c>
      <c r="D2860" s="3" t="s">
        <v>3018</v>
      </c>
      <c r="G2860" s="21">
        <v>8723</v>
      </c>
      <c r="H2860" s="21" t="s">
        <v>4568</v>
      </c>
    </row>
    <row r="2861" spans="1:8" x14ac:dyDescent="0.2">
      <c r="A2861" s="3">
        <v>6596</v>
      </c>
      <c r="B2861" s="3" t="s">
        <v>3099</v>
      </c>
      <c r="C2861" s="3" t="s">
        <v>3099</v>
      </c>
      <c r="D2861" s="3" t="s">
        <v>3018</v>
      </c>
      <c r="G2861" s="21">
        <v>8725</v>
      </c>
      <c r="H2861" s="21" t="s">
        <v>4557</v>
      </c>
    </row>
    <row r="2862" spans="1:8" x14ac:dyDescent="0.2">
      <c r="A2862" s="3">
        <v>6595</v>
      </c>
      <c r="B2862" s="3" t="s">
        <v>3100</v>
      </c>
      <c r="C2862" s="3" t="s">
        <v>3101</v>
      </c>
      <c r="D2862" s="3" t="s">
        <v>3018</v>
      </c>
      <c r="G2862" s="21">
        <v>8726</v>
      </c>
      <c r="H2862" s="21" t="s">
        <v>4574</v>
      </c>
    </row>
    <row r="2863" spans="1:8" x14ac:dyDescent="0.2">
      <c r="A2863" s="3">
        <v>6600</v>
      </c>
      <c r="B2863" s="3" t="s">
        <v>3102</v>
      </c>
      <c r="C2863" s="3" t="s">
        <v>3102</v>
      </c>
      <c r="D2863" s="3" t="s">
        <v>3018</v>
      </c>
      <c r="G2863" s="21">
        <v>8727</v>
      </c>
      <c r="H2863" s="21" t="s">
        <v>4574</v>
      </c>
    </row>
    <row r="2864" spans="1:8" x14ac:dyDescent="0.2">
      <c r="A2864" s="3">
        <v>6600</v>
      </c>
      <c r="B2864" s="3" t="s">
        <v>3102</v>
      </c>
      <c r="C2864" s="3" t="s">
        <v>3102</v>
      </c>
      <c r="D2864" s="3" t="s">
        <v>3018</v>
      </c>
      <c r="G2864" s="21">
        <v>8730</v>
      </c>
      <c r="H2864" s="21" t="s">
        <v>4557</v>
      </c>
    </row>
    <row r="2865" spans="1:8" x14ac:dyDescent="0.2">
      <c r="A2865" s="3">
        <v>6600</v>
      </c>
      <c r="B2865" s="3" t="s">
        <v>3103</v>
      </c>
      <c r="C2865" s="3" t="s">
        <v>3102</v>
      </c>
      <c r="D2865" s="3" t="s">
        <v>3018</v>
      </c>
      <c r="G2865" s="21">
        <v>8732</v>
      </c>
      <c r="H2865" s="21" t="s">
        <v>4557</v>
      </c>
    </row>
    <row r="2866" spans="1:8" x14ac:dyDescent="0.2">
      <c r="A2866" s="3">
        <v>6605</v>
      </c>
      <c r="B2866" s="3" t="s">
        <v>3102</v>
      </c>
      <c r="C2866" s="3" t="s">
        <v>3102</v>
      </c>
      <c r="D2866" s="3" t="s">
        <v>3018</v>
      </c>
      <c r="G2866" s="21">
        <v>8733</v>
      </c>
      <c r="H2866" s="21" t="s">
        <v>4557</v>
      </c>
    </row>
    <row r="2867" spans="1:8" x14ac:dyDescent="0.2">
      <c r="A2867" s="3">
        <v>6616</v>
      </c>
      <c r="B2867" s="3" t="s">
        <v>3104</v>
      </c>
      <c r="C2867" s="3" t="s">
        <v>3104</v>
      </c>
      <c r="D2867" s="3" t="s">
        <v>3018</v>
      </c>
      <c r="G2867" s="21">
        <v>8734</v>
      </c>
      <c r="H2867" s="21" t="s">
        <v>4557</v>
      </c>
    </row>
    <row r="2868" spans="1:8" x14ac:dyDescent="0.2">
      <c r="A2868" s="3">
        <v>6618</v>
      </c>
      <c r="B2868" s="3" t="s">
        <v>3105</v>
      </c>
      <c r="C2868" s="3" t="s">
        <v>3104</v>
      </c>
      <c r="D2868" s="3" t="s">
        <v>3018</v>
      </c>
      <c r="G2868" s="21">
        <v>8735</v>
      </c>
      <c r="H2868" s="21" t="s">
        <v>4557</v>
      </c>
    </row>
    <row r="2869" spans="1:8" x14ac:dyDescent="0.2">
      <c r="A2869" s="3">
        <v>6647</v>
      </c>
      <c r="B2869" s="3" t="s">
        <v>3106</v>
      </c>
      <c r="C2869" s="3" t="s">
        <v>3106</v>
      </c>
      <c r="D2869" s="3" t="s">
        <v>3018</v>
      </c>
      <c r="G2869" s="21">
        <v>8737</v>
      </c>
      <c r="H2869" s="21" t="s">
        <v>4557</v>
      </c>
    </row>
    <row r="2870" spans="1:8" x14ac:dyDescent="0.2">
      <c r="A2870" s="3">
        <v>6648</v>
      </c>
      <c r="B2870" s="3" t="s">
        <v>3107</v>
      </c>
      <c r="C2870" s="3" t="s">
        <v>3107</v>
      </c>
      <c r="D2870" s="3" t="s">
        <v>3018</v>
      </c>
      <c r="G2870" s="21">
        <v>8738</v>
      </c>
      <c r="H2870" s="21" t="s">
        <v>4574</v>
      </c>
    </row>
    <row r="2871" spans="1:8" x14ac:dyDescent="0.2">
      <c r="A2871" s="3">
        <v>6600</v>
      </c>
      <c r="B2871" s="3" t="s">
        <v>3108</v>
      </c>
      <c r="C2871" s="3" t="s">
        <v>3108</v>
      </c>
      <c r="D2871" s="3" t="s">
        <v>3018</v>
      </c>
      <c r="G2871" s="21">
        <v>8739</v>
      </c>
      <c r="H2871" s="21" t="s">
        <v>4568</v>
      </c>
    </row>
    <row r="2872" spans="1:8" x14ac:dyDescent="0.2">
      <c r="A2872" s="3">
        <v>6644</v>
      </c>
      <c r="B2872" s="3" t="s">
        <v>3109</v>
      </c>
      <c r="C2872" s="3" t="s">
        <v>3109</v>
      </c>
      <c r="D2872" s="3" t="s">
        <v>3018</v>
      </c>
      <c r="G2872" s="21">
        <v>8750</v>
      </c>
      <c r="H2872" s="21" t="s">
        <v>4568</v>
      </c>
    </row>
    <row r="2873" spans="1:8" x14ac:dyDescent="0.2">
      <c r="A2873" s="3">
        <v>6613</v>
      </c>
      <c r="B2873" s="3" t="s">
        <v>3110</v>
      </c>
      <c r="C2873" s="3" t="s">
        <v>3111</v>
      </c>
      <c r="D2873" s="3" t="s">
        <v>3018</v>
      </c>
      <c r="G2873" s="21">
        <v>8751</v>
      </c>
      <c r="H2873" s="21" t="s">
        <v>4568</v>
      </c>
    </row>
    <row r="2874" spans="1:8" x14ac:dyDescent="0.2">
      <c r="A2874" s="3">
        <v>6622</v>
      </c>
      <c r="B2874" s="3" t="s">
        <v>3111</v>
      </c>
      <c r="C2874" s="3" t="s">
        <v>3111</v>
      </c>
      <c r="D2874" s="3" t="s">
        <v>3018</v>
      </c>
      <c r="G2874" s="21">
        <v>8752</v>
      </c>
      <c r="H2874" s="21" t="s">
        <v>4568</v>
      </c>
    </row>
    <row r="2875" spans="1:8" x14ac:dyDescent="0.2">
      <c r="A2875" s="3">
        <v>6598</v>
      </c>
      <c r="B2875" s="3" t="s">
        <v>3112</v>
      </c>
      <c r="C2875" s="3" t="s">
        <v>3113</v>
      </c>
      <c r="D2875" s="3" t="s">
        <v>3018</v>
      </c>
      <c r="G2875" s="21">
        <v>8753</v>
      </c>
      <c r="H2875" s="21" t="s">
        <v>4568</v>
      </c>
    </row>
    <row r="2876" spans="1:8" x14ac:dyDescent="0.2">
      <c r="A2876" s="3">
        <v>6646</v>
      </c>
      <c r="B2876" s="3" t="s">
        <v>3114</v>
      </c>
      <c r="C2876" s="3" t="s">
        <v>3113</v>
      </c>
      <c r="D2876" s="3" t="s">
        <v>3018</v>
      </c>
      <c r="G2876" s="21">
        <v>8754</v>
      </c>
      <c r="H2876" s="21" t="s">
        <v>4568</v>
      </c>
    </row>
    <row r="2877" spans="1:8" x14ac:dyDescent="0.2">
      <c r="A2877" s="3">
        <v>6611</v>
      </c>
      <c r="B2877" s="3" t="s">
        <v>3115</v>
      </c>
      <c r="C2877" s="3" t="s">
        <v>3116</v>
      </c>
      <c r="D2877" s="3" t="s">
        <v>3018</v>
      </c>
      <c r="G2877" s="21">
        <v>8755</v>
      </c>
      <c r="H2877" s="21" t="s">
        <v>4568</v>
      </c>
    </row>
    <row r="2878" spans="1:8" x14ac:dyDescent="0.2">
      <c r="A2878" s="3">
        <v>6611</v>
      </c>
      <c r="B2878" s="3" t="s">
        <v>3117</v>
      </c>
      <c r="C2878" s="3" t="s">
        <v>3116</v>
      </c>
      <c r="D2878" s="3" t="s">
        <v>3018</v>
      </c>
      <c r="G2878" s="21">
        <v>8756</v>
      </c>
      <c r="H2878" s="21" t="s">
        <v>4568</v>
      </c>
    </row>
    <row r="2879" spans="1:8" x14ac:dyDescent="0.2">
      <c r="A2879" s="3">
        <v>6611</v>
      </c>
      <c r="B2879" s="3" t="s">
        <v>3118</v>
      </c>
      <c r="C2879" s="3" t="s">
        <v>3116</v>
      </c>
      <c r="D2879" s="3" t="s">
        <v>3018</v>
      </c>
      <c r="G2879" s="21">
        <v>8757</v>
      </c>
      <c r="H2879" s="21" t="s">
        <v>4568</v>
      </c>
    </row>
    <row r="2880" spans="1:8" x14ac:dyDescent="0.2">
      <c r="A2880" s="3">
        <v>6661</v>
      </c>
      <c r="B2880" s="3" t="s">
        <v>3119</v>
      </c>
      <c r="C2880" s="3" t="s">
        <v>3116</v>
      </c>
      <c r="D2880" s="3" t="s">
        <v>3018</v>
      </c>
      <c r="G2880" s="21">
        <v>8758</v>
      </c>
      <c r="H2880" s="21" t="s">
        <v>4568</v>
      </c>
    </row>
    <row r="2881" spans="1:8" x14ac:dyDescent="0.2">
      <c r="A2881" s="3">
        <v>6661</v>
      </c>
      <c r="B2881" s="3" t="s">
        <v>3120</v>
      </c>
      <c r="C2881" s="3" t="s">
        <v>3116</v>
      </c>
      <c r="D2881" s="3" t="s">
        <v>3018</v>
      </c>
      <c r="G2881" s="21">
        <v>8762</v>
      </c>
      <c r="H2881" s="21" t="s">
        <v>4568</v>
      </c>
    </row>
    <row r="2882" spans="1:8" x14ac:dyDescent="0.2">
      <c r="A2882" s="3">
        <v>6661</v>
      </c>
      <c r="B2882" s="3" t="s">
        <v>3121</v>
      </c>
      <c r="C2882" s="3" t="s">
        <v>3116</v>
      </c>
      <c r="D2882" s="3" t="s">
        <v>3018</v>
      </c>
      <c r="G2882" s="21">
        <v>8765</v>
      </c>
      <c r="H2882" s="21" t="s">
        <v>4568</v>
      </c>
    </row>
    <row r="2883" spans="1:8" x14ac:dyDescent="0.2">
      <c r="A2883" s="3">
        <v>6662</v>
      </c>
      <c r="B2883" s="3" t="s">
        <v>3122</v>
      </c>
      <c r="C2883" s="3" t="s">
        <v>3116</v>
      </c>
      <c r="D2883" s="3" t="s">
        <v>3018</v>
      </c>
      <c r="G2883" s="21">
        <v>8766</v>
      </c>
      <c r="H2883" s="21" t="s">
        <v>4568</v>
      </c>
    </row>
    <row r="2884" spans="1:8" x14ac:dyDescent="0.2">
      <c r="A2884" s="3">
        <v>6663</v>
      </c>
      <c r="B2884" s="3" t="s">
        <v>3123</v>
      </c>
      <c r="C2884" s="3" t="s">
        <v>3116</v>
      </c>
      <c r="D2884" s="3" t="s">
        <v>3018</v>
      </c>
      <c r="G2884" s="21">
        <v>8767</v>
      </c>
      <c r="H2884" s="21" t="s">
        <v>4568</v>
      </c>
    </row>
    <row r="2885" spans="1:8" x14ac:dyDescent="0.2">
      <c r="A2885" s="3">
        <v>6663</v>
      </c>
      <c r="B2885" s="3" t="s">
        <v>3124</v>
      </c>
      <c r="C2885" s="3" t="s">
        <v>3116</v>
      </c>
      <c r="D2885" s="3" t="s">
        <v>3018</v>
      </c>
      <c r="G2885" s="21">
        <v>8772</v>
      </c>
      <c r="H2885" s="21" t="s">
        <v>4568</v>
      </c>
    </row>
    <row r="2886" spans="1:8" x14ac:dyDescent="0.2">
      <c r="A2886" s="3">
        <v>6664</v>
      </c>
      <c r="B2886" s="3" t="s">
        <v>3125</v>
      </c>
      <c r="C2886" s="3" t="s">
        <v>3116</v>
      </c>
      <c r="D2886" s="3" t="s">
        <v>3018</v>
      </c>
      <c r="G2886" s="21">
        <v>8773</v>
      </c>
      <c r="H2886" s="21" t="s">
        <v>4568</v>
      </c>
    </row>
    <row r="2887" spans="1:8" x14ac:dyDescent="0.2">
      <c r="A2887" s="3">
        <v>6516</v>
      </c>
      <c r="B2887" s="3" t="s">
        <v>3126</v>
      </c>
      <c r="C2887" s="3" t="s">
        <v>3127</v>
      </c>
      <c r="D2887" s="3" t="s">
        <v>3018</v>
      </c>
      <c r="G2887" s="21">
        <v>8774</v>
      </c>
      <c r="H2887" s="21" t="s">
        <v>4568</v>
      </c>
    </row>
    <row r="2888" spans="1:8" x14ac:dyDescent="0.2">
      <c r="A2888" s="3">
        <v>6597</v>
      </c>
      <c r="B2888" s="3" t="s">
        <v>3128</v>
      </c>
      <c r="C2888" s="3" t="s">
        <v>3127</v>
      </c>
      <c r="D2888" s="3" t="s">
        <v>3018</v>
      </c>
      <c r="G2888" s="21">
        <v>8775</v>
      </c>
      <c r="H2888" s="21" t="s">
        <v>4568</v>
      </c>
    </row>
    <row r="2889" spans="1:8" x14ac:dyDescent="0.2">
      <c r="A2889" s="3">
        <v>6982</v>
      </c>
      <c r="B2889" s="3" t="s">
        <v>3129</v>
      </c>
      <c r="C2889" s="3" t="s">
        <v>3129</v>
      </c>
      <c r="D2889" s="3" t="s">
        <v>3018</v>
      </c>
      <c r="G2889" s="21">
        <v>8777</v>
      </c>
      <c r="H2889" s="21" t="s">
        <v>4568</v>
      </c>
    </row>
    <row r="2890" spans="1:8" x14ac:dyDescent="0.2">
      <c r="A2890" s="3">
        <v>6990</v>
      </c>
      <c r="B2890" s="3" t="s">
        <v>3130</v>
      </c>
      <c r="C2890" s="3" t="s">
        <v>3129</v>
      </c>
      <c r="D2890" s="3" t="s">
        <v>3018</v>
      </c>
      <c r="G2890" s="21">
        <v>8782</v>
      </c>
      <c r="H2890" s="21" t="s">
        <v>4568</v>
      </c>
    </row>
    <row r="2891" spans="1:8" x14ac:dyDescent="0.2">
      <c r="A2891" s="3">
        <v>6994</v>
      </c>
      <c r="B2891" s="3" t="s">
        <v>3131</v>
      </c>
      <c r="C2891" s="3" t="s">
        <v>3131</v>
      </c>
      <c r="D2891" s="3" t="s">
        <v>3018</v>
      </c>
      <c r="G2891" s="21">
        <v>8783</v>
      </c>
      <c r="H2891" s="21" t="s">
        <v>4568</v>
      </c>
    </row>
    <row r="2892" spans="1:8" x14ac:dyDescent="0.2">
      <c r="A2892" s="3">
        <v>6822</v>
      </c>
      <c r="B2892" s="3" t="s">
        <v>3132</v>
      </c>
      <c r="C2892" s="3" t="s">
        <v>3132</v>
      </c>
      <c r="D2892" s="3" t="s">
        <v>3018</v>
      </c>
      <c r="G2892" s="21">
        <v>8784</v>
      </c>
      <c r="H2892" s="21" t="s">
        <v>4568</v>
      </c>
    </row>
    <row r="2893" spans="1:8" x14ac:dyDescent="0.2">
      <c r="A2893" s="3">
        <v>6823</v>
      </c>
      <c r="B2893" s="3" t="s">
        <v>3133</v>
      </c>
      <c r="C2893" s="3" t="s">
        <v>3132</v>
      </c>
      <c r="D2893" s="3" t="s">
        <v>3018</v>
      </c>
      <c r="G2893" s="21">
        <v>8800</v>
      </c>
      <c r="H2893" s="21" t="s">
        <v>4557</v>
      </c>
    </row>
    <row r="2894" spans="1:8" x14ac:dyDescent="0.2">
      <c r="A2894" s="3">
        <v>6999</v>
      </c>
      <c r="B2894" s="3" t="s">
        <v>3134</v>
      </c>
      <c r="C2894" s="3" t="s">
        <v>3134</v>
      </c>
      <c r="D2894" s="3" t="s">
        <v>3018</v>
      </c>
      <c r="G2894" s="21">
        <v>8802</v>
      </c>
      <c r="H2894" s="21" t="s">
        <v>4557</v>
      </c>
    </row>
    <row r="2895" spans="1:8" x14ac:dyDescent="0.2">
      <c r="A2895" s="3">
        <v>6930</v>
      </c>
      <c r="B2895" s="3" t="s">
        <v>3135</v>
      </c>
      <c r="C2895" s="3" t="s">
        <v>3135</v>
      </c>
      <c r="D2895" s="3" t="s">
        <v>3018</v>
      </c>
      <c r="G2895" s="21">
        <v>8803</v>
      </c>
      <c r="H2895" s="21" t="s">
        <v>4557</v>
      </c>
    </row>
    <row r="2896" spans="1:8" x14ac:dyDescent="0.2">
      <c r="A2896" s="3">
        <v>6981</v>
      </c>
      <c r="B2896" s="3" t="s">
        <v>3136</v>
      </c>
      <c r="C2896" s="3" t="s">
        <v>3136</v>
      </c>
      <c r="D2896" s="3" t="s">
        <v>3018</v>
      </c>
      <c r="G2896" s="21">
        <v>8804</v>
      </c>
      <c r="H2896" s="21" t="s">
        <v>4557</v>
      </c>
    </row>
    <row r="2897" spans="1:8" x14ac:dyDescent="0.2">
      <c r="A2897" s="3">
        <v>6981</v>
      </c>
      <c r="B2897" s="3" t="s">
        <v>3136</v>
      </c>
      <c r="C2897" s="3" t="s">
        <v>3136</v>
      </c>
      <c r="D2897" s="3" t="s">
        <v>3018</v>
      </c>
      <c r="G2897" s="21">
        <v>8805</v>
      </c>
      <c r="H2897" s="21" t="s">
        <v>4557</v>
      </c>
    </row>
    <row r="2898" spans="1:8" x14ac:dyDescent="0.2">
      <c r="A2898" s="3">
        <v>6981</v>
      </c>
      <c r="B2898" s="3" t="s">
        <v>3137</v>
      </c>
      <c r="C2898" s="3" t="s">
        <v>3136</v>
      </c>
      <c r="D2898" s="3" t="s">
        <v>3018</v>
      </c>
      <c r="G2898" s="21">
        <v>8806</v>
      </c>
      <c r="H2898" s="21" t="s">
        <v>4557</v>
      </c>
    </row>
    <row r="2899" spans="1:8" x14ac:dyDescent="0.2">
      <c r="A2899" s="3">
        <v>6981</v>
      </c>
      <c r="B2899" s="3" t="s">
        <v>3138</v>
      </c>
      <c r="C2899" s="3" t="s">
        <v>3136</v>
      </c>
      <c r="D2899" s="3" t="s">
        <v>3018</v>
      </c>
      <c r="G2899" s="21">
        <v>8807</v>
      </c>
      <c r="H2899" s="21" t="s">
        <v>4557</v>
      </c>
    </row>
    <row r="2900" spans="1:8" x14ac:dyDescent="0.2">
      <c r="A2900" s="3">
        <v>6934</v>
      </c>
      <c r="B2900" s="3" t="s">
        <v>3139</v>
      </c>
      <c r="C2900" s="3" t="s">
        <v>3139</v>
      </c>
      <c r="D2900" s="3" t="s">
        <v>3018</v>
      </c>
      <c r="G2900" s="21">
        <v>8808</v>
      </c>
      <c r="H2900" s="21" t="s">
        <v>4557</v>
      </c>
    </row>
    <row r="2901" spans="1:8" x14ac:dyDescent="0.2">
      <c r="A2901" s="3">
        <v>6935</v>
      </c>
      <c r="B2901" s="3" t="s">
        <v>3140</v>
      </c>
      <c r="C2901" s="3" t="s">
        <v>3139</v>
      </c>
      <c r="D2901" s="3" t="s">
        <v>3018</v>
      </c>
      <c r="G2901" s="21">
        <v>8810</v>
      </c>
      <c r="H2901" s="21" t="s">
        <v>4557</v>
      </c>
    </row>
    <row r="2902" spans="1:8" x14ac:dyDescent="0.2">
      <c r="A2902" s="3">
        <v>6992</v>
      </c>
      <c r="B2902" s="3" t="s">
        <v>3141</v>
      </c>
      <c r="C2902" s="3" t="s">
        <v>3139</v>
      </c>
      <c r="D2902" s="3" t="s">
        <v>3018</v>
      </c>
      <c r="G2902" s="21">
        <v>8815</v>
      </c>
      <c r="H2902" s="21" t="s">
        <v>4557</v>
      </c>
    </row>
    <row r="2903" spans="1:8" x14ac:dyDescent="0.2">
      <c r="A2903" s="3">
        <v>6993</v>
      </c>
      <c r="B2903" s="3" t="s">
        <v>3142</v>
      </c>
      <c r="C2903" s="3" t="s">
        <v>3139</v>
      </c>
      <c r="D2903" s="3" t="s">
        <v>3018</v>
      </c>
      <c r="G2903" s="21">
        <v>8816</v>
      </c>
      <c r="H2903" s="21" t="s">
        <v>4557</v>
      </c>
    </row>
    <row r="2904" spans="1:8" x14ac:dyDescent="0.2">
      <c r="A2904" s="3">
        <v>6816</v>
      </c>
      <c r="B2904" s="3" t="s">
        <v>3143</v>
      </c>
      <c r="C2904" s="3" t="s">
        <v>3143</v>
      </c>
      <c r="D2904" s="3" t="s">
        <v>3018</v>
      </c>
      <c r="G2904" s="21">
        <v>8820</v>
      </c>
      <c r="H2904" s="21" t="s">
        <v>4557</v>
      </c>
    </row>
    <row r="2905" spans="1:8" x14ac:dyDescent="0.2">
      <c r="A2905" s="3">
        <v>6827</v>
      </c>
      <c r="B2905" s="3" t="s">
        <v>3144</v>
      </c>
      <c r="C2905" s="3" t="s">
        <v>3144</v>
      </c>
      <c r="D2905" s="3" t="s">
        <v>3018</v>
      </c>
      <c r="G2905" s="21">
        <v>8824</v>
      </c>
      <c r="H2905" s="21" t="s">
        <v>4557</v>
      </c>
    </row>
    <row r="2906" spans="1:8" x14ac:dyDescent="0.2">
      <c r="A2906" s="3">
        <v>6867</v>
      </c>
      <c r="B2906" s="3" t="s">
        <v>3145</v>
      </c>
      <c r="C2906" s="3" t="s">
        <v>3144</v>
      </c>
      <c r="D2906" s="3" t="s">
        <v>3018</v>
      </c>
      <c r="G2906" s="21">
        <v>8825</v>
      </c>
      <c r="H2906" s="21" t="s">
        <v>4557</v>
      </c>
    </row>
    <row r="2907" spans="1:8" x14ac:dyDescent="0.2">
      <c r="A2907" s="3">
        <v>6936</v>
      </c>
      <c r="B2907" s="3" t="s">
        <v>3146</v>
      </c>
      <c r="C2907" s="3" t="s">
        <v>3146</v>
      </c>
      <c r="D2907" s="3" t="s">
        <v>3018</v>
      </c>
      <c r="G2907" s="21">
        <v>8832</v>
      </c>
      <c r="H2907" s="21" t="s">
        <v>4557</v>
      </c>
    </row>
    <row r="2908" spans="1:8" x14ac:dyDescent="0.2">
      <c r="A2908" s="3">
        <v>6814</v>
      </c>
      <c r="B2908" s="3" t="s">
        <v>3147</v>
      </c>
      <c r="C2908" s="3" t="s">
        <v>3147</v>
      </c>
      <c r="D2908" s="3" t="s">
        <v>3018</v>
      </c>
      <c r="G2908" s="21">
        <v>8833</v>
      </c>
      <c r="H2908" s="21" t="s">
        <v>4557</v>
      </c>
    </row>
    <row r="2909" spans="1:8" x14ac:dyDescent="0.2">
      <c r="A2909" s="3">
        <v>6952</v>
      </c>
      <c r="B2909" s="3" t="s">
        <v>3148</v>
      </c>
      <c r="C2909" s="3" t="s">
        <v>3148</v>
      </c>
      <c r="D2909" s="3" t="s">
        <v>3018</v>
      </c>
      <c r="G2909" s="21">
        <v>8834</v>
      </c>
      <c r="H2909" s="21" t="s">
        <v>4557</v>
      </c>
    </row>
    <row r="2910" spans="1:8" x14ac:dyDescent="0.2">
      <c r="A2910" s="3">
        <v>6987</v>
      </c>
      <c r="B2910" s="3" t="s">
        <v>3149</v>
      </c>
      <c r="C2910" s="3" t="s">
        <v>3149</v>
      </c>
      <c r="D2910" s="3" t="s">
        <v>3018</v>
      </c>
      <c r="G2910" s="21">
        <v>8835</v>
      </c>
      <c r="H2910" s="21" t="s">
        <v>4557</v>
      </c>
    </row>
    <row r="2911" spans="1:8" x14ac:dyDescent="0.2">
      <c r="A2911" s="3">
        <v>6949</v>
      </c>
      <c r="B2911" s="3" t="s">
        <v>3150</v>
      </c>
      <c r="C2911" s="3" t="s">
        <v>3150</v>
      </c>
      <c r="D2911" s="3" t="s">
        <v>3018</v>
      </c>
      <c r="G2911" s="21">
        <v>8836</v>
      </c>
      <c r="H2911" s="21" t="s">
        <v>4559</v>
      </c>
    </row>
    <row r="2912" spans="1:8" x14ac:dyDescent="0.2">
      <c r="A2912" s="3">
        <v>6944</v>
      </c>
      <c r="B2912" s="3" t="s">
        <v>3151</v>
      </c>
      <c r="C2912" s="3" t="s">
        <v>3151</v>
      </c>
      <c r="D2912" s="3" t="s">
        <v>3018</v>
      </c>
      <c r="G2912" s="21">
        <v>8840</v>
      </c>
      <c r="H2912" s="21" t="s">
        <v>4559</v>
      </c>
    </row>
    <row r="2913" spans="1:8" x14ac:dyDescent="0.2">
      <c r="A2913" s="3">
        <v>6981</v>
      </c>
      <c r="B2913" s="3" t="s">
        <v>3152</v>
      </c>
      <c r="C2913" s="3" t="s">
        <v>3153</v>
      </c>
      <c r="D2913" s="3" t="s">
        <v>3018</v>
      </c>
      <c r="G2913" s="21">
        <v>8841</v>
      </c>
      <c r="H2913" s="21" t="s">
        <v>4559</v>
      </c>
    </row>
    <row r="2914" spans="1:8" x14ac:dyDescent="0.2">
      <c r="A2914" s="3">
        <v>6986</v>
      </c>
      <c r="B2914" s="3" t="s">
        <v>3153</v>
      </c>
      <c r="C2914" s="3" t="s">
        <v>3153</v>
      </c>
      <c r="D2914" s="3" t="s">
        <v>3018</v>
      </c>
      <c r="G2914" s="21">
        <v>8842</v>
      </c>
      <c r="H2914" s="21" t="s">
        <v>4559</v>
      </c>
    </row>
    <row r="2915" spans="1:8" x14ac:dyDescent="0.2">
      <c r="A2915" s="3">
        <v>6916</v>
      </c>
      <c r="B2915" s="3" t="s">
        <v>3154</v>
      </c>
      <c r="C2915" s="3" t="s">
        <v>3154</v>
      </c>
      <c r="D2915" s="3" t="s">
        <v>3018</v>
      </c>
      <c r="G2915" s="21">
        <v>8843</v>
      </c>
      <c r="H2915" s="21" t="s">
        <v>4559</v>
      </c>
    </row>
    <row r="2916" spans="1:8" x14ac:dyDescent="0.2">
      <c r="A2916" s="3">
        <v>6929</v>
      </c>
      <c r="B2916" s="3" t="s">
        <v>3155</v>
      </c>
      <c r="C2916" s="3" t="s">
        <v>3155</v>
      </c>
      <c r="D2916" s="3" t="s">
        <v>3018</v>
      </c>
      <c r="G2916" s="21">
        <v>8844</v>
      </c>
      <c r="H2916" s="21" t="s">
        <v>4559</v>
      </c>
    </row>
    <row r="2917" spans="1:8" x14ac:dyDescent="0.2">
      <c r="A2917" s="3">
        <v>6814</v>
      </c>
      <c r="B2917" s="3" t="s">
        <v>3156</v>
      </c>
      <c r="C2917" s="3" t="s">
        <v>3156</v>
      </c>
      <c r="D2917" s="3" t="s">
        <v>3018</v>
      </c>
      <c r="G2917" s="21">
        <v>8845</v>
      </c>
      <c r="H2917" s="21" t="s">
        <v>4559</v>
      </c>
    </row>
    <row r="2918" spans="1:8" x14ac:dyDescent="0.2">
      <c r="A2918" s="3">
        <v>6900</v>
      </c>
      <c r="B2918" s="3" t="s">
        <v>3157</v>
      </c>
      <c r="C2918" s="3" t="s">
        <v>3157</v>
      </c>
      <c r="D2918" s="3" t="s">
        <v>3018</v>
      </c>
      <c r="G2918" s="21">
        <v>8846</v>
      </c>
      <c r="H2918" s="21" t="s">
        <v>4559</v>
      </c>
    </row>
    <row r="2919" spans="1:8" x14ac:dyDescent="0.2">
      <c r="A2919" s="3">
        <v>6912</v>
      </c>
      <c r="B2919" s="3" t="s">
        <v>3158</v>
      </c>
      <c r="C2919" s="3" t="s">
        <v>3157</v>
      </c>
      <c r="D2919" s="3" t="s">
        <v>3018</v>
      </c>
      <c r="G2919" s="21">
        <v>8847</v>
      </c>
      <c r="H2919" s="21" t="s">
        <v>4559</v>
      </c>
    </row>
    <row r="2920" spans="1:8" x14ac:dyDescent="0.2">
      <c r="A2920" s="3">
        <v>6913</v>
      </c>
      <c r="B2920" s="3" t="s">
        <v>3159</v>
      </c>
      <c r="C2920" s="3" t="s">
        <v>3157</v>
      </c>
      <c r="D2920" s="3" t="s">
        <v>3018</v>
      </c>
      <c r="G2920" s="21">
        <v>8849</v>
      </c>
      <c r="H2920" s="21" t="s">
        <v>4559</v>
      </c>
    </row>
    <row r="2921" spans="1:8" x14ac:dyDescent="0.2">
      <c r="A2921" s="3">
        <v>6914</v>
      </c>
      <c r="B2921" s="3" t="s">
        <v>3160</v>
      </c>
      <c r="C2921" s="3" t="s">
        <v>3157</v>
      </c>
      <c r="D2921" s="3" t="s">
        <v>3018</v>
      </c>
      <c r="G2921" s="21">
        <v>8852</v>
      </c>
      <c r="H2921" s="21" t="s">
        <v>4557</v>
      </c>
    </row>
    <row r="2922" spans="1:8" x14ac:dyDescent="0.2">
      <c r="A2922" s="3">
        <v>6915</v>
      </c>
      <c r="B2922" s="3" t="s">
        <v>3161</v>
      </c>
      <c r="C2922" s="3" t="s">
        <v>3157</v>
      </c>
      <c r="D2922" s="3" t="s">
        <v>3018</v>
      </c>
      <c r="G2922" s="21">
        <v>8853</v>
      </c>
      <c r="H2922" s="21" t="s">
        <v>4557</v>
      </c>
    </row>
    <row r="2923" spans="1:8" x14ac:dyDescent="0.2">
      <c r="A2923" s="3">
        <v>6917</v>
      </c>
      <c r="B2923" s="3" t="s">
        <v>3162</v>
      </c>
      <c r="C2923" s="3" t="s">
        <v>3157</v>
      </c>
      <c r="D2923" s="3" t="s">
        <v>3018</v>
      </c>
      <c r="G2923" s="21">
        <v>8854</v>
      </c>
      <c r="H2923" s="21" t="s">
        <v>4568</v>
      </c>
    </row>
    <row r="2924" spans="1:8" x14ac:dyDescent="0.2">
      <c r="A2924" s="3">
        <v>6918</v>
      </c>
      <c r="B2924" s="3" t="s">
        <v>3163</v>
      </c>
      <c r="C2924" s="3" t="s">
        <v>3157</v>
      </c>
      <c r="D2924" s="3" t="s">
        <v>3018</v>
      </c>
      <c r="G2924" s="21">
        <v>8855</v>
      </c>
      <c r="H2924" s="21" t="s">
        <v>4557</v>
      </c>
    </row>
    <row r="2925" spans="1:8" x14ac:dyDescent="0.2">
      <c r="A2925" s="3">
        <v>6932</v>
      </c>
      <c r="B2925" s="3" t="s">
        <v>3164</v>
      </c>
      <c r="C2925" s="3" t="s">
        <v>3157</v>
      </c>
      <c r="D2925" s="3" t="s">
        <v>3018</v>
      </c>
      <c r="G2925" s="21">
        <v>8856</v>
      </c>
      <c r="H2925" s="21" t="s">
        <v>4557</v>
      </c>
    </row>
    <row r="2926" spans="1:8" x14ac:dyDescent="0.2">
      <c r="A2926" s="3">
        <v>6951</v>
      </c>
      <c r="B2926" s="3" t="s">
        <v>3165</v>
      </c>
      <c r="C2926" s="3" t="s">
        <v>3157</v>
      </c>
      <c r="D2926" s="3" t="s">
        <v>3018</v>
      </c>
      <c r="G2926" s="21">
        <v>8857</v>
      </c>
      <c r="H2926" s="21" t="s">
        <v>4568</v>
      </c>
    </row>
    <row r="2927" spans="1:8" x14ac:dyDescent="0.2">
      <c r="A2927" s="3">
        <v>6951</v>
      </c>
      <c r="B2927" s="3" t="s">
        <v>3166</v>
      </c>
      <c r="C2927" s="3" t="s">
        <v>3157</v>
      </c>
      <c r="D2927" s="3" t="s">
        <v>3018</v>
      </c>
      <c r="G2927" s="21">
        <v>8858</v>
      </c>
      <c r="H2927" s="21" t="s">
        <v>4568</v>
      </c>
    </row>
    <row r="2928" spans="1:8" x14ac:dyDescent="0.2">
      <c r="A2928" s="3">
        <v>6951</v>
      </c>
      <c r="B2928" s="3" t="s">
        <v>3167</v>
      </c>
      <c r="C2928" s="3" t="s">
        <v>3157</v>
      </c>
      <c r="D2928" s="3" t="s">
        <v>3018</v>
      </c>
      <c r="G2928" s="21">
        <v>8862</v>
      </c>
      <c r="H2928" s="21" t="s">
        <v>4568</v>
      </c>
    </row>
    <row r="2929" spans="1:8" x14ac:dyDescent="0.2">
      <c r="A2929" s="3">
        <v>6951</v>
      </c>
      <c r="B2929" s="3" t="s">
        <v>3168</v>
      </c>
      <c r="C2929" s="3" t="s">
        <v>3157</v>
      </c>
      <c r="D2929" s="3" t="s">
        <v>3018</v>
      </c>
      <c r="G2929" s="21">
        <v>8863</v>
      </c>
      <c r="H2929" s="21" t="s">
        <v>4568</v>
      </c>
    </row>
    <row r="2930" spans="1:8" x14ac:dyDescent="0.2">
      <c r="A2930" s="3">
        <v>6951</v>
      </c>
      <c r="B2930" s="3" t="s">
        <v>3169</v>
      </c>
      <c r="C2930" s="3" t="s">
        <v>3157</v>
      </c>
      <c r="D2930" s="3" t="s">
        <v>3018</v>
      </c>
      <c r="G2930" s="21">
        <v>8864</v>
      </c>
      <c r="H2930" s="21" t="s">
        <v>4568</v>
      </c>
    </row>
    <row r="2931" spans="1:8" x14ac:dyDescent="0.2">
      <c r="A2931" s="3">
        <v>6951</v>
      </c>
      <c r="B2931" s="3" t="s">
        <v>3170</v>
      </c>
      <c r="C2931" s="3" t="s">
        <v>3157</v>
      </c>
      <c r="D2931" s="3" t="s">
        <v>3018</v>
      </c>
      <c r="G2931" s="21">
        <v>8865</v>
      </c>
      <c r="H2931" s="21" t="s">
        <v>4568</v>
      </c>
    </row>
    <row r="2932" spans="1:8" x14ac:dyDescent="0.2">
      <c r="A2932" s="3">
        <v>6959</v>
      </c>
      <c r="B2932" s="3" t="s">
        <v>3171</v>
      </c>
      <c r="C2932" s="3" t="s">
        <v>3157</v>
      </c>
      <c r="D2932" s="3" t="s">
        <v>3018</v>
      </c>
      <c r="G2932" s="21">
        <v>8866</v>
      </c>
      <c r="H2932" s="21" t="s">
        <v>4568</v>
      </c>
    </row>
    <row r="2933" spans="1:8" x14ac:dyDescent="0.2">
      <c r="A2933" s="3">
        <v>6959</v>
      </c>
      <c r="B2933" s="3" t="s">
        <v>3172</v>
      </c>
      <c r="C2933" s="3" t="s">
        <v>3157</v>
      </c>
      <c r="D2933" s="3" t="s">
        <v>3018</v>
      </c>
      <c r="G2933" s="21">
        <v>8867</v>
      </c>
      <c r="H2933" s="21" t="s">
        <v>4568</v>
      </c>
    </row>
    <row r="2934" spans="1:8" x14ac:dyDescent="0.2">
      <c r="A2934" s="3">
        <v>6959</v>
      </c>
      <c r="B2934" s="3" t="s">
        <v>3173</v>
      </c>
      <c r="C2934" s="3" t="s">
        <v>3157</v>
      </c>
      <c r="D2934" s="3" t="s">
        <v>3018</v>
      </c>
      <c r="G2934" s="21">
        <v>8868</v>
      </c>
      <c r="H2934" s="21" t="s">
        <v>4568</v>
      </c>
    </row>
    <row r="2935" spans="1:8" x14ac:dyDescent="0.2">
      <c r="A2935" s="3">
        <v>6959</v>
      </c>
      <c r="B2935" s="3" t="s">
        <v>3174</v>
      </c>
      <c r="C2935" s="3" t="s">
        <v>3157</v>
      </c>
      <c r="D2935" s="3" t="s">
        <v>3018</v>
      </c>
      <c r="G2935" s="21">
        <v>8872</v>
      </c>
      <c r="H2935" s="21" t="s">
        <v>4568</v>
      </c>
    </row>
    <row r="2936" spans="1:8" x14ac:dyDescent="0.2">
      <c r="A2936" s="3">
        <v>6959</v>
      </c>
      <c r="B2936" s="3" t="s">
        <v>3175</v>
      </c>
      <c r="C2936" s="3" t="s">
        <v>3157</v>
      </c>
      <c r="D2936" s="3" t="s">
        <v>3018</v>
      </c>
      <c r="G2936" s="21">
        <v>8873</v>
      </c>
      <c r="H2936" s="21" t="s">
        <v>4568</v>
      </c>
    </row>
    <row r="2937" spans="1:8" x14ac:dyDescent="0.2">
      <c r="A2937" s="3">
        <v>6959</v>
      </c>
      <c r="B2937" s="3" t="s">
        <v>3175</v>
      </c>
      <c r="C2937" s="3" t="s">
        <v>3157</v>
      </c>
      <c r="D2937" s="3" t="s">
        <v>3018</v>
      </c>
      <c r="G2937" s="21">
        <v>8874</v>
      </c>
      <c r="H2937" s="21" t="s">
        <v>4568</v>
      </c>
    </row>
    <row r="2938" spans="1:8" x14ac:dyDescent="0.2">
      <c r="A2938" s="3">
        <v>6962</v>
      </c>
      <c r="B2938" s="3" t="s">
        <v>3176</v>
      </c>
      <c r="C2938" s="3" t="s">
        <v>3157</v>
      </c>
      <c r="D2938" s="3" t="s">
        <v>3018</v>
      </c>
      <c r="G2938" s="21">
        <v>8877</v>
      </c>
      <c r="H2938" s="21" t="s">
        <v>4568</v>
      </c>
    </row>
    <row r="2939" spans="1:8" x14ac:dyDescent="0.2">
      <c r="A2939" s="3">
        <v>6963</v>
      </c>
      <c r="B2939" s="3" t="s">
        <v>3177</v>
      </c>
      <c r="C2939" s="3" t="s">
        <v>3157</v>
      </c>
      <c r="D2939" s="3" t="s">
        <v>3018</v>
      </c>
      <c r="G2939" s="21">
        <v>8878</v>
      </c>
      <c r="H2939" s="21" t="s">
        <v>4568</v>
      </c>
    </row>
    <row r="2940" spans="1:8" x14ac:dyDescent="0.2">
      <c r="A2940" s="3">
        <v>6963</v>
      </c>
      <c r="B2940" s="3" t="s">
        <v>3178</v>
      </c>
      <c r="C2940" s="3" t="s">
        <v>3157</v>
      </c>
      <c r="D2940" s="3" t="s">
        <v>3018</v>
      </c>
      <c r="G2940" s="21">
        <v>8880</v>
      </c>
      <c r="H2940" s="21" t="s">
        <v>4567</v>
      </c>
    </row>
    <row r="2941" spans="1:8" x14ac:dyDescent="0.2">
      <c r="A2941" s="3">
        <v>6964</v>
      </c>
      <c r="B2941" s="3" t="s">
        <v>3179</v>
      </c>
      <c r="C2941" s="3" t="s">
        <v>3157</v>
      </c>
      <c r="D2941" s="3" t="s">
        <v>3018</v>
      </c>
      <c r="G2941" s="21">
        <v>8881</v>
      </c>
      <c r="H2941" s="21" t="s">
        <v>4568</v>
      </c>
    </row>
    <row r="2942" spans="1:8" x14ac:dyDescent="0.2">
      <c r="A2942" s="3">
        <v>6965</v>
      </c>
      <c r="B2942" s="3" t="s">
        <v>3180</v>
      </c>
      <c r="C2942" s="3" t="s">
        <v>3157</v>
      </c>
      <c r="D2942" s="3" t="s">
        <v>3018</v>
      </c>
      <c r="G2942" s="21">
        <v>8882</v>
      </c>
      <c r="H2942" s="21" t="s">
        <v>4567</v>
      </c>
    </row>
    <row r="2943" spans="1:8" x14ac:dyDescent="0.2">
      <c r="A2943" s="3">
        <v>6966</v>
      </c>
      <c r="B2943" s="3" t="s">
        <v>3181</v>
      </c>
      <c r="C2943" s="3" t="s">
        <v>3157</v>
      </c>
      <c r="D2943" s="3" t="s">
        <v>3018</v>
      </c>
      <c r="G2943" s="21">
        <v>8883</v>
      </c>
      <c r="H2943" s="21" t="s">
        <v>4567</v>
      </c>
    </row>
    <row r="2944" spans="1:8" x14ac:dyDescent="0.2">
      <c r="A2944" s="3">
        <v>6967</v>
      </c>
      <c r="B2944" s="3" t="s">
        <v>3182</v>
      </c>
      <c r="C2944" s="3" t="s">
        <v>3157</v>
      </c>
      <c r="D2944" s="3" t="s">
        <v>3018</v>
      </c>
      <c r="G2944" s="21">
        <v>8884</v>
      </c>
      <c r="H2944" s="21" t="s">
        <v>4568</v>
      </c>
    </row>
    <row r="2945" spans="1:8" x14ac:dyDescent="0.2">
      <c r="A2945" s="3">
        <v>6968</v>
      </c>
      <c r="B2945" s="3" t="s">
        <v>3183</v>
      </c>
      <c r="C2945" s="3" t="s">
        <v>3157</v>
      </c>
      <c r="D2945" s="3" t="s">
        <v>3018</v>
      </c>
      <c r="G2945" s="21">
        <v>8885</v>
      </c>
      <c r="H2945" s="21" t="s">
        <v>4567</v>
      </c>
    </row>
    <row r="2946" spans="1:8" x14ac:dyDescent="0.2">
      <c r="A2946" s="3">
        <v>6974</v>
      </c>
      <c r="B2946" s="3" t="s">
        <v>3184</v>
      </c>
      <c r="C2946" s="3" t="s">
        <v>3157</v>
      </c>
      <c r="D2946" s="3" t="s">
        <v>3018</v>
      </c>
      <c r="G2946" s="21">
        <v>8886</v>
      </c>
      <c r="H2946" s="21" t="s">
        <v>4567</v>
      </c>
    </row>
    <row r="2947" spans="1:8" x14ac:dyDescent="0.2">
      <c r="A2947" s="3">
        <v>6976</v>
      </c>
      <c r="B2947" s="3" t="s">
        <v>3185</v>
      </c>
      <c r="C2947" s="3" t="s">
        <v>3157</v>
      </c>
      <c r="D2947" s="3" t="s">
        <v>3018</v>
      </c>
      <c r="G2947" s="21">
        <v>8887</v>
      </c>
      <c r="H2947" s="21" t="s">
        <v>4567</v>
      </c>
    </row>
    <row r="2948" spans="1:8" x14ac:dyDescent="0.2">
      <c r="A2948" s="3">
        <v>6977</v>
      </c>
      <c r="B2948" s="3" t="s">
        <v>3186</v>
      </c>
      <c r="C2948" s="3" t="s">
        <v>3157</v>
      </c>
      <c r="D2948" s="3" t="s">
        <v>3018</v>
      </c>
      <c r="G2948" s="21">
        <v>8888</v>
      </c>
      <c r="H2948" s="21" t="s">
        <v>4567</v>
      </c>
    </row>
    <row r="2949" spans="1:8" x14ac:dyDescent="0.2">
      <c r="A2949" s="3">
        <v>6978</v>
      </c>
      <c r="B2949" s="3" t="s">
        <v>3187</v>
      </c>
      <c r="C2949" s="3" t="s">
        <v>3157</v>
      </c>
      <c r="D2949" s="3" t="s">
        <v>3018</v>
      </c>
      <c r="G2949" s="21">
        <v>8889</v>
      </c>
      <c r="H2949" s="21" t="s">
        <v>4567</v>
      </c>
    </row>
    <row r="2950" spans="1:8" x14ac:dyDescent="0.2">
      <c r="A2950" s="3">
        <v>6979</v>
      </c>
      <c r="B2950" s="3" t="s">
        <v>3188</v>
      </c>
      <c r="C2950" s="3" t="s">
        <v>3157</v>
      </c>
      <c r="D2950" s="3" t="s">
        <v>3018</v>
      </c>
      <c r="G2950" s="21">
        <v>8890</v>
      </c>
      <c r="H2950" s="21" t="s">
        <v>4567</v>
      </c>
    </row>
    <row r="2951" spans="1:8" x14ac:dyDescent="0.2">
      <c r="A2951" s="3">
        <v>6983</v>
      </c>
      <c r="B2951" s="3" t="s">
        <v>3189</v>
      </c>
      <c r="C2951" s="3" t="s">
        <v>3189</v>
      </c>
      <c r="D2951" s="3" t="s">
        <v>3018</v>
      </c>
      <c r="G2951" s="21">
        <v>8892</v>
      </c>
      <c r="H2951" s="21" t="s">
        <v>4567</v>
      </c>
    </row>
    <row r="2952" spans="1:8" x14ac:dyDescent="0.2">
      <c r="A2952" s="3">
        <v>6928</v>
      </c>
      <c r="B2952" s="3" t="s">
        <v>3190</v>
      </c>
      <c r="C2952" s="3" t="s">
        <v>3190</v>
      </c>
      <c r="D2952" s="3" t="s">
        <v>3018</v>
      </c>
      <c r="G2952" s="21">
        <v>8893</v>
      </c>
      <c r="H2952" s="21" t="s">
        <v>4567</v>
      </c>
    </row>
    <row r="2953" spans="1:8" x14ac:dyDescent="0.2">
      <c r="A2953" s="3">
        <v>6900</v>
      </c>
      <c r="B2953" s="3" t="s">
        <v>3191</v>
      </c>
      <c r="C2953" s="3" t="s">
        <v>3191</v>
      </c>
      <c r="D2953" s="3" t="s">
        <v>3018</v>
      </c>
      <c r="G2953" s="21">
        <v>8894</v>
      </c>
      <c r="H2953" s="21" t="s">
        <v>4567</v>
      </c>
    </row>
    <row r="2954" spans="1:8" x14ac:dyDescent="0.2">
      <c r="A2954" s="3">
        <v>6815</v>
      </c>
      <c r="B2954" s="3" t="s">
        <v>3192</v>
      </c>
      <c r="C2954" s="3" t="s">
        <v>3192</v>
      </c>
      <c r="D2954" s="3" t="s">
        <v>3018</v>
      </c>
      <c r="G2954" s="21">
        <v>8895</v>
      </c>
      <c r="H2954" s="21" t="s">
        <v>4567</v>
      </c>
    </row>
    <row r="2955" spans="1:8" x14ac:dyDescent="0.2">
      <c r="A2955" s="3">
        <v>6805</v>
      </c>
      <c r="B2955" s="3" t="s">
        <v>3193</v>
      </c>
      <c r="C2955" s="3" t="s">
        <v>3194</v>
      </c>
      <c r="D2955" s="3" t="s">
        <v>3018</v>
      </c>
      <c r="G2955" s="21">
        <v>8896</v>
      </c>
      <c r="H2955" s="21" t="s">
        <v>4568</v>
      </c>
    </row>
    <row r="2956" spans="1:8" x14ac:dyDescent="0.2">
      <c r="A2956" s="3">
        <v>6805</v>
      </c>
      <c r="B2956" s="3" t="s">
        <v>3193</v>
      </c>
      <c r="C2956" s="3" t="s">
        <v>3194</v>
      </c>
      <c r="D2956" s="3" t="s">
        <v>3018</v>
      </c>
      <c r="G2956" s="21">
        <v>8897</v>
      </c>
      <c r="H2956" s="21" t="s">
        <v>4568</v>
      </c>
    </row>
    <row r="2957" spans="1:8" x14ac:dyDescent="0.2">
      <c r="A2957" s="3">
        <v>6986</v>
      </c>
      <c r="B2957" s="3" t="s">
        <v>3195</v>
      </c>
      <c r="C2957" s="3" t="s">
        <v>3195</v>
      </c>
      <c r="D2957" s="3" t="s">
        <v>3018</v>
      </c>
      <c r="G2957" s="21">
        <v>8898</v>
      </c>
      <c r="H2957" s="21" t="s">
        <v>4568</v>
      </c>
    </row>
    <row r="2958" spans="1:8" x14ac:dyDescent="0.2">
      <c r="A2958" s="3">
        <v>6922</v>
      </c>
      <c r="B2958" s="3" t="s">
        <v>3196</v>
      </c>
      <c r="C2958" s="3" t="s">
        <v>3196</v>
      </c>
      <c r="D2958" s="3" t="s">
        <v>3018</v>
      </c>
      <c r="G2958" s="21">
        <v>8902</v>
      </c>
      <c r="H2958" s="21" t="s">
        <v>4557</v>
      </c>
    </row>
    <row r="2959" spans="1:8" x14ac:dyDescent="0.2">
      <c r="A2959" s="3">
        <v>6933</v>
      </c>
      <c r="B2959" s="3" t="s">
        <v>3197</v>
      </c>
      <c r="C2959" s="3" t="s">
        <v>3197</v>
      </c>
      <c r="D2959" s="3" t="s">
        <v>3018</v>
      </c>
      <c r="G2959" s="21">
        <v>8903</v>
      </c>
      <c r="H2959" s="21" t="s">
        <v>4557</v>
      </c>
    </row>
    <row r="2960" spans="1:8" x14ac:dyDescent="0.2">
      <c r="A2960" s="3">
        <v>6991</v>
      </c>
      <c r="B2960" s="3" t="s">
        <v>3198</v>
      </c>
      <c r="C2960" s="3" t="s">
        <v>3198</v>
      </c>
      <c r="D2960" s="3" t="s">
        <v>3018</v>
      </c>
      <c r="G2960" s="21">
        <v>8904</v>
      </c>
      <c r="H2960" s="21" t="s">
        <v>4557</v>
      </c>
    </row>
    <row r="2961" spans="1:8" x14ac:dyDescent="0.2">
      <c r="A2961" s="3">
        <v>6986</v>
      </c>
      <c r="B2961" s="3" t="s">
        <v>3199</v>
      </c>
      <c r="C2961" s="3" t="s">
        <v>3199</v>
      </c>
      <c r="D2961" s="3" t="s">
        <v>3018</v>
      </c>
      <c r="G2961" s="21">
        <v>8905</v>
      </c>
      <c r="H2961" s="21" t="s">
        <v>4557</v>
      </c>
    </row>
    <row r="2962" spans="1:8" x14ac:dyDescent="0.2">
      <c r="A2962" s="3">
        <v>6945</v>
      </c>
      <c r="B2962" s="3" t="s">
        <v>3200</v>
      </c>
      <c r="C2962" s="3" t="s">
        <v>3200</v>
      </c>
      <c r="D2962" s="3" t="s">
        <v>3018</v>
      </c>
      <c r="G2962" s="21">
        <v>8906</v>
      </c>
      <c r="H2962" s="21" t="s">
        <v>4557</v>
      </c>
    </row>
    <row r="2963" spans="1:8" x14ac:dyDescent="0.2">
      <c r="A2963" s="3">
        <v>6900</v>
      </c>
      <c r="B2963" s="3" t="s">
        <v>3201</v>
      </c>
      <c r="C2963" s="3" t="s">
        <v>3201</v>
      </c>
      <c r="D2963" s="3" t="s">
        <v>3018</v>
      </c>
      <c r="G2963" s="21">
        <v>8907</v>
      </c>
      <c r="H2963" s="21" t="s">
        <v>4557</v>
      </c>
    </row>
    <row r="2964" spans="1:8" x14ac:dyDescent="0.2">
      <c r="A2964" s="3">
        <v>6946</v>
      </c>
      <c r="B2964" s="3" t="s">
        <v>3202</v>
      </c>
      <c r="C2964" s="3" t="s">
        <v>3202</v>
      </c>
      <c r="D2964" s="3" t="s">
        <v>3018</v>
      </c>
      <c r="G2964" s="21">
        <v>8908</v>
      </c>
      <c r="H2964" s="21" t="s">
        <v>4557</v>
      </c>
    </row>
    <row r="2965" spans="1:8" x14ac:dyDescent="0.2">
      <c r="A2965" s="3">
        <v>6946</v>
      </c>
      <c r="B2965" s="3" t="s">
        <v>3202</v>
      </c>
      <c r="C2965" s="3" t="s">
        <v>3202</v>
      </c>
      <c r="D2965" s="3" t="s">
        <v>3018</v>
      </c>
      <c r="G2965" s="21">
        <v>8909</v>
      </c>
      <c r="H2965" s="21" t="s">
        <v>4555</v>
      </c>
    </row>
    <row r="2966" spans="1:8" x14ac:dyDescent="0.2">
      <c r="A2966" s="3">
        <v>6948</v>
      </c>
      <c r="B2966" s="3" t="s">
        <v>3203</v>
      </c>
      <c r="C2966" s="3" t="s">
        <v>3203</v>
      </c>
      <c r="D2966" s="3" t="s">
        <v>3018</v>
      </c>
      <c r="G2966" s="21">
        <v>8910</v>
      </c>
      <c r="H2966" s="21" t="s">
        <v>4557</v>
      </c>
    </row>
    <row r="2967" spans="1:8" x14ac:dyDescent="0.2">
      <c r="A2967" s="3">
        <v>6984</v>
      </c>
      <c r="B2967" s="3" t="s">
        <v>3204</v>
      </c>
      <c r="C2967" s="3" t="s">
        <v>3204</v>
      </c>
      <c r="D2967" s="3" t="s">
        <v>3018</v>
      </c>
      <c r="G2967" s="21">
        <v>8911</v>
      </c>
      <c r="H2967" s="21" t="s">
        <v>4557</v>
      </c>
    </row>
    <row r="2968" spans="1:8" x14ac:dyDescent="0.2">
      <c r="A2968" s="3">
        <v>6942</v>
      </c>
      <c r="B2968" s="3" t="s">
        <v>3205</v>
      </c>
      <c r="C2968" s="3" t="s">
        <v>3205</v>
      </c>
      <c r="D2968" s="3" t="s">
        <v>3018</v>
      </c>
      <c r="G2968" s="21">
        <v>8912</v>
      </c>
      <c r="H2968" s="21" t="s">
        <v>4552</v>
      </c>
    </row>
    <row r="2969" spans="1:8" x14ac:dyDescent="0.2">
      <c r="A2969" s="3">
        <v>6924</v>
      </c>
      <c r="B2969" s="3" t="s">
        <v>3206</v>
      </c>
      <c r="C2969" s="3" t="s">
        <v>3206</v>
      </c>
      <c r="D2969" s="3" t="s">
        <v>3018</v>
      </c>
      <c r="G2969" s="21">
        <v>8913</v>
      </c>
      <c r="H2969" s="21" t="s">
        <v>4555</v>
      </c>
    </row>
    <row r="2970" spans="1:8" x14ac:dyDescent="0.2">
      <c r="A2970" s="3">
        <v>6807</v>
      </c>
      <c r="B2970" s="3" t="s">
        <v>3207</v>
      </c>
      <c r="C2970" s="3" t="s">
        <v>3208</v>
      </c>
      <c r="D2970" s="3" t="s">
        <v>3018</v>
      </c>
      <c r="G2970" s="21">
        <v>8914</v>
      </c>
      <c r="H2970" s="21" t="s">
        <v>4557</v>
      </c>
    </row>
    <row r="2971" spans="1:8" x14ac:dyDescent="0.2">
      <c r="A2971" s="3">
        <v>6947</v>
      </c>
      <c r="B2971" s="3" t="s">
        <v>3209</v>
      </c>
      <c r="C2971" s="3" t="s">
        <v>3208</v>
      </c>
      <c r="D2971" s="3" t="s">
        <v>3018</v>
      </c>
      <c r="G2971" s="21">
        <v>8915</v>
      </c>
      <c r="H2971" s="21" t="s">
        <v>4557</v>
      </c>
    </row>
    <row r="2972" spans="1:8" x14ac:dyDescent="0.2">
      <c r="A2972" s="3">
        <v>6950</v>
      </c>
      <c r="B2972" s="3" t="s">
        <v>3210</v>
      </c>
      <c r="C2972" s="3" t="s">
        <v>3208</v>
      </c>
      <c r="D2972" s="3" t="s">
        <v>3018</v>
      </c>
      <c r="G2972" s="21">
        <v>8916</v>
      </c>
      <c r="H2972" s="21" t="s">
        <v>4555</v>
      </c>
    </row>
    <row r="2973" spans="1:8" x14ac:dyDescent="0.2">
      <c r="A2973" s="3">
        <v>6953</v>
      </c>
      <c r="B2973" s="3" t="s">
        <v>3211</v>
      </c>
      <c r="C2973" s="3" t="s">
        <v>3208</v>
      </c>
      <c r="D2973" s="3" t="s">
        <v>3018</v>
      </c>
      <c r="G2973" s="21">
        <v>8917</v>
      </c>
      <c r="H2973" s="21" t="s">
        <v>4555</v>
      </c>
    </row>
    <row r="2974" spans="1:8" x14ac:dyDescent="0.2">
      <c r="A2974" s="3">
        <v>6954</v>
      </c>
      <c r="B2974" s="3" t="s">
        <v>3212</v>
      </c>
      <c r="C2974" s="3" t="s">
        <v>3208</v>
      </c>
      <c r="D2974" s="3" t="s">
        <v>3018</v>
      </c>
      <c r="G2974" s="21">
        <v>8918</v>
      </c>
      <c r="H2974" s="21" t="s">
        <v>4555</v>
      </c>
    </row>
    <row r="2975" spans="1:8" x14ac:dyDescent="0.2">
      <c r="A2975" s="3">
        <v>6954</v>
      </c>
      <c r="B2975" s="3" t="s">
        <v>3213</v>
      </c>
      <c r="C2975" s="3" t="s">
        <v>3208</v>
      </c>
      <c r="D2975" s="3" t="s">
        <v>3018</v>
      </c>
      <c r="G2975" s="21">
        <v>8919</v>
      </c>
      <c r="H2975" s="21" t="s">
        <v>4555</v>
      </c>
    </row>
    <row r="2976" spans="1:8" x14ac:dyDescent="0.2">
      <c r="A2976" s="3">
        <v>6955</v>
      </c>
      <c r="B2976" s="3" t="s">
        <v>3214</v>
      </c>
      <c r="C2976" s="3" t="s">
        <v>3208</v>
      </c>
      <c r="D2976" s="3" t="s">
        <v>3018</v>
      </c>
      <c r="G2976" s="21">
        <v>8925</v>
      </c>
      <c r="H2976" s="21" t="s">
        <v>4557</v>
      </c>
    </row>
    <row r="2977" spans="1:8" x14ac:dyDescent="0.2">
      <c r="A2977" s="3">
        <v>6955</v>
      </c>
      <c r="B2977" s="3" t="s">
        <v>3215</v>
      </c>
      <c r="C2977" s="3" t="s">
        <v>3208</v>
      </c>
      <c r="D2977" s="3" t="s">
        <v>3018</v>
      </c>
      <c r="G2977" s="21">
        <v>8926</v>
      </c>
      <c r="H2977" s="21" t="s">
        <v>4557</v>
      </c>
    </row>
    <row r="2978" spans="1:8" x14ac:dyDescent="0.2">
      <c r="A2978" s="3">
        <v>6956</v>
      </c>
      <c r="B2978" s="3" t="s">
        <v>3216</v>
      </c>
      <c r="C2978" s="3" t="s">
        <v>3208</v>
      </c>
      <c r="D2978" s="3" t="s">
        <v>3018</v>
      </c>
      <c r="G2978" s="21">
        <v>8932</v>
      </c>
      <c r="H2978" s="21" t="s">
        <v>4552</v>
      </c>
    </row>
    <row r="2979" spans="1:8" x14ac:dyDescent="0.2">
      <c r="A2979" s="3">
        <v>6957</v>
      </c>
      <c r="B2979" s="3" t="s">
        <v>3217</v>
      </c>
      <c r="C2979" s="3" t="s">
        <v>3208</v>
      </c>
      <c r="D2979" s="3" t="s">
        <v>3018</v>
      </c>
      <c r="G2979" s="21">
        <v>8933</v>
      </c>
      <c r="H2979" s="21" t="s">
        <v>4552</v>
      </c>
    </row>
    <row r="2980" spans="1:8" x14ac:dyDescent="0.2">
      <c r="A2980" s="3">
        <v>6958</v>
      </c>
      <c r="B2980" s="3" t="s">
        <v>3218</v>
      </c>
      <c r="C2980" s="3" t="s">
        <v>3208</v>
      </c>
      <c r="D2980" s="3" t="s">
        <v>3018</v>
      </c>
      <c r="G2980" s="21">
        <v>8934</v>
      </c>
      <c r="H2980" s="21" t="s">
        <v>4552</v>
      </c>
    </row>
    <row r="2981" spans="1:8" x14ac:dyDescent="0.2">
      <c r="A2981" s="3">
        <v>6958</v>
      </c>
      <c r="B2981" s="3" t="s">
        <v>3219</v>
      </c>
      <c r="C2981" s="3" t="s">
        <v>3208</v>
      </c>
      <c r="D2981" s="3" t="s">
        <v>3018</v>
      </c>
      <c r="G2981" s="21">
        <v>8942</v>
      </c>
      <c r="H2981" s="21" t="s">
        <v>4557</v>
      </c>
    </row>
    <row r="2982" spans="1:8" x14ac:dyDescent="0.2">
      <c r="A2982" s="3">
        <v>6958</v>
      </c>
      <c r="B2982" s="3" t="s">
        <v>3219</v>
      </c>
      <c r="C2982" s="3" t="s">
        <v>3208</v>
      </c>
      <c r="D2982" s="3" t="s">
        <v>3018</v>
      </c>
      <c r="G2982" s="21">
        <v>8951</v>
      </c>
      <c r="H2982" s="21" t="s">
        <v>4557</v>
      </c>
    </row>
    <row r="2983" spans="1:8" x14ac:dyDescent="0.2">
      <c r="A2983" s="3">
        <v>6960</v>
      </c>
      <c r="B2983" s="3" t="s">
        <v>3220</v>
      </c>
      <c r="C2983" s="3" t="s">
        <v>3208</v>
      </c>
      <c r="D2983" s="3" t="s">
        <v>3018</v>
      </c>
      <c r="G2983" s="21">
        <v>8952</v>
      </c>
      <c r="H2983" s="21" t="s">
        <v>4557</v>
      </c>
    </row>
    <row r="2984" spans="1:8" x14ac:dyDescent="0.2">
      <c r="A2984" s="3">
        <v>6807</v>
      </c>
      <c r="B2984" s="3" t="s">
        <v>3207</v>
      </c>
      <c r="C2984" s="3" t="s">
        <v>3221</v>
      </c>
      <c r="D2984" s="3" t="s">
        <v>3018</v>
      </c>
      <c r="G2984" s="21">
        <v>8953</v>
      </c>
      <c r="H2984" s="21" t="s">
        <v>4557</v>
      </c>
    </row>
    <row r="2985" spans="1:8" x14ac:dyDescent="0.2">
      <c r="A2985" s="3">
        <v>6808</v>
      </c>
      <c r="B2985" s="3" t="s">
        <v>3222</v>
      </c>
      <c r="C2985" s="3" t="s">
        <v>3221</v>
      </c>
      <c r="D2985" s="3" t="s">
        <v>3018</v>
      </c>
      <c r="G2985" s="21">
        <v>8954</v>
      </c>
      <c r="H2985" s="21" t="s">
        <v>4556</v>
      </c>
    </row>
    <row r="2986" spans="1:8" x14ac:dyDescent="0.2">
      <c r="A2986" s="3">
        <v>6992</v>
      </c>
      <c r="B2986" s="3" t="s">
        <v>3223</v>
      </c>
      <c r="C2986" s="3" t="s">
        <v>3223</v>
      </c>
      <c r="D2986" s="3" t="s">
        <v>3018</v>
      </c>
      <c r="G2986" s="21">
        <v>8955</v>
      </c>
      <c r="H2986" s="21" t="s">
        <v>4556</v>
      </c>
    </row>
    <row r="2987" spans="1:8" x14ac:dyDescent="0.2">
      <c r="A2987" s="3">
        <v>6943</v>
      </c>
      <c r="B2987" s="3" t="s">
        <v>3224</v>
      </c>
      <c r="C2987" s="3" t="s">
        <v>3224</v>
      </c>
      <c r="D2987" s="3" t="s">
        <v>3018</v>
      </c>
      <c r="G2987" s="21">
        <v>8956</v>
      </c>
      <c r="H2987" s="21" t="s">
        <v>4556</v>
      </c>
    </row>
    <row r="2988" spans="1:8" x14ac:dyDescent="0.2">
      <c r="A2988" s="3">
        <v>6921</v>
      </c>
      <c r="B2988" s="3" t="s">
        <v>3225</v>
      </c>
      <c r="C2988" s="3" t="s">
        <v>3225</v>
      </c>
      <c r="D2988" s="3" t="s">
        <v>3018</v>
      </c>
      <c r="G2988" s="21">
        <v>8957</v>
      </c>
      <c r="H2988" s="21" t="s">
        <v>4556</v>
      </c>
    </row>
    <row r="2989" spans="1:8" x14ac:dyDescent="0.2">
      <c r="A2989" s="3">
        <v>6919</v>
      </c>
      <c r="B2989" s="3" t="s">
        <v>3226</v>
      </c>
      <c r="C2989" s="3" t="s">
        <v>3227</v>
      </c>
      <c r="D2989" s="3" t="s">
        <v>3018</v>
      </c>
      <c r="G2989" s="21">
        <v>8962</v>
      </c>
      <c r="H2989" s="21" t="s">
        <v>4557</v>
      </c>
    </row>
    <row r="2990" spans="1:8" x14ac:dyDescent="0.2">
      <c r="A2990" s="3">
        <v>6925</v>
      </c>
      <c r="B2990" s="3" t="s">
        <v>3228</v>
      </c>
      <c r="C2990" s="3" t="s">
        <v>3227</v>
      </c>
      <c r="D2990" s="3" t="s">
        <v>3018</v>
      </c>
      <c r="G2990" s="21">
        <v>8964</v>
      </c>
      <c r="H2990" s="21" t="s">
        <v>4557</v>
      </c>
    </row>
    <row r="2991" spans="1:8" x14ac:dyDescent="0.2">
      <c r="A2991" s="3">
        <v>6926</v>
      </c>
      <c r="B2991" s="3" t="s">
        <v>3229</v>
      </c>
      <c r="C2991" s="3" t="s">
        <v>3227</v>
      </c>
      <c r="D2991" s="3" t="s">
        <v>3018</v>
      </c>
      <c r="G2991" s="21">
        <v>8965</v>
      </c>
      <c r="H2991" s="21" t="s">
        <v>4555</v>
      </c>
    </row>
    <row r="2992" spans="1:8" x14ac:dyDescent="0.2">
      <c r="A2992" s="3">
        <v>6927</v>
      </c>
      <c r="B2992" s="3" t="s">
        <v>3230</v>
      </c>
      <c r="C2992" s="3" t="s">
        <v>3227</v>
      </c>
      <c r="D2992" s="3" t="s">
        <v>3018</v>
      </c>
      <c r="G2992" s="21">
        <v>8966</v>
      </c>
      <c r="H2992" s="21" t="s">
        <v>4557</v>
      </c>
    </row>
    <row r="2993" spans="1:8" x14ac:dyDescent="0.2">
      <c r="A2993" s="3">
        <v>6937</v>
      </c>
      <c r="B2993" s="3" t="s">
        <v>3231</v>
      </c>
      <c r="C2993" s="3" t="s">
        <v>3232</v>
      </c>
      <c r="D2993" s="3" t="s">
        <v>3018</v>
      </c>
      <c r="G2993" s="21">
        <v>8967</v>
      </c>
      <c r="H2993" s="21" t="s">
        <v>4557</v>
      </c>
    </row>
    <row r="2994" spans="1:8" x14ac:dyDescent="0.2">
      <c r="A2994" s="3">
        <v>6938</v>
      </c>
      <c r="B2994" s="3" t="s">
        <v>3233</v>
      </c>
      <c r="C2994" s="3" t="s">
        <v>3232</v>
      </c>
      <c r="D2994" s="3" t="s">
        <v>3018</v>
      </c>
      <c r="G2994" s="21">
        <v>9000</v>
      </c>
      <c r="H2994" s="21" t="s">
        <v>4574</v>
      </c>
    </row>
    <row r="2995" spans="1:8" x14ac:dyDescent="0.2">
      <c r="A2995" s="3">
        <v>6938</v>
      </c>
      <c r="B2995" s="3" t="s">
        <v>3234</v>
      </c>
      <c r="C2995" s="3" t="s">
        <v>3232</v>
      </c>
      <c r="D2995" s="3" t="s">
        <v>3018</v>
      </c>
      <c r="G2995" s="21">
        <v>9008</v>
      </c>
      <c r="H2995" s="21" t="s">
        <v>4574</v>
      </c>
    </row>
    <row r="2996" spans="1:8" x14ac:dyDescent="0.2">
      <c r="A2996" s="3">
        <v>6939</v>
      </c>
      <c r="B2996" s="3" t="s">
        <v>3235</v>
      </c>
      <c r="C2996" s="3" t="s">
        <v>3232</v>
      </c>
      <c r="D2996" s="3" t="s">
        <v>3018</v>
      </c>
      <c r="G2996" s="21">
        <v>9010</v>
      </c>
      <c r="H2996" s="21" t="s">
        <v>4574</v>
      </c>
    </row>
    <row r="2997" spans="1:8" x14ac:dyDescent="0.2">
      <c r="A2997" s="3">
        <v>6939</v>
      </c>
      <c r="B2997" s="3" t="s">
        <v>3236</v>
      </c>
      <c r="C2997" s="3" t="s">
        <v>3232</v>
      </c>
      <c r="D2997" s="3" t="s">
        <v>3018</v>
      </c>
      <c r="G2997" s="21">
        <v>9011</v>
      </c>
      <c r="H2997" s="21" t="s">
        <v>4574</v>
      </c>
    </row>
    <row r="2998" spans="1:8" x14ac:dyDescent="0.2">
      <c r="A2998" s="3">
        <v>6802</v>
      </c>
      <c r="B2998" s="3" t="s">
        <v>3237</v>
      </c>
      <c r="C2998" s="3" t="s">
        <v>3238</v>
      </c>
      <c r="D2998" s="3" t="s">
        <v>3018</v>
      </c>
      <c r="G2998" s="21">
        <v>9012</v>
      </c>
      <c r="H2998" s="21" t="s">
        <v>4574</v>
      </c>
    </row>
    <row r="2999" spans="1:8" x14ac:dyDescent="0.2">
      <c r="A2999" s="3">
        <v>6803</v>
      </c>
      <c r="B2999" s="3" t="s">
        <v>3239</v>
      </c>
      <c r="C2999" s="3" t="s">
        <v>3238</v>
      </c>
      <c r="D2999" s="3" t="s">
        <v>3018</v>
      </c>
      <c r="G2999" s="21">
        <v>9014</v>
      </c>
      <c r="H2999" s="21" t="s">
        <v>4574</v>
      </c>
    </row>
    <row r="3000" spans="1:8" x14ac:dyDescent="0.2">
      <c r="A3000" s="3">
        <v>6804</v>
      </c>
      <c r="B3000" s="3" t="s">
        <v>3240</v>
      </c>
      <c r="C3000" s="3" t="s">
        <v>3238</v>
      </c>
      <c r="D3000" s="3" t="s">
        <v>3018</v>
      </c>
      <c r="G3000" s="21">
        <v>9015</v>
      </c>
      <c r="H3000" s="21" t="s">
        <v>4574</v>
      </c>
    </row>
    <row r="3001" spans="1:8" x14ac:dyDescent="0.2">
      <c r="A3001" s="3">
        <v>6806</v>
      </c>
      <c r="B3001" s="3" t="s">
        <v>3241</v>
      </c>
      <c r="C3001" s="3" t="s">
        <v>3238</v>
      </c>
      <c r="D3001" s="3" t="s">
        <v>3018</v>
      </c>
      <c r="G3001" s="21">
        <v>9016</v>
      </c>
      <c r="H3001" s="21" t="s">
        <v>4574</v>
      </c>
    </row>
    <row r="3002" spans="1:8" x14ac:dyDescent="0.2">
      <c r="A3002" s="3">
        <v>6809</v>
      </c>
      <c r="B3002" s="3" t="s">
        <v>3242</v>
      </c>
      <c r="C3002" s="3" t="s">
        <v>3238</v>
      </c>
      <c r="D3002" s="3" t="s">
        <v>3018</v>
      </c>
      <c r="G3002" s="21">
        <v>9030</v>
      </c>
      <c r="H3002" s="21" t="s">
        <v>4574</v>
      </c>
    </row>
    <row r="3003" spans="1:8" x14ac:dyDescent="0.2">
      <c r="A3003" s="3">
        <v>6980</v>
      </c>
      <c r="B3003" s="3" t="s">
        <v>3243</v>
      </c>
      <c r="C3003" s="3" t="s">
        <v>3244</v>
      </c>
      <c r="D3003" s="3" t="s">
        <v>3018</v>
      </c>
      <c r="G3003" s="21">
        <v>9032</v>
      </c>
      <c r="H3003" s="21" t="s">
        <v>4574</v>
      </c>
    </row>
    <row r="3004" spans="1:8" x14ac:dyDescent="0.2">
      <c r="A3004" s="3">
        <v>6988</v>
      </c>
      <c r="B3004" s="3" t="s">
        <v>3245</v>
      </c>
      <c r="C3004" s="3" t="s">
        <v>3244</v>
      </c>
      <c r="D3004" s="3" t="s">
        <v>3018</v>
      </c>
      <c r="G3004" s="21">
        <v>9033</v>
      </c>
      <c r="H3004" s="21" t="s">
        <v>4574</v>
      </c>
    </row>
    <row r="3005" spans="1:8" x14ac:dyDescent="0.2">
      <c r="A3005" s="3">
        <v>6989</v>
      </c>
      <c r="B3005" s="3" t="s">
        <v>3246</v>
      </c>
      <c r="C3005" s="3" t="s">
        <v>3244</v>
      </c>
      <c r="D3005" s="3" t="s">
        <v>3018</v>
      </c>
      <c r="G3005" s="21">
        <v>9034</v>
      </c>
      <c r="H3005" s="21" t="s">
        <v>4574</v>
      </c>
    </row>
    <row r="3006" spans="1:8" x14ac:dyDescent="0.2">
      <c r="A3006" s="3">
        <v>6995</v>
      </c>
      <c r="B3006" s="3" t="s">
        <v>3247</v>
      </c>
      <c r="C3006" s="3" t="s">
        <v>3244</v>
      </c>
      <c r="D3006" s="3" t="s">
        <v>3018</v>
      </c>
      <c r="G3006" s="21">
        <v>9035</v>
      </c>
      <c r="H3006" s="21" t="s">
        <v>4574</v>
      </c>
    </row>
    <row r="3007" spans="1:8" x14ac:dyDescent="0.2">
      <c r="A3007" s="3">
        <v>6997</v>
      </c>
      <c r="B3007" s="3" t="s">
        <v>3248</v>
      </c>
      <c r="C3007" s="3" t="s">
        <v>3244</v>
      </c>
      <c r="D3007" s="3" t="s">
        <v>3018</v>
      </c>
      <c r="G3007" s="21">
        <v>9036</v>
      </c>
      <c r="H3007" s="21" t="s">
        <v>4574</v>
      </c>
    </row>
    <row r="3008" spans="1:8" x14ac:dyDescent="0.2">
      <c r="A3008" s="3">
        <v>6998</v>
      </c>
      <c r="B3008" s="3" t="s">
        <v>3249</v>
      </c>
      <c r="C3008" s="3" t="s">
        <v>3244</v>
      </c>
      <c r="D3008" s="3" t="s">
        <v>3018</v>
      </c>
      <c r="G3008" s="21">
        <v>9037</v>
      </c>
      <c r="H3008" s="21" t="s">
        <v>4574</v>
      </c>
    </row>
    <row r="3009" spans="1:8" x14ac:dyDescent="0.2">
      <c r="A3009" s="3">
        <v>6817</v>
      </c>
      <c r="B3009" s="3" t="s">
        <v>3250</v>
      </c>
      <c r="C3009" s="3" t="s">
        <v>3251</v>
      </c>
      <c r="D3009" s="3" t="s">
        <v>3018</v>
      </c>
      <c r="G3009" s="21">
        <v>9038</v>
      </c>
      <c r="H3009" s="21" t="s">
        <v>4574</v>
      </c>
    </row>
    <row r="3010" spans="1:8" x14ac:dyDescent="0.2">
      <c r="A3010" s="3">
        <v>6818</v>
      </c>
      <c r="B3010" s="3" t="s">
        <v>3252</v>
      </c>
      <c r="C3010" s="3" t="s">
        <v>3251</v>
      </c>
      <c r="D3010" s="3" t="s">
        <v>3018</v>
      </c>
      <c r="G3010" s="21">
        <v>9042</v>
      </c>
      <c r="H3010" s="21" t="s">
        <v>4574</v>
      </c>
    </row>
    <row r="3011" spans="1:8" x14ac:dyDescent="0.2">
      <c r="A3011" s="3">
        <v>6821</v>
      </c>
      <c r="B3011" s="3" t="s">
        <v>3253</v>
      </c>
      <c r="C3011" s="3" t="s">
        <v>3251</v>
      </c>
      <c r="D3011" s="3" t="s">
        <v>3018</v>
      </c>
      <c r="G3011" s="21">
        <v>9043</v>
      </c>
      <c r="H3011" s="21" t="s">
        <v>4574</v>
      </c>
    </row>
    <row r="3012" spans="1:8" x14ac:dyDescent="0.2">
      <c r="A3012" s="3">
        <v>6825</v>
      </c>
      <c r="B3012" s="3" t="s">
        <v>3254</v>
      </c>
      <c r="C3012" s="3" t="s">
        <v>3251</v>
      </c>
      <c r="D3012" s="3" t="s">
        <v>3018</v>
      </c>
      <c r="G3012" s="21">
        <v>9044</v>
      </c>
      <c r="H3012" s="21" t="s">
        <v>4574</v>
      </c>
    </row>
    <row r="3013" spans="1:8" x14ac:dyDescent="0.2">
      <c r="A3013" s="3">
        <v>6828</v>
      </c>
      <c r="B3013" s="3" t="s">
        <v>3255</v>
      </c>
      <c r="C3013" s="3" t="s">
        <v>3255</v>
      </c>
      <c r="D3013" s="3" t="s">
        <v>3018</v>
      </c>
      <c r="G3013" s="21">
        <v>9050</v>
      </c>
      <c r="H3013" s="21" t="s">
        <v>4574</v>
      </c>
    </row>
    <row r="3014" spans="1:8" x14ac:dyDescent="0.2">
      <c r="A3014" s="3">
        <v>6873</v>
      </c>
      <c r="B3014" s="3" t="s">
        <v>3256</v>
      </c>
      <c r="C3014" s="3" t="s">
        <v>3257</v>
      </c>
      <c r="D3014" s="3" t="s">
        <v>3018</v>
      </c>
      <c r="G3014" s="21">
        <v>9052</v>
      </c>
      <c r="H3014" s="21" t="s">
        <v>4574</v>
      </c>
    </row>
    <row r="3015" spans="1:8" x14ac:dyDescent="0.2">
      <c r="A3015" s="3">
        <v>6874</v>
      </c>
      <c r="B3015" s="3" t="s">
        <v>3257</v>
      </c>
      <c r="C3015" s="3" t="s">
        <v>3257</v>
      </c>
      <c r="D3015" s="3" t="s">
        <v>3018</v>
      </c>
      <c r="G3015" s="21">
        <v>9053</v>
      </c>
      <c r="H3015" s="21" t="s">
        <v>4574</v>
      </c>
    </row>
    <row r="3016" spans="1:8" x14ac:dyDescent="0.2">
      <c r="A3016" s="3">
        <v>6875</v>
      </c>
      <c r="B3016" s="3" t="s">
        <v>3258</v>
      </c>
      <c r="C3016" s="3" t="s">
        <v>3257</v>
      </c>
      <c r="D3016" s="3" t="s">
        <v>3018</v>
      </c>
      <c r="G3016" s="21">
        <v>9054</v>
      </c>
      <c r="H3016" s="21" t="s">
        <v>4574</v>
      </c>
    </row>
    <row r="3017" spans="1:8" x14ac:dyDescent="0.2">
      <c r="A3017" s="3">
        <v>6875</v>
      </c>
      <c r="B3017" s="3" t="s">
        <v>3259</v>
      </c>
      <c r="C3017" s="3" t="s">
        <v>3257</v>
      </c>
      <c r="D3017" s="3" t="s">
        <v>3018</v>
      </c>
      <c r="G3017" s="21">
        <v>9055</v>
      </c>
      <c r="H3017" s="21" t="s">
        <v>4574</v>
      </c>
    </row>
    <row r="3018" spans="1:8" x14ac:dyDescent="0.2">
      <c r="A3018" s="3">
        <v>6875</v>
      </c>
      <c r="B3018" s="3" t="s">
        <v>3260</v>
      </c>
      <c r="C3018" s="3" t="s">
        <v>3257</v>
      </c>
      <c r="D3018" s="3" t="s">
        <v>3018</v>
      </c>
      <c r="G3018" s="21">
        <v>9056</v>
      </c>
      <c r="H3018" s="21" t="s">
        <v>4574</v>
      </c>
    </row>
    <row r="3019" spans="1:8" x14ac:dyDescent="0.2">
      <c r="A3019" s="3">
        <v>6830</v>
      </c>
      <c r="B3019" s="3" t="s">
        <v>3261</v>
      </c>
      <c r="C3019" s="3" t="s">
        <v>3261</v>
      </c>
      <c r="D3019" s="3" t="s">
        <v>3018</v>
      </c>
      <c r="G3019" s="21">
        <v>9057</v>
      </c>
      <c r="H3019" s="21" t="s">
        <v>4574</v>
      </c>
    </row>
    <row r="3020" spans="1:8" x14ac:dyDescent="0.2">
      <c r="A3020" s="3">
        <v>6832</v>
      </c>
      <c r="B3020" s="3" t="s">
        <v>3262</v>
      </c>
      <c r="C3020" s="3" t="s">
        <v>3261</v>
      </c>
      <c r="D3020" s="3" t="s">
        <v>3018</v>
      </c>
      <c r="G3020" s="21">
        <v>9058</v>
      </c>
      <c r="H3020" s="21" t="s">
        <v>4574</v>
      </c>
    </row>
    <row r="3021" spans="1:8" x14ac:dyDescent="0.2">
      <c r="A3021" s="3">
        <v>6832</v>
      </c>
      <c r="B3021" s="3" t="s">
        <v>3263</v>
      </c>
      <c r="C3021" s="3" t="s">
        <v>3261</v>
      </c>
      <c r="D3021" s="3" t="s">
        <v>3018</v>
      </c>
      <c r="G3021" s="21">
        <v>9062</v>
      </c>
      <c r="H3021" s="21" t="s">
        <v>4574</v>
      </c>
    </row>
    <row r="3022" spans="1:8" x14ac:dyDescent="0.2">
      <c r="A3022" s="3">
        <v>6877</v>
      </c>
      <c r="B3022" s="3" t="s">
        <v>3264</v>
      </c>
      <c r="C3022" s="3" t="s">
        <v>3264</v>
      </c>
      <c r="D3022" s="3" t="s">
        <v>3018</v>
      </c>
      <c r="G3022" s="21">
        <v>9063</v>
      </c>
      <c r="H3022" s="21" t="s">
        <v>4574</v>
      </c>
    </row>
    <row r="3023" spans="1:8" x14ac:dyDescent="0.2">
      <c r="A3023" s="3">
        <v>6825</v>
      </c>
      <c r="B3023" s="3" t="s">
        <v>3254</v>
      </c>
      <c r="C3023" s="3" t="s">
        <v>3265</v>
      </c>
      <c r="D3023" s="3" t="s">
        <v>3018</v>
      </c>
      <c r="G3023" s="21">
        <v>9064</v>
      </c>
      <c r="H3023" s="21" t="s">
        <v>4574</v>
      </c>
    </row>
    <row r="3024" spans="1:8" x14ac:dyDescent="0.2">
      <c r="A3024" s="3">
        <v>6850</v>
      </c>
      <c r="B3024" s="3" t="s">
        <v>3265</v>
      </c>
      <c r="C3024" s="3" t="s">
        <v>3265</v>
      </c>
      <c r="D3024" s="3" t="s">
        <v>3018</v>
      </c>
      <c r="G3024" s="21">
        <v>9100</v>
      </c>
      <c r="H3024" s="21" t="s">
        <v>4574</v>
      </c>
    </row>
    <row r="3025" spans="1:8" x14ac:dyDescent="0.2">
      <c r="A3025" s="3">
        <v>6852</v>
      </c>
      <c r="B3025" s="3" t="s">
        <v>3266</v>
      </c>
      <c r="C3025" s="3" t="s">
        <v>3265</v>
      </c>
      <c r="D3025" s="3" t="s">
        <v>3018</v>
      </c>
      <c r="G3025" s="21">
        <v>9103</v>
      </c>
      <c r="H3025" s="21" t="s">
        <v>4574</v>
      </c>
    </row>
    <row r="3026" spans="1:8" x14ac:dyDescent="0.2">
      <c r="A3026" s="3">
        <v>6853</v>
      </c>
      <c r="B3026" s="3" t="s">
        <v>3267</v>
      </c>
      <c r="C3026" s="3" t="s">
        <v>3265</v>
      </c>
      <c r="D3026" s="3" t="s">
        <v>3018</v>
      </c>
      <c r="G3026" s="21">
        <v>9104</v>
      </c>
      <c r="H3026" s="21" t="s">
        <v>4574</v>
      </c>
    </row>
    <row r="3027" spans="1:8" x14ac:dyDescent="0.2">
      <c r="A3027" s="3">
        <v>6862</v>
      </c>
      <c r="B3027" s="3" t="s">
        <v>3268</v>
      </c>
      <c r="C3027" s="3" t="s">
        <v>3265</v>
      </c>
      <c r="D3027" s="3" t="s">
        <v>3018</v>
      </c>
      <c r="G3027" s="21">
        <v>9105</v>
      </c>
      <c r="H3027" s="21" t="s">
        <v>4574</v>
      </c>
    </row>
    <row r="3028" spans="1:8" x14ac:dyDescent="0.2">
      <c r="A3028" s="3">
        <v>6863</v>
      </c>
      <c r="B3028" s="3" t="s">
        <v>3269</v>
      </c>
      <c r="C3028" s="3" t="s">
        <v>3265</v>
      </c>
      <c r="D3028" s="3" t="s">
        <v>3018</v>
      </c>
      <c r="G3028" s="21">
        <v>9107</v>
      </c>
      <c r="H3028" s="21" t="s">
        <v>4574</v>
      </c>
    </row>
    <row r="3029" spans="1:8" x14ac:dyDescent="0.2">
      <c r="A3029" s="3">
        <v>6864</v>
      </c>
      <c r="B3029" s="3" t="s">
        <v>3270</v>
      </c>
      <c r="C3029" s="3" t="s">
        <v>3265</v>
      </c>
      <c r="D3029" s="3" t="s">
        <v>3018</v>
      </c>
      <c r="G3029" s="21">
        <v>9108</v>
      </c>
      <c r="H3029" s="21" t="s">
        <v>4574</v>
      </c>
    </row>
    <row r="3030" spans="1:8" x14ac:dyDescent="0.2">
      <c r="A3030" s="3">
        <v>6865</v>
      </c>
      <c r="B3030" s="3" t="s">
        <v>3271</v>
      </c>
      <c r="C3030" s="3" t="s">
        <v>3265</v>
      </c>
      <c r="D3030" s="3" t="s">
        <v>3018</v>
      </c>
      <c r="G3030" s="21">
        <v>9112</v>
      </c>
      <c r="H3030" s="21" t="s">
        <v>4574</v>
      </c>
    </row>
    <row r="3031" spans="1:8" x14ac:dyDescent="0.2">
      <c r="A3031" s="3">
        <v>6866</v>
      </c>
      <c r="B3031" s="3" t="s">
        <v>3272</v>
      </c>
      <c r="C3031" s="3" t="s">
        <v>3265</v>
      </c>
      <c r="D3031" s="3" t="s">
        <v>3018</v>
      </c>
      <c r="G3031" s="21">
        <v>9113</v>
      </c>
      <c r="H3031" s="21" t="s">
        <v>4574</v>
      </c>
    </row>
    <row r="3032" spans="1:8" x14ac:dyDescent="0.2">
      <c r="A3032" s="3">
        <v>6872</v>
      </c>
      <c r="B3032" s="3" t="s">
        <v>3273</v>
      </c>
      <c r="C3032" s="3" t="s">
        <v>3265</v>
      </c>
      <c r="D3032" s="3" t="s">
        <v>3018</v>
      </c>
      <c r="G3032" s="21">
        <v>9114</v>
      </c>
      <c r="H3032" s="21" t="s">
        <v>4574</v>
      </c>
    </row>
    <row r="3033" spans="1:8" x14ac:dyDescent="0.2">
      <c r="A3033" s="3">
        <v>6872</v>
      </c>
      <c r="B3033" s="3" t="s">
        <v>3274</v>
      </c>
      <c r="C3033" s="3" t="s">
        <v>3265</v>
      </c>
      <c r="D3033" s="3" t="s">
        <v>3018</v>
      </c>
      <c r="G3033" s="21">
        <v>9115</v>
      </c>
      <c r="H3033" s="21" t="s">
        <v>4574</v>
      </c>
    </row>
    <row r="3034" spans="1:8" x14ac:dyDescent="0.2">
      <c r="A3034" s="3">
        <v>6834</v>
      </c>
      <c r="B3034" s="3" t="s">
        <v>3275</v>
      </c>
      <c r="C3034" s="3" t="s">
        <v>3275</v>
      </c>
      <c r="D3034" s="3" t="s">
        <v>3018</v>
      </c>
      <c r="G3034" s="21">
        <v>9116</v>
      </c>
      <c r="H3034" s="21" t="s">
        <v>4574</v>
      </c>
    </row>
    <row r="3035" spans="1:8" x14ac:dyDescent="0.2">
      <c r="A3035" s="3">
        <v>6883</v>
      </c>
      <c r="B3035" s="3" t="s">
        <v>3276</v>
      </c>
      <c r="C3035" s="3" t="s">
        <v>3276</v>
      </c>
      <c r="D3035" s="3" t="s">
        <v>3018</v>
      </c>
      <c r="G3035" s="21">
        <v>9122</v>
      </c>
      <c r="H3035" s="21" t="s">
        <v>4574</v>
      </c>
    </row>
    <row r="3036" spans="1:8" x14ac:dyDescent="0.2">
      <c r="A3036" s="3">
        <v>6826</v>
      </c>
      <c r="B3036" s="3" t="s">
        <v>3277</v>
      </c>
      <c r="C3036" s="3" t="s">
        <v>3277</v>
      </c>
      <c r="D3036" s="3" t="s">
        <v>3018</v>
      </c>
      <c r="G3036" s="21">
        <v>9123</v>
      </c>
      <c r="H3036" s="21" t="s">
        <v>4574</v>
      </c>
    </row>
    <row r="3037" spans="1:8" x14ac:dyDescent="0.2">
      <c r="A3037" s="3">
        <v>6854</v>
      </c>
      <c r="B3037" s="3" t="s">
        <v>3278</v>
      </c>
      <c r="C3037" s="3" t="s">
        <v>3279</v>
      </c>
      <c r="D3037" s="3" t="s">
        <v>3018</v>
      </c>
      <c r="G3037" s="21">
        <v>9125</v>
      </c>
      <c r="H3037" s="21" t="s">
        <v>4574</v>
      </c>
    </row>
    <row r="3038" spans="1:8" x14ac:dyDescent="0.2">
      <c r="A3038" s="3">
        <v>6855</v>
      </c>
      <c r="B3038" s="3" t="s">
        <v>3279</v>
      </c>
      <c r="C3038" s="3" t="s">
        <v>3279</v>
      </c>
      <c r="D3038" s="3" t="s">
        <v>3018</v>
      </c>
      <c r="G3038" s="21">
        <v>9126</v>
      </c>
      <c r="H3038" s="21" t="s">
        <v>4574</v>
      </c>
    </row>
    <row r="3039" spans="1:8" x14ac:dyDescent="0.2">
      <c r="A3039" s="3">
        <v>6833</v>
      </c>
      <c r="B3039" s="3" t="s">
        <v>3280</v>
      </c>
      <c r="C3039" s="3" t="s">
        <v>3280</v>
      </c>
      <c r="D3039" s="3" t="s">
        <v>3018</v>
      </c>
      <c r="G3039" s="21">
        <v>9127</v>
      </c>
      <c r="H3039" s="21" t="s">
        <v>4574</v>
      </c>
    </row>
    <row r="3040" spans="1:8" x14ac:dyDescent="0.2">
      <c r="A3040" s="3">
        <v>6835</v>
      </c>
      <c r="B3040" s="3" t="s">
        <v>3281</v>
      </c>
      <c r="C3040" s="3" t="s">
        <v>3282</v>
      </c>
      <c r="D3040" s="3" t="s">
        <v>3018</v>
      </c>
      <c r="G3040" s="21">
        <v>9200</v>
      </c>
      <c r="H3040" s="21" t="s">
        <v>4574</v>
      </c>
    </row>
    <row r="3041" spans="1:8" x14ac:dyDescent="0.2">
      <c r="A3041" s="3">
        <v>6837</v>
      </c>
      <c r="B3041" s="3" t="s">
        <v>3283</v>
      </c>
      <c r="C3041" s="3" t="s">
        <v>3282</v>
      </c>
      <c r="D3041" s="3" t="s">
        <v>3018</v>
      </c>
      <c r="G3041" s="21">
        <v>9203</v>
      </c>
      <c r="H3041" s="21" t="s">
        <v>4573</v>
      </c>
    </row>
    <row r="3042" spans="1:8" x14ac:dyDescent="0.2">
      <c r="A3042" s="3">
        <v>6837</v>
      </c>
      <c r="B3042" s="3" t="s">
        <v>3284</v>
      </c>
      <c r="C3042" s="3" t="s">
        <v>3282</v>
      </c>
      <c r="D3042" s="3" t="s">
        <v>3018</v>
      </c>
      <c r="G3042" s="21">
        <v>9204</v>
      </c>
      <c r="H3042" s="21" t="s">
        <v>4574</v>
      </c>
    </row>
    <row r="3043" spans="1:8" x14ac:dyDescent="0.2">
      <c r="A3043" s="3">
        <v>6838</v>
      </c>
      <c r="B3043" s="3" t="s">
        <v>3285</v>
      </c>
      <c r="C3043" s="3" t="s">
        <v>3282</v>
      </c>
      <c r="D3043" s="3" t="s">
        <v>3018</v>
      </c>
      <c r="G3043" s="21">
        <v>9205</v>
      </c>
      <c r="H3043" s="21" t="s">
        <v>4573</v>
      </c>
    </row>
    <row r="3044" spans="1:8" x14ac:dyDescent="0.2">
      <c r="A3044" s="3">
        <v>6838</v>
      </c>
      <c r="B3044" s="3" t="s">
        <v>3286</v>
      </c>
      <c r="C3044" s="3" t="s">
        <v>3282</v>
      </c>
      <c r="D3044" s="3" t="s">
        <v>3018</v>
      </c>
      <c r="G3044" s="21">
        <v>9212</v>
      </c>
      <c r="H3044" s="21" t="s">
        <v>4574</v>
      </c>
    </row>
    <row r="3045" spans="1:8" x14ac:dyDescent="0.2">
      <c r="A3045" s="3">
        <v>6839</v>
      </c>
      <c r="B3045" s="3" t="s">
        <v>3287</v>
      </c>
      <c r="C3045" s="3" t="s">
        <v>3282</v>
      </c>
      <c r="D3045" s="3" t="s">
        <v>3018</v>
      </c>
      <c r="G3045" s="21">
        <v>9213</v>
      </c>
      <c r="H3045" s="21" t="s">
        <v>4573</v>
      </c>
    </row>
    <row r="3046" spans="1:8" x14ac:dyDescent="0.2">
      <c r="A3046" s="3">
        <v>6710</v>
      </c>
      <c r="B3046" s="3" t="s">
        <v>3288</v>
      </c>
      <c r="C3046" s="3" t="s">
        <v>3288</v>
      </c>
      <c r="D3046" s="3" t="s">
        <v>3018</v>
      </c>
      <c r="G3046" s="21">
        <v>9214</v>
      </c>
      <c r="H3046" s="21" t="s">
        <v>4573</v>
      </c>
    </row>
    <row r="3047" spans="1:8" x14ac:dyDescent="0.2">
      <c r="A3047" s="3">
        <v>6526</v>
      </c>
      <c r="B3047" s="3" t="s">
        <v>3289</v>
      </c>
      <c r="C3047" s="3" t="s">
        <v>3290</v>
      </c>
      <c r="D3047" s="3" t="s">
        <v>3018</v>
      </c>
      <c r="G3047" s="21">
        <v>9215</v>
      </c>
      <c r="H3047" s="21" t="s">
        <v>4573</v>
      </c>
    </row>
    <row r="3048" spans="1:8" x14ac:dyDescent="0.2">
      <c r="A3048" s="3">
        <v>6527</v>
      </c>
      <c r="B3048" s="3" t="s">
        <v>3291</v>
      </c>
      <c r="C3048" s="3" t="s">
        <v>3290</v>
      </c>
      <c r="D3048" s="3" t="s">
        <v>3018</v>
      </c>
      <c r="G3048" s="21">
        <v>9216</v>
      </c>
      <c r="H3048" s="21" t="s">
        <v>4573</v>
      </c>
    </row>
    <row r="3049" spans="1:8" x14ac:dyDescent="0.2">
      <c r="A3049" s="3">
        <v>6703</v>
      </c>
      <c r="B3049" s="3" t="s">
        <v>3292</v>
      </c>
      <c r="C3049" s="3" t="s">
        <v>3290</v>
      </c>
      <c r="D3049" s="3" t="s">
        <v>3018</v>
      </c>
      <c r="G3049" s="21">
        <v>9217</v>
      </c>
      <c r="H3049" s="21" t="s">
        <v>4573</v>
      </c>
    </row>
    <row r="3050" spans="1:8" x14ac:dyDescent="0.2">
      <c r="A3050" s="3">
        <v>6705</v>
      </c>
      <c r="B3050" s="3" t="s">
        <v>3293</v>
      </c>
      <c r="C3050" s="3" t="s">
        <v>3290</v>
      </c>
      <c r="D3050" s="3" t="s">
        <v>3018</v>
      </c>
      <c r="G3050" s="21">
        <v>9220</v>
      </c>
      <c r="H3050" s="21" t="s">
        <v>4573</v>
      </c>
    </row>
    <row r="3051" spans="1:8" x14ac:dyDescent="0.2">
      <c r="A3051" s="3">
        <v>6707</v>
      </c>
      <c r="B3051" s="3" t="s">
        <v>3294</v>
      </c>
      <c r="C3051" s="3" t="s">
        <v>3290</v>
      </c>
      <c r="D3051" s="3" t="s">
        <v>3018</v>
      </c>
      <c r="G3051" s="21">
        <v>9223</v>
      </c>
      <c r="H3051" s="21" t="s">
        <v>4573</v>
      </c>
    </row>
    <row r="3052" spans="1:8" x14ac:dyDescent="0.2">
      <c r="A3052" s="3">
        <v>6685</v>
      </c>
      <c r="B3052" s="3" t="s">
        <v>3295</v>
      </c>
      <c r="C3052" s="3" t="s">
        <v>3295</v>
      </c>
      <c r="D3052" s="3" t="s">
        <v>3018</v>
      </c>
      <c r="G3052" s="21">
        <v>9225</v>
      </c>
      <c r="H3052" s="21" t="s">
        <v>4573</v>
      </c>
    </row>
    <row r="3053" spans="1:8" x14ac:dyDescent="0.2">
      <c r="A3053" s="3">
        <v>6683</v>
      </c>
      <c r="B3053" s="3" t="s">
        <v>3296</v>
      </c>
      <c r="C3053" s="3" t="s">
        <v>3297</v>
      </c>
      <c r="D3053" s="3" t="s">
        <v>3018</v>
      </c>
      <c r="G3053" s="21">
        <v>9230</v>
      </c>
      <c r="H3053" s="21" t="s">
        <v>4573</v>
      </c>
    </row>
    <row r="3054" spans="1:8" x14ac:dyDescent="0.2">
      <c r="A3054" s="3">
        <v>6684</v>
      </c>
      <c r="B3054" s="3" t="s">
        <v>3297</v>
      </c>
      <c r="C3054" s="3" t="s">
        <v>3297</v>
      </c>
      <c r="D3054" s="3" t="s">
        <v>3018</v>
      </c>
      <c r="G3054" s="21">
        <v>9231</v>
      </c>
      <c r="H3054" s="21" t="s">
        <v>4574</v>
      </c>
    </row>
    <row r="3055" spans="1:8" x14ac:dyDescent="0.2">
      <c r="A3055" s="3">
        <v>6684</v>
      </c>
      <c r="B3055" s="3" t="s">
        <v>3298</v>
      </c>
      <c r="C3055" s="3" t="s">
        <v>3297</v>
      </c>
      <c r="D3055" s="3" t="s">
        <v>3018</v>
      </c>
      <c r="G3055" s="21">
        <v>9240</v>
      </c>
      <c r="H3055" s="21" t="s">
        <v>4573</v>
      </c>
    </row>
    <row r="3056" spans="1:8" x14ac:dyDescent="0.2">
      <c r="A3056" s="3">
        <v>6683</v>
      </c>
      <c r="B3056" s="3" t="s">
        <v>3299</v>
      </c>
      <c r="C3056" s="3" t="s">
        <v>3299</v>
      </c>
      <c r="D3056" s="3" t="s">
        <v>3018</v>
      </c>
      <c r="G3056" s="21">
        <v>9242</v>
      </c>
      <c r="H3056" s="21" t="s">
        <v>4573</v>
      </c>
    </row>
    <row r="3057" spans="1:8" x14ac:dyDescent="0.2">
      <c r="A3057" s="3">
        <v>6675</v>
      </c>
      <c r="B3057" s="3" t="s">
        <v>3300</v>
      </c>
      <c r="C3057" s="3" t="s">
        <v>3300</v>
      </c>
      <c r="D3057" s="3" t="s">
        <v>3018</v>
      </c>
      <c r="G3057" s="21">
        <v>9243</v>
      </c>
      <c r="H3057" s="21" t="s">
        <v>4573</v>
      </c>
    </row>
    <row r="3058" spans="1:8" x14ac:dyDescent="0.2">
      <c r="A3058" s="3">
        <v>6676</v>
      </c>
      <c r="B3058" s="3" t="s">
        <v>3301</v>
      </c>
      <c r="C3058" s="3" t="s">
        <v>3300</v>
      </c>
      <c r="D3058" s="3" t="s">
        <v>3018</v>
      </c>
      <c r="G3058" s="21">
        <v>9244</v>
      </c>
      <c r="H3058" s="21" t="s">
        <v>4573</v>
      </c>
    </row>
    <row r="3059" spans="1:8" x14ac:dyDescent="0.2">
      <c r="A3059" s="3">
        <v>6690</v>
      </c>
      <c r="B3059" s="3" t="s">
        <v>3302</v>
      </c>
      <c r="C3059" s="3" t="s">
        <v>3300</v>
      </c>
      <c r="D3059" s="3" t="s">
        <v>3018</v>
      </c>
      <c r="G3059" s="21">
        <v>9245</v>
      </c>
      <c r="H3059" s="21" t="s">
        <v>4573</v>
      </c>
    </row>
    <row r="3060" spans="1:8" x14ac:dyDescent="0.2">
      <c r="A3060" s="3">
        <v>6690</v>
      </c>
      <c r="B3060" s="3" t="s">
        <v>3303</v>
      </c>
      <c r="C3060" s="3" t="s">
        <v>3300</v>
      </c>
      <c r="D3060" s="3" t="s">
        <v>3018</v>
      </c>
      <c r="G3060" s="21">
        <v>9246</v>
      </c>
      <c r="H3060" s="21" t="s">
        <v>4573</v>
      </c>
    </row>
    <row r="3061" spans="1:8" x14ac:dyDescent="0.2">
      <c r="A3061" s="3">
        <v>6682</v>
      </c>
      <c r="B3061" s="3" t="s">
        <v>3304</v>
      </c>
      <c r="C3061" s="3" t="s">
        <v>3304</v>
      </c>
      <c r="D3061" s="3" t="s">
        <v>3018</v>
      </c>
      <c r="G3061" s="21">
        <v>9247</v>
      </c>
      <c r="H3061" s="21" t="s">
        <v>4573</v>
      </c>
    </row>
    <row r="3062" spans="1:8" x14ac:dyDescent="0.2">
      <c r="A3062" s="3">
        <v>6673</v>
      </c>
      <c r="B3062" s="3" t="s">
        <v>3305</v>
      </c>
      <c r="C3062" s="3" t="s">
        <v>3305</v>
      </c>
      <c r="D3062" s="3" t="s">
        <v>3018</v>
      </c>
      <c r="G3062" s="21">
        <v>9248</v>
      </c>
      <c r="H3062" s="21" t="s">
        <v>4573</v>
      </c>
    </row>
    <row r="3063" spans="1:8" x14ac:dyDescent="0.2">
      <c r="A3063" s="3">
        <v>6674</v>
      </c>
      <c r="B3063" s="3" t="s">
        <v>3306</v>
      </c>
      <c r="C3063" s="3" t="s">
        <v>3305</v>
      </c>
      <c r="D3063" s="3" t="s">
        <v>3018</v>
      </c>
      <c r="G3063" s="21">
        <v>9249</v>
      </c>
      <c r="H3063" s="21" t="s">
        <v>4573</v>
      </c>
    </row>
    <row r="3064" spans="1:8" x14ac:dyDescent="0.2">
      <c r="A3064" s="3">
        <v>6674</v>
      </c>
      <c r="B3064" s="3" t="s">
        <v>3307</v>
      </c>
      <c r="C3064" s="3" t="s">
        <v>3305</v>
      </c>
      <c r="D3064" s="3" t="s">
        <v>3018</v>
      </c>
      <c r="G3064" s="21">
        <v>9300</v>
      </c>
      <c r="H3064" s="21" t="s">
        <v>4574</v>
      </c>
    </row>
    <row r="3065" spans="1:8" x14ac:dyDescent="0.2">
      <c r="A3065" s="3">
        <v>6677</v>
      </c>
      <c r="B3065" s="3" t="s">
        <v>3308</v>
      </c>
      <c r="C3065" s="3" t="s">
        <v>3305</v>
      </c>
      <c r="D3065" s="3" t="s">
        <v>3018</v>
      </c>
      <c r="G3065" s="21">
        <v>9304</v>
      </c>
      <c r="H3065" s="21" t="s">
        <v>4574</v>
      </c>
    </row>
    <row r="3066" spans="1:8" x14ac:dyDescent="0.2">
      <c r="A3066" s="3">
        <v>6677</v>
      </c>
      <c r="B3066" s="3" t="s">
        <v>3309</v>
      </c>
      <c r="C3066" s="3" t="s">
        <v>3305</v>
      </c>
      <c r="D3066" s="3" t="s">
        <v>3018</v>
      </c>
      <c r="G3066" s="21">
        <v>9305</v>
      </c>
      <c r="H3066" s="21" t="s">
        <v>4574</v>
      </c>
    </row>
    <row r="3067" spans="1:8" x14ac:dyDescent="0.2">
      <c r="A3067" s="3">
        <v>6678</v>
      </c>
      <c r="B3067" s="3" t="s">
        <v>3310</v>
      </c>
      <c r="C3067" s="3" t="s">
        <v>3305</v>
      </c>
      <c r="D3067" s="3" t="s">
        <v>3018</v>
      </c>
      <c r="G3067" s="21">
        <v>9306</v>
      </c>
      <c r="H3067" s="21" t="s">
        <v>4574</v>
      </c>
    </row>
    <row r="3068" spans="1:8" x14ac:dyDescent="0.2">
      <c r="A3068" s="3">
        <v>6678</v>
      </c>
      <c r="B3068" s="3" t="s">
        <v>3311</v>
      </c>
      <c r="C3068" s="3" t="s">
        <v>3305</v>
      </c>
      <c r="D3068" s="3" t="s">
        <v>3018</v>
      </c>
      <c r="G3068" s="21">
        <v>9308</v>
      </c>
      <c r="H3068" s="21" t="s">
        <v>4573</v>
      </c>
    </row>
    <row r="3069" spans="1:8" x14ac:dyDescent="0.2">
      <c r="A3069" s="3">
        <v>6678</v>
      </c>
      <c r="B3069" s="3" t="s">
        <v>3312</v>
      </c>
      <c r="C3069" s="3" t="s">
        <v>3305</v>
      </c>
      <c r="D3069" s="3" t="s">
        <v>3018</v>
      </c>
      <c r="G3069" s="21">
        <v>9312</v>
      </c>
      <c r="H3069" s="21" t="s">
        <v>4573</v>
      </c>
    </row>
    <row r="3070" spans="1:8" x14ac:dyDescent="0.2">
      <c r="A3070" s="3">
        <v>6692</v>
      </c>
      <c r="B3070" s="3" t="s">
        <v>3313</v>
      </c>
      <c r="C3070" s="3" t="s">
        <v>3314</v>
      </c>
      <c r="D3070" s="3" t="s">
        <v>3018</v>
      </c>
      <c r="G3070" s="21">
        <v>9313</v>
      </c>
      <c r="H3070" s="21" t="s">
        <v>4573</v>
      </c>
    </row>
    <row r="3071" spans="1:8" x14ac:dyDescent="0.2">
      <c r="A3071" s="3">
        <v>6692</v>
      </c>
      <c r="B3071" s="3" t="s">
        <v>3315</v>
      </c>
      <c r="C3071" s="3" t="s">
        <v>3314</v>
      </c>
      <c r="D3071" s="3" t="s">
        <v>3018</v>
      </c>
      <c r="G3071" s="21">
        <v>9314</v>
      </c>
      <c r="H3071" s="21" t="s">
        <v>4573</v>
      </c>
    </row>
    <row r="3072" spans="1:8" x14ac:dyDescent="0.2">
      <c r="A3072" s="3">
        <v>6693</v>
      </c>
      <c r="B3072" s="3" t="s">
        <v>3316</v>
      </c>
      <c r="C3072" s="3" t="s">
        <v>3314</v>
      </c>
      <c r="D3072" s="3" t="s">
        <v>3018</v>
      </c>
      <c r="G3072" s="21">
        <v>9315</v>
      </c>
      <c r="H3072" s="21" t="s">
        <v>4573</v>
      </c>
    </row>
    <row r="3073" spans="1:8" x14ac:dyDescent="0.2">
      <c r="A3073" s="3">
        <v>6694</v>
      </c>
      <c r="B3073" s="3" t="s">
        <v>3317</v>
      </c>
      <c r="C3073" s="3" t="s">
        <v>3314</v>
      </c>
      <c r="D3073" s="3" t="s">
        <v>3018</v>
      </c>
      <c r="G3073" s="21">
        <v>9320</v>
      </c>
      <c r="H3073" s="21" t="s">
        <v>4573</v>
      </c>
    </row>
    <row r="3074" spans="1:8" x14ac:dyDescent="0.2">
      <c r="A3074" s="3">
        <v>6695</v>
      </c>
      <c r="B3074" s="3" t="s">
        <v>3318</v>
      </c>
      <c r="C3074" s="3" t="s">
        <v>3314</v>
      </c>
      <c r="D3074" s="3" t="s">
        <v>3018</v>
      </c>
      <c r="G3074" s="21">
        <v>9322</v>
      </c>
      <c r="H3074" s="21" t="s">
        <v>4573</v>
      </c>
    </row>
    <row r="3075" spans="1:8" x14ac:dyDescent="0.2">
      <c r="A3075" s="3">
        <v>6695</v>
      </c>
      <c r="B3075" s="3" t="s">
        <v>3319</v>
      </c>
      <c r="C3075" s="3" t="s">
        <v>3314</v>
      </c>
      <c r="D3075" s="3" t="s">
        <v>3018</v>
      </c>
      <c r="G3075" s="21">
        <v>9323</v>
      </c>
      <c r="H3075" s="21" t="s">
        <v>4574</v>
      </c>
    </row>
    <row r="3076" spans="1:8" x14ac:dyDescent="0.2">
      <c r="A3076" s="3">
        <v>6696</v>
      </c>
      <c r="B3076" s="3" t="s">
        <v>3320</v>
      </c>
      <c r="C3076" s="3" t="s">
        <v>3314</v>
      </c>
      <c r="D3076" s="3" t="s">
        <v>3018</v>
      </c>
      <c r="G3076" s="21">
        <v>9325</v>
      </c>
      <c r="H3076" s="21" t="s">
        <v>4573</v>
      </c>
    </row>
    <row r="3077" spans="1:8" x14ac:dyDescent="0.2">
      <c r="A3077" s="3">
        <v>6670</v>
      </c>
      <c r="B3077" s="3" t="s">
        <v>3321</v>
      </c>
      <c r="C3077" s="3" t="s">
        <v>3322</v>
      </c>
      <c r="D3077" s="3" t="s">
        <v>3018</v>
      </c>
      <c r="G3077" s="21">
        <v>9326</v>
      </c>
      <c r="H3077" s="21" t="s">
        <v>4574</v>
      </c>
    </row>
    <row r="3078" spans="1:8" x14ac:dyDescent="0.2">
      <c r="A3078" s="3">
        <v>6672</v>
      </c>
      <c r="B3078" s="3" t="s">
        <v>3323</v>
      </c>
      <c r="C3078" s="3" t="s">
        <v>3322</v>
      </c>
      <c r="D3078" s="3" t="s">
        <v>3018</v>
      </c>
      <c r="G3078" s="21">
        <v>9327</v>
      </c>
      <c r="H3078" s="21" t="s">
        <v>4574</v>
      </c>
    </row>
    <row r="3079" spans="1:8" x14ac:dyDescent="0.2">
      <c r="A3079" s="3">
        <v>6809</v>
      </c>
      <c r="B3079" s="3" t="s">
        <v>3242</v>
      </c>
      <c r="C3079" s="3" t="s">
        <v>3324</v>
      </c>
      <c r="D3079" s="3" t="s">
        <v>3018</v>
      </c>
      <c r="G3079" s="21">
        <v>9400</v>
      </c>
      <c r="H3079" s="21" t="s">
        <v>4574</v>
      </c>
    </row>
    <row r="3080" spans="1:8" x14ac:dyDescent="0.2">
      <c r="A3080" s="3">
        <v>6652</v>
      </c>
      <c r="B3080" s="3" t="s">
        <v>3325</v>
      </c>
      <c r="C3080" s="3" t="s">
        <v>3326</v>
      </c>
      <c r="D3080" s="3" t="s">
        <v>3018</v>
      </c>
      <c r="G3080" s="21">
        <v>9402</v>
      </c>
      <c r="H3080" s="21" t="s">
        <v>4574</v>
      </c>
    </row>
    <row r="3081" spans="1:8" x14ac:dyDescent="0.2">
      <c r="A3081" s="3">
        <v>6653</v>
      </c>
      <c r="B3081" s="3" t="s">
        <v>3327</v>
      </c>
      <c r="C3081" s="3" t="s">
        <v>3326</v>
      </c>
      <c r="D3081" s="3" t="s">
        <v>3018</v>
      </c>
      <c r="G3081" s="21">
        <v>9403</v>
      </c>
      <c r="H3081" s="21" t="s">
        <v>4574</v>
      </c>
    </row>
    <row r="3082" spans="1:8" x14ac:dyDescent="0.2">
      <c r="A3082" s="3">
        <v>6654</v>
      </c>
      <c r="B3082" s="3" t="s">
        <v>3328</v>
      </c>
      <c r="C3082" s="3" t="s">
        <v>3326</v>
      </c>
      <c r="D3082" s="3" t="s">
        <v>3018</v>
      </c>
      <c r="G3082" s="21">
        <v>9404</v>
      </c>
      <c r="H3082" s="21" t="s">
        <v>4574</v>
      </c>
    </row>
    <row r="3083" spans="1:8" x14ac:dyDescent="0.2">
      <c r="A3083" s="3">
        <v>6655</v>
      </c>
      <c r="B3083" s="3" t="s">
        <v>3329</v>
      </c>
      <c r="C3083" s="3" t="s">
        <v>3330</v>
      </c>
      <c r="D3083" s="3" t="s">
        <v>3018</v>
      </c>
      <c r="G3083" s="21">
        <v>9405</v>
      </c>
      <c r="H3083" s="21" t="s">
        <v>4574</v>
      </c>
    </row>
    <row r="3084" spans="1:8" x14ac:dyDescent="0.2">
      <c r="A3084" s="3">
        <v>6655</v>
      </c>
      <c r="B3084" s="3" t="s">
        <v>3331</v>
      </c>
      <c r="C3084" s="3" t="s">
        <v>3330</v>
      </c>
      <c r="D3084" s="3" t="s">
        <v>3018</v>
      </c>
      <c r="G3084" s="21">
        <v>9410</v>
      </c>
      <c r="H3084" s="21" t="s">
        <v>4574</v>
      </c>
    </row>
    <row r="3085" spans="1:8" x14ac:dyDescent="0.2">
      <c r="A3085" s="3">
        <v>6655</v>
      </c>
      <c r="B3085" s="3" t="s">
        <v>3332</v>
      </c>
      <c r="C3085" s="3" t="s">
        <v>3330</v>
      </c>
      <c r="D3085" s="3" t="s">
        <v>3018</v>
      </c>
      <c r="G3085" s="21">
        <v>9411</v>
      </c>
      <c r="H3085" s="21" t="s">
        <v>4574</v>
      </c>
    </row>
    <row r="3086" spans="1:8" x14ac:dyDescent="0.2">
      <c r="A3086" s="3">
        <v>6656</v>
      </c>
      <c r="B3086" s="3" t="s">
        <v>3333</v>
      </c>
      <c r="C3086" s="3" t="s">
        <v>3330</v>
      </c>
      <c r="D3086" s="3" t="s">
        <v>3018</v>
      </c>
      <c r="G3086" s="21">
        <v>9413</v>
      </c>
      <c r="H3086" s="21" t="s">
        <v>4574</v>
      </c>
    </row>
    <row r="3087" spans="1:8" x14ac:dyDescent="0.2">
      <c r="A3087" s="3">
        <v>6657</v>
      </c>
      <c r="B3087" s="3" t="s">
        <v>3334</v>
      </c>
      <c r="C3087" s="3" t="s">
        <v>3330</v>
      </c>
      <c r="D3087" s="3" t="s">
        <v>3018</v>
      </c>
      <c r="G3087" s="21">
        <v>9422</v>
      </c>
      <c r="H3087" s="21" t="s">
        <v>4574</v>
      </c>
    </row>
    <row r="3088" spans="1:8" x14ac:dyDescent="0.2">
      <c r="A3088" s="3">
        <v>6658</v>
      </c>
      <c r="B3088" s="3" t="s">
        <v>3335</v>
      </c>
      <c r="C3088" s="3" t="s">
        <v>3330</v>
      </c>
      <c r="D3088" s="3" t="s">
        <v>3018</v>
      </c>
      <c r="G3088" s="21">
        <v>9423</v>
      </c>
      <c r="H3088" s="21" t="s">
        <v>4574</v>
      </c>
    </row>
    <row r="3089" spans="1:8" x14ac:dyDescent="0.2">
      <c r="A3089" s="3">
        <v>6659</v>
      </c>
      <c r="B3089" s="3" t="s">
        <v>3336</v>
      </c>
      <c r="C3089" s="3" t="s">
        <v>3330</v>
      </c>
      <c r="D3089" s="3" t="s">
        <v>3018</v>
      </c>
      <c r="G3089" s="21">
        <v>9424</v>
      </c>
      <c r="H3089" s="21" t="s">
        <v>4574</v>
      </c>
    </row>
    <row r="3090" spans="1:8" x14ac:dyDescent="0.2">
      <c r="A3090" s="3">
        <v>6659</v>
      </c>
      <c r="B3090" s="3" t="s">
        <v>3337</v>
      </c>
      <c r="C3090" s="3" t="s">
        <v>3330</v>
      </c>
      <c r="D3090" s="3" t="s">
        <v>3018</v>
      </c>
      <c r="G3090" s="21">
        <v>9425</v>
      </c>
      <c r="H3090" s="21" t="s">
        <v>4574</v>
      </c>
    </row>
    <row r="3091" spans="1:8" x14ac:dyDescent="0.2">
      <c r="A3091" s="3">
        <v>6571</v>
      </c>
      <c r="B3091" s="3" t="s">
        <v>3338</v>
      </c>
      <c r="C3091" s="3" t="s">
        <v>3339</v>
      </c>
      <c r="D3091" s="3" t="s">
        <v>3018</v>
      </c>
      <c r="G3091" s="21">
        <v>9426</v>
      </c>
      <c r="H3091" s="21" t="s">
        <v>4574</v>
      </c>
    </row>
    <row r="3092" spans="1:8" x14ac:dyDescent="0.2">
      <c r="A3092" s="3">
        <v>6572</v>
      </c>
      <c r="B3092" s="3" t="s">
        <v>3340</v>
      </c>
      <c r="C3092" s="3" t="s">
        <v>3339</v>
      </c>
      <c r="D3092" s="3" t="s">
        <v>3018</v>
      </c>
      <c r="G3092" s="21">
        <v>9427</v>
      </c>
      <c r="H3092" s="21" t="s">
        <v>4574</v>
      </c>
    </row>
    <row r="3093" spans="1:8" x14ac:dyDescent="0.2">
      <c r="A3093" s="3">
        <v>6573</v>
      </c>
      <c r="B3093" s="3" t="s">
        <v>3341</v>
      </c>
      <c r="C3093" s="3" t="s">
        <v>3339</v>
      </c>
      <c r="D3093" s="3" t="s">
        <v>3018</v>
      </c>
      <c r="G3093" s="21">
        <v>9428</v>
      </c>
      <c r="H3093" s="21" t="s">
        <v>4574</v>
      </c>
    </row>
    <row r="3094" spans="1:8" x14ac:dyDescent="0.2">
      <c r="A3094" s="3">
        <v>6574</v>
      </c>
      <c r="B3094" s="3" t="s">
        <v>3342</v>
      </c>
      <c r="C3094" s="3" t="s">
        <v>3339</v>
      </c>
      <c r="D3094" s="3" t="s">
        <v>3018</v>
      </c>
      <c r="G3094" s="21">
        <v>9430</v>
      </c>
      <c r="H3094" s="21" t="s">
        <v>4574</v>
      </c>
    </row>
    <row r="3095" spans="1:8" x14ac:dyDescent="0.2">
      <c r="A3095" s="3">
        <v>6575</v>
      </c>
      <c r="B3095" s="3" t="s">
        <v>3343</v>
      </c>
      <c r="C3095" s="3" t="s">
        <v>3339</v>
      </c>
      <c r="D3095" s="3" t="s">
        <v>3018</v>
      </c>
      <c r="G3095" s="21">
        <v>9434</v>
      </c>
      <c r="H3095" s="21" t="s">
        <v>4574</v>
      </c>
    </row>
    <row r="3096" spans="1:8" x14ac:dyDescent="0.2">
      <c r="A3096" s="3">
        <v>6575</v>
      </c>
      <c r="B3096" s="3" t="s">
        <v>3344</v>
      </c>
      <c r="C3096" s="3" t="s">
        <v>3339</v>
      </c>
      <c r="D3096" s="3" t="s">
        <v>3018</v>
      </c>
      <c r="G3096" s="21">
        <v>9435</v>
      </c>
      <c r="H3096" s="21" t="s">
        <v>4574</v>
      </c>
    </row>
    <row r="3097" spans="1:8" x14ac:dyDescent="0.2">
      <c r="A3097" s="3">
        <v>6576</v>
      </c>
      <c r="B3097" s="3" t="s">
        <v>3345</v>
      </c>
      <c r="C3097" s="3" t="s">
        <v>3339</v>
      </c>
      <c r="D3097" s="3" t="s">
        <v>3018</v>
      </c>
      <c r="G3097" s="21">
        <v>9436</v>
      </c>
      <c r="H3097" s="21" t="s">
        <v>4574</v>
      </c>
    </row>
    <row r="3098" spans="1:8" x14ac:dyDescent="0.2">
      <c r="A3098" s="3">
        <v>6577</v>
      </c>
      <c r="B3098" s="3" t="s">
        <v>3346</v>
      </c>
      <c r="C3098" s="3" t="s">
        <v>3339</v>
      </c>
      <c r="D3098" s="3" t="s">
        <v>3018</v>
      </c>
      <c r="G3098" s="21">
        <v>9437</v>
      </c>
      <c r="H3098" s="21" t="s">
        <v>4574</v>
      </c>
    </row>
    <row r="3099" spans="1:8" x14ac:dyDescent="0.2">
      <c r="A3099" s="3">
        <v>6578</v>
      </c>
      <c r="B3099" s="3" t="s">
        <v>3347</v>
      </c>
      <c r="C3099" s="3" t="s">
        <v>3339</v>
      </c>
      <c r="D3099" s="3" t="s">
        <v>3018</v>
      </c>
      <c r="G3099" s="21">
        <v>9442</v>
      </c>
      <c r="H3099" s="21" t="s">
        <v>4574</v>
      </c>
    </row>
    <row r="3100" spans="1:8" x14ac:dyDescent="0.2">
      <c r="A3100" s="3">
        <v>6579</v>
      </c>
      <c r="B3100" s="3" t="s">
        <v>3348</v>
      </c>
      <c r="C3100" s="3" t="s">
        <v>3339</v>
      </c>
      <c r="D3100" s="3" t="s">
        <v>3018</v>
      </c>
      <c r="G3100" s="21">
        <v>9443</v>
      </c>
      <c r="H3100" s="21" t="s">
        <v>4574</v>
      </c>
    </row>
    <row r="3101" spans="1:8" x14ac:dyDescent="0.2">
      <c r="A3101" s="3">
        <v>6594</v>
      </c>
      <c r="B3101" s="3" t="s">
        <v>3349</v>
      </c>
      <c r="C3101" s="3" t="s">
        <v>3339</v>
      </c>
      <c r="D3101" s="3" t="s">
        <v>3018</v>
      </c>
      <c r="G3101" s="21">
        <v>9444</v>
      </c>
      <c r="H3101" s="21" t="s">
        <v>4574</v>
      </c>
    </row>
    <row r="3102" spans="1:8" x14ac:dyDescent="0.2">
      <c r="A3102" s="3">
        <v>6631</v>
      </c>
      <c r="B3102" s="3" t="s">
        <v>3350</v>
      </c>
      <c r="C3102" s="3" t="s">
        <v>3351</v>
      </c>
      <c r="D3102" s="3" t="s">
        <v>3018</v>
      </c>
      <c r="G3102" s="21">
        <v>9445</v>
      </c>
      <c r="H3102" s="21" t="s">
        <v>4574</v>
      </c>
    </row>
    <row r="3103" spans="1:8" x14ac:dyDescent="0.2">
      <c r="A3103" s="3">
        <v>6632</v>
      </c>
      <c r="B3103" s="3" t="s">
        <v>3352</v>
      </c>
      <c r="C3103" s="3" t="s">
        <v>3351</v>
      </c>
      <c r="D3103" s="3" t="s">
        <v>3018</v>
      </c>
      <c r="G3103" s="21">
        <v>9450</v>
      </c>
      <c r="H3103" s="21" t="s">
        <v>4574</v>
      </c>
    </row>
    <row r="3104" spans="1:8" x14ac:dyDescent="0.2">
      <c r="A3104" s="3">
        <v>6633</v>
      </c>
      <c r="B3104" s="3" t="s">
        <v>3101</v>
      </c>
      <c r="C3104" s="3" t="s">
        <v>3351</v>
      </c>
      <c r="D3104" s="3" t="s">
        <v>3018</v>
      </c>
      <c r="G3104" s="21">
        <v>9451</v>
      </c>
      <c r="H3104" s="21" t="s">
        <v>4574</v>
      </c>
    </row>
    <row r="3105" spans="1:8" x14ac:dyDescent="0.2">
      <c r="A3105" s="3">
        <v>6634</v>
      </c>
      <c r="B3105" s="3" t="s">
        <v>3353</v>
      </c>
      <c r="C3105" s="3" t="s">
        <v>3351</v>
      </c>
      <c r="D3105" s="3" t="s">
        <v>3018</v>
      </c>
      <c r="G3105" s="21">
        <v>9452</v>
      </c>
      <c r="H3105" s="21" t="s">
        <v>4574</v>
      </c>
    </row>
    <row r="3106" spans="1:8" x14ac:dyDescent="0.2">
      <c r="A3106" s="3">
        <v>6635</v>
      </c>
      <c r="B3106" s="3" t="s">
        <v>3354</v>
      </c>
      <c r="C3106" s="3" t="s">
        <v>3351</v>
      </c>
      <c r="D3106" s="3" t="s">
        <v>3018</v>
      </c>
      <c r="G3106" s="21">
        <v>9453</v>
      </c>
      <c r="H3106" s="21" t="s">
        <v>4574</v>
      </c>
    </row>
    <row r="3107" spans="1:8" x14ac:dyDescent="0.2">
      <c r="A3107" s="3">
        <v>6636</v>
      </c>
      <c r="B3107" s="3" t="s">
        <v>3355</v>
      </c>
      <c r="C3107" s="3" t="s">
        <v>3351</v>
      </c>
      <c r="D3107" s="3" t="s">
        <v>3018</v>
      </c>
      <c r="G3107" s="21">
        <v>9462</v>
      </c>
      <c r="H3107" s="21" t="s">
        <v>4567</v>
      </c>
    </row>
    <row r="3108" spans="1:8" x14ac:dyDescent="0.2">
      <c r="A3108" s="3">
        <v>6637</v>
      </c>
      <c r="B3108" s="3" t="s">
        <v>3356</v>
      </c>
      <c r="C3108" s="3" t="s">
        <v>3351</v>
      </c>
      <c r="D3108" s="3" t="s">
        <v>3018</v>
      </c>
      <c r="G3108" s="21">
        <v>9463</v>
      </c>
      <c r="H3108" s="21" t="s">
        <v>4567</v>
      </c>
    </row>
    <row r="3109" spans="1:8" x14ac:dyDescent="0.2">
      <c r="A3109" s="3">
        <v>1860</v>
      </c>
      <c r="B3109" s="3" t="s">
        <v>3357</v>
      </c>
      <c r="C3109" s="3" t="s">
        <v>3357</v>
      </c>
      <c r="D3109" s="3" t="s">
        <v>3358</v>
      </c>
      <c r="G3109" s="21">
        <v>9464</v>
      </c>
      <c r="H3109" s="21" t="s">
        <v>4567</v>
      </c>
    </row>
    <row r="3110" spans="1:8" x14ac:dyDescent="0.2">
      <c r="A3110" s="3">
        <v>1880</v>
      </c>
      <c r="B3110" s="3" t="s">
        <v>3359</v>
      </c>
      <c r="C3110" s="3" t="s">
        <v>3359</v>
      </c>
      <c r="D3110" s="3" t="s">
        <v>3358</v>
      </c>
      <c r="G3110" s="21">
        <v>9465</v>
      </c>
      <c r="H3110" s="21" t="s">
        <v>4567</v>
      </c>
    </row>
    <row r="3111" spans="1:8" x14ac:dyDescent="0.2">
      <c r="A3111" s="3">
        <v>1880</v>
      </c>
      <c r="B3111" s="3" t="s">
        <v>3360</v>
      </c>
      <c r="C3111" s="3" t="s">
        <v>3359</v>
      </c>
      <c r="D3111" s="3" t="s">
        <v>3358</v>
      </c>
      <c r="G3111" s="21">
        <v>9466</v>
      </c>
      <c r="H3111" s="21" t="s">
        <v>4567</v>
      </c>
    </row>
    <row r="3112" spans="1:8" x14ac:dyDescent="0.2">
      <c r="A3112" s="3">
        <v>1880</v>
      </c>
      <c r="B3112" s="3" t="s">
        <v>3361</v>
      </c>
      <c r="C3112" s="3" t="s">
        <v>3359</v>
      </c>
      <c r="D3112" s="3" t="s">
        <v>3358</v>
      </c>
      <c r="G3112" s="21">
        <v>9467</v>
      </c>
      <c r="H3112" s="21" t="s">
        <v>4567</v>
      </c>
    </row>
    <row r="3113" spans="1:8" x14ac:dyDescent="0.2">
      <c r="A3113" s="3">
        <v>1880</v>
      </c>
      <c r="B3113" s="3" t="s">
        <v>3362</v>
      </c>
      <c r="C3113" s="3" t="s">
        <v>3359</v>
      </c>
      <c r="D3113" s="3" t="s">
        <v>3358</v>
      </c>
      <c r="G3113" s="21">
        <v>9468</v>
      </c>
      <c r="H3113" s="21" t="s">
        <v>4567</v>
      </c>
    </row>
    <row r="3114" spans="1:8" x14ac:dyDescent="0.2">
      <c r="A3114" s="3">
        <v>1880</v>
      </c>
      <c r="B3114" s="3" t="s">
        <v>3363</v>
      </c>
      <c r="C3114" s="3" t="s">
        <v>3359</v>
      </c>
      <c r="D3114" s="3" t="s">
        <v>3358</v>
      </c>
      <c r="G3114" s="21">
        <v>9469</v>
      </c>
      <c r="H3114" s="21" t="s">
        <v>4567</v>
      </c>
    </row>
    <row r="3115" spans="1:8" x14ac:dyDescent="0.2">
      <c r="A3115" s="3">
        <v>1846</v>
      </c>
      <c r="B3115" s="3" t="s">
        <v>3364</v>
      </c>
      <c r="C3115" s="3" t="s">
        <v>3364</v>
      </c>
      <c r="D3115" s="3" t="s">
        <v>3358</v>
      </c>
      <c r="G3115" s="21">
        <v>9470</v>
      </c>
      <c r="H3115" s="21" t="s">
        <v>4567</v>
      </c>
    </row>
    <row r="3116" spans="1:8" x14ac:dyDescent="0.2">
      <c r="A3116" s="3">
        <v>1856</v>
      </c>
      <c r="B3116" s="3" t="s">
        <v>3365</v>
      </c>
      <c r="C3116" s="3" t="s">
        <v>3365</v>
      </c>
      <c r="D3116" s="3" t="s">
        <v>3358</v>
      </c>
      <c r="G3116" s="21">
        <v>9472</v>
      </c>
      <c r="H3116" s="21" t="s">
        <v>4567</v>
      </c>
    </row>
    <row r="3117" spans="1:8" x14ac:dyDescent="0.2">
      <c r="A3117" s="3">
        <v>1882</v>
      </c>
      <c r="B3117" s="3" t="s">
        <v>3366</v>
      </c>
      <c r="C3117" s="3" t="s">
        <v>3366</v>
      </c>
      <c r="D3117" s="3" t="s">
        <v>3358</v>
      </c>
      <c r="G3117" s="21">
        <v>9473</v>
      </c>
      <c r="H3117" s="21" t="s">
        <v>4567</v>
      </c>
    </row>
    <row r="3118" spans="1:8" x14ac:dyDescent="0.2">
      <c r="A3118" s="3">
        <v>1892</v>
      </c>
      <c r="B3118" s="3" t="s">
        <v>3367</v>
      </c>
      <c r="C3118" s="3" t="s">
        <v>3368</v>
      </c>
      <c r="D3118" s="3" t="s">
        <v>3358</v>
      </c>
      <c r="G3118" s="21">
        <v>9475</v>
      </c>
      <c r="H3118" s="21" t="s">
        <v>4567</v>
      </c>
    </row>
    <row r="3119" spans="1:8" x14ac:dyDescent="0.2">
      <c r="A3119" s="3">
        <v>1892</v>
      </c>
      <c r="B3119" s="3" t="s">
        <v>3369</v>
      </c>
      <c r="C3119" s="3" t="s">
        <v>3368</v>
      </c>
      <c r="D3119" s="3" t="s">
        <v>3358</v>
      </c>
      <c r="G3119" s="21">
        <v>9476</v>
      </c>
      <c r="H3119" s="21" t="s">
        <v>4567</v>
      </c>
    </row>
    <row r="3120" spans="1:8" x14ac:dyDescent="0.2">
      <c r="A3120" s="3">
        <v>1892</v>
      </c>
      <c r="B3120" s="3" t="s">
        <v>3370</v>
      </c>
      <c r="C3120" s="3" t="s">
        <v>3368</v>
      </c>
      <c r="D3120" s="3" t="s">
        <v>3358</v>
      </c>
      <c r="G3120" s="21">
        <v>9477</v>
      </c>
      <c r="H3120" s="21" t="s">
        <v>4567</v>
      </c>
    </row>
    <row r="3121" spans="1:8" x14ac:dyDescent="0.2">
      <c r="A3121" s="3">
        <v>1854</v>
      </c>
      <c r="B3121" s="3" t="s">
        <v>3371</v>
      </c>
      <c r="C3121" s="3" t="s">
        <v>3371</v>
      </c>
      <c r="D3121" s="3" t="s">
        <v>3358</v>
      </c>
      <c r="G3121" s="21">
        <v>9478</v>
      </c>
      <c r="H3121" s="21" t="s">
        <v>4567</v>
      </c>
    </row>
    <row r="3122" spans="1:8" x14ac:dyDescent="0.2">
      <c r="A3122" s="3">
        <v>1845</v>
      </c>
      <c r="B3122" s="3" t="s">
        <v>3372</v>
      </c>
      <c r="C3122" s="3" t="s">
        <v>3372</v>
      </c>
      <c r="D3122" s="3" t="s">
        <v>3358</v>
      </c>
      <c r="G3122" s="21">
        <v>9479</v>
      </c>
      <c r="H3122" s="21" t="s">
        <v>4567</v>
      </c>
    </row>
    <row r="3123" spans="1:8" x14ac:dyDescent="0.2">
      <c r="A3123" s="3">
        <v>1867</v>
      </c>
      <c r="B3123" s="3" t="s">
        <v>3373</v>
      </c>
      <c r="C3123" s="3" t="s">
        <v>3374</v>
      </c>
      <c r="D3123" s="3" t="s">
        <v>3358</v>
      </c>
      <c r="G3123" s="21">
        <v>9500</v>
      </c>
      <c r="H3123" s="21" t="s">
        <v>4573</v>
      </c>
    </row>
    <row r="3124" spans="1:8" x14ac:dyDescent="0.2">
      <c r="A3124" s="3">
        <v>1867</v>
      </c>
      <c r="B3124" s="3" t="s">
        <v>3375</v>
      </c>
      <c r="C3124" s="3" t="s">
        <v>3374</v>
      </c>
      <c r="D3124" s="3" t="s">
        <v>3358</v>
      </c>
      <c r="G3124" s="21">
        <v>9502</v>
      </c>
      <c r="H3124" s="21" t="s">
        <v>4573</v>
      </c>
    </row>
    <row r="3125" spans="1:8" x14ac:dyDescent="0.2">
      <c r="A3125" s="3">
        <v>1867</v>
      </c>
      <c r="B3125" s="3" t="s">
        <v>3376</v>
      </c>
      <c r="C3125" s="3" t="s">
        <v>3374</v>
      </c>
      <c r="D3125" s="3" t="s">
        <v>3358</v>
      </c>
      <c r="G3125" s="21">
        <v>9503</v>
      </c>
      <c r="H3125" s="21" t="s">
        <v>4573</v>
      </c>
    </row>
    <row r="3126" spans="1:8" x14ac:dyDescent="0.2">
      <c r="A3126" s="3">
        <v>1884</v>
      </c>
      <c r="B3126" s="3" t="s">
        <v>3377</v>
      </c>
      <c r="C3126" s="3" t="s">
        <v>3374</v>
      </c>
      <c r="D3126" s="3" t="s">
        <v>3358</v>
      </c>
      <c r="G3126" s="21">
        <v>9504</v>
      </c>
      <c r="H3126" s="21" t="s">
        <v>4573</v>
      </c>
    </row>
    <row r="3127" spans="1:8" x14ac:dyDescent="0.2">
      <c r="A3127" s="3">
        <v>1884</v>
      </c>
      <c r="B3127" s="3" t="s">
        <v>3378</v>
      </c>
      <c r="C3127" s="3" t="s">
        <v>3374</v>
      </c>
      <c r="D3127" s="3" t="s">
        <v>3358</v>
      </c>
      <c r="G3127" s="21">
        <v>9506</v>
      </c>
      <c r="H3127" s="21" t="s">
        <v>4573</v>
      </c>
    </row>
    <row r="3128" spans="1:8" x14ac:dyDescent="0.2">
      <c r="A3128" s="3">
        <v>1884</v>
      </c>
      <c r="B3128" s="3" t="s">
        <v>3379</v>
      </c>
      <c r="C3128" s="3" t="s">
        <v>3374</v>
      </c>
      <c r="D3128" s="3" t="s">
        <v>3358</v>
      </c>
      <c r="G3128" s="21">
        <v>9507</v>
      </c>
      <c r="H3128" s="21" t="s">
        <v>4573</v>
      </c>
    </row>
    <row r="3129" spans="1:8" x14ac:dyDescent="0.2">
      <c r="A3129" s="3">
        <v>1885</v>
      </c>
      <c r="B3129" s="3" t="s">
        <v>3380</v>
      </c>
      <c r="C3129" s="3" t="s">
        <v>3374</v>
      </c>
      <c r="D3129" s="3" t="s">
        <v>3358</v>
      </c>
      <c r="G3129" s="21">
        <v>9508</v>
      </c>
      <c r="H3129" s="21" t="s">
        <v>4573</v>
      </c>
    </row>
    <row r="3130" spans="1:8" x14ac:dyDescent="0.2">
      <c r="A3130" s="3">
        <v>1862</v>
      </c>
      <c r="B3130" s="3" t="s">
        <v>3381</v>
      </c>
      <c r="C3130" s="3" t="s">
        <v>3382</v>
      </c>
      <c r="D3130" s="3" t="s">
        <v>3358</v>
      </c>
      <c r="G3130" s="21">
        <v>9512</v>
      </c>
      <c r="H3130" s="21" t="s">
        <v>4573</v>
      </c>
    </row>
    <row r="3131" spans="1:8" x14ac:dyDescent="0.2">
      <c r="A3131" s="3">
        <v>1862</v>
      </c>
      <c r="B3131" s="3" t="s">
        <v>3383</v>
      </c>
      <c r="C3131" s="3" t="s">
        <v>3382</v>
      </c>
      <c r="D3131" s="3" t="s">
        <v>3358</v>
      </c>
      <c r="G3131" s="21">
        <v>9514</v>
      </c>
      <c r="H3131" s="21" t="s">
        <v>4573</v>
      </c>
    </row>
    <row r="3132" spans="1:8" x14ac:dyDescent="0.2">
      <c r="A3132" s="3">
        <v>1863</v>
      </c>
      <c r="B3132" s="3" t="s">
        <v>3384</v>
      </c>
      <c r="C3132" s="3" t="s">
        <v>3382</v>
      </c>
      <c r="D3132" s="3" t="s">
        <v>3358</v>
      </c>
      <c r="G3132" s="21">
        <v>9515</v>
      </c>
      <c r="H3132" s="21" t="s">
        <v>4573</v>
      </c>
    </row>
    <row r="3133" spans="1:8" x14ac:dyDescent="0.2">
      <c r="A3133" s="3">
        <v>1866</v>
      </c>
      <c r="B3133" s="3" t="s">
        <v>3385</v>
      </c>
      <c r="C3133" s="3" t="s">
        <v>3382</v>
      </c>
      <c r="D3133" s="3" t="s">
        <v>3358</v>
      </c>
      <c r="G3133" s="21">
        <v>9517</v>
      </c>
      <c r="H3133" s="21" t="s">
        <v>4573</v>
      </c>
    </row>
    <row r="3134" spans="1:8" x14ac:dyDescent="0.2">
      <c r="A3134" s="3">
        <v>1864</v>
      </c>
      <c r="B3134" s="3" t="s">
        <v>3386</v>
      </c>
      <c r="C3134" s="3" t="s">
        <v>3387</v>
      </c>
      <c r="D3134" s="3" t="s">
        <v>3358</v>
      </c>
      <c r="G3134" s="21">
        <v>9523</v>
      </c>
      <c r="H3134" s="21" t="s">
        <v>4573</v>
      </c>
    </row>
    <row r="3135" spans="1:8" x14ac:dyDescent="0.2">
      <c r="A3135" s="3">
        <v>1865</v>
      </c>
      <c r="B3135" s="3" t="s">
        <v>3388</v>
      </c>
      <c r="C3135" s="3" t="s">
        <v>3387</v>
      </c>
      <c r="D3135" s="3" t="s">
        <v>3358</v>
      </c>
      <c r="G3135" s="21">
        <v>9524</v>
      </c>
      <c r="H3135" s="21" t="s">
        <v>4573</v>
      </c>
    </row>
    <row r="3136" spans="1:8" x14ac:dyDescent="0.2">
      <c r="A3136" s="3">
        <v>1847</v>
      </c>
      <c r="B3136" s="3" t="s">
        <v>3389</v>
      </c>
      <c r="C3136" s="3" t="s">
        <v>3389</v>
      </c>
      <c r="D3136" s="3" t="s">
        <v>3358</v>
      </c>
      <c r="G3136" s="21">
        <v>9525</v>
      </c>
      <c r="H3136" s="21" t="s">
        <v>4573</v>
      </c>
    </row>
    <row r="3137" spans="1:8" x14ac:dyDescent="0.2">
      <c r="A3137" s="3">
        <v>1852</v>
      </c>
      <c r="B3137" s="3" t="s">
        <v>3390</v>
      </c>
      <c r="C3137" s="3" t="s">
        <v>3391</v>
      </c>
      <c r="D3137" s="3" t="s">
        <v>3358</v>
      </c>
      <c r="G3137" s="21">
        <v>9526</v>
      </c>
      <c r="H3137" s="21" t="s">
        <v>4573</v>
      </c>
    </row>
    <row r="3138" spans="1:8" x14ac:dyDescent="0.2">
      <c r="A3138" s="3">
        <v>1844</v>
      </c>
      <c r="B3138" s="3" t="s">
        <v>3392</v>
      </c>
      <c r="C3138" s="3" t="s">
        <v>3393</v>
      </c>
      <c r="D3138" s="3" t="s">
        <v>3358</v>
      </c>
      <c r="G3138" s="21">
        <v>9527</v>
      </c>
      <c r="H3138" s="21" t="s">
        <v>4573</v>
      </c>
    </row>
    <row r="3139" spans="1:8" x14ac:dyDescent="0.2">
      <c r="A3139" s="3">
        <v>1853</v>
      </c>
      <c r="B3139" s="3" t="s">
        <v>3394</v>
      </c>
      <c r="C3139" s="3" t="s">
        <v>3394</v>
      </c>
      <c r="D3139" s="3" t="s">
        <v>3358</v>
      </c>
      <c r="G3139" s="21">
        <v>9532</v>
      </c>
      <c r="H3139" s="21" t="s">
        <v>4573</v>
      </c>
    </row>
    <row r="3140" spans="1:8" x14ac:dyDescent="0.2">
      <c r="A3140" s="3">
        <v>1170</v>
      </c>
      <c r="B3140" s="3" t="s">
        <v>3395</v>
      </c>
      <c r="C3140" s="3" t="s">
        <v>3395</v>
      </c>
      <c r="D3140" s="3" t="s">
        <v>3358</v>
      </c>
      <c r="G3140" s="21">
        <v>9533</v>
      </c>
      <c r="H3140" s="21" t="s">
        <v>4573</v>
      </c>
    </row>
    <row r="3141" spans="1:8" x14ac:dyDescent="0.2">
      <c r="A3141" s="3">
        <v>1174</v>
      </c>
      <c r="B3141" s="3" t="s">
        <v>3396</v>
      </c>
      <c r="C3141" s="3" t="s">
        <v>3395</v>
      </c>
      <c r="D3141" s="3" t="s">
        <v>3358</v>
      </c>
      <c r="G3141" s="21">
        <v>9534</v>
      </c>
      <c r="H3141" s="21" t="s">
        <v>4573</v>
      </c>
    </row>
    <row r="3142" spans="1:8" x14ac:dyDescent="0.2">
      <c r="A3142" s="3">
        <v>1174</v>
      </c>
      <c r="B3142" s="3" t="s">
        <v>3397</v>
      </c>
      <c r="C3142" s="3" t="s">
        <v>3395</v>
      </c>
      <c r="D3142" s="3" t="s">
        <v>3358</v>
      </c>
      <c r="G3142" s="21">
        <v>9535</v>
      </c>
      <c r="H3142" s="21" t="s">
        <v>4573</v>
      </c>
    </row>
    <row r="3143" spans="1:8" x14ac:dyDescent="0.2">
      <c r="A3143" s="3">
        <v>1144</v>
      </c>
      <c r="B3143" s="3" t="s">
        <v>3398</v>
      </c>
      <c r="C3143" s="3" t="s">
        <v>3398</v>
      </c>
      <c r="D3143" s="3" t="s">
        <v>3358</v>
      </c>
      <c r="G3143" s="21">
        <v>9536</v>
      </c>
      <c r="H3143" s="21" t="s">
        <v>4573</v>
      </c>
    </row>
    <row r="3144" spans="1:8" x14ac:dyDescent="0.2">
      <c r="A3144" s="3">
        <v>1149</v>
      </c>
      <c r="B3144" s="3" t="s">
        <v>3399</v>
      </c>
      <c r="C3144" s="3" t="s">
        <v>3399</v>
      </c>
      <c r="D3144" s="3" t="s">
        <v>3358</v>
      </c>
      <c r="G3144" s="21">
        <v>9542</v>
      </c>
      <c r="H3144" s="21" t="s">
        <v>4573</v>
      </c>
    </row>
    <row r="3145" spans="1:8" x14ac:dyDescent="0.2">
      <c r="A3145" s="3">
        <v>1145</v>
      </c>
      <c r="B3145" s="3" t="s">
        <v>3400</v>
      </c>
      <c r="C3145" s="3" t="s">
        <v>3400</v>
      </c>
      <c r="D3145" s="3" t="s">
        <v>3358</v>
      </c>
      <c r="G3145" s="21">
        <v>9543</v>
      </c>
      <c r="H3145" s="21" t="s">
        <v>4573</v>
      </c>
    </row>
    <row r="3146" spans="1:8" x14ac:dyDescent="0.2">
      <c r="A3146" s="3">
        <v>1172</v>
      </c>
      <c r="B3146" s="3" t="s">
        <v>3401</v>
      </c>
      <c r="C3146" s="3" t="s">
        <v>3401</v>
      </c>
      <c r="D3146" s="3" t="s">
        <v>3358</v>
      </c>
      <c r="G3146" s="21">
        <v>9545</v>
      </c>
      <c r="H3146" s="21" t="s">
        <v>4573</v>
      </c>
    </row>
    <row r="3147" spans="1:8" x14ac:dyDescent="0.2">
      <c r="A3147" s="3">
        <v>1173</v>
      </c>
      <c r="B3147" s="3" t="s">
        <v>3402</v>
      </c>
      <c r="C3147" s="3" t="s">
        <v>3402</v>
      </c>
      <c r="D3147" s="3" t="s">
        <v>3358</v>
      </c>
      <c r="G3147" s="21">
        <v>9546</v>
      </c>
      <c r="H3147" s="21" t="s">
        <v>4573</v>
      </c>
    </row>
    <row r="3148" spans="1:8" x14ac:dyDescent="0.2">
      <c r="A3148" s="3">
        <v>1188</v>
      </c>
      <c r="B3148" s="3" t="s">
        <v>3403</v>
      </c>
      <c r="C3148" s="3" t="s">
        <v>3403</v>
      </c>
      <c r="D3148" s="3" t="s">
        <v>3358</v>
      </c>
      <c r="G3148" s="21">
        <v>9547</v>
      </c>
      <c r="H3148" s="21" t="s">
        <v>4556</v>
      </c>
    </row>
    <row r="3149" spans="1:8" x14ac:dyDescent="0.2">
      <c r="A3149" s="3">
        <v>1261</v>
      </c>
      <c r="B3149" s="3" t="s">
        <v>3404</v>
      </c>
      <c r="C3149" s="3" t="s">
        <v>3404</v>
      </c>
      <c r="D3149" s="3" t="s">
        <v>3358</v>
      </c>
      <c r="G3149" s="21">
        <v>9548</v>
      </c>
      <c r="H3149" s="21" t="s">
        <v>4573</v>
      </c>
    </row>
    <row r="3150" spans="1:8" x14ac:dyDescent="0.2">
      <c r="A3150" s="3">
        <v>1261</v>
      </c>
      <c r="B3150" s="3" t="s">
        <v>3405</v>
      </c>
      <c r="C3150" s="3" t="s">
        <v>3405</v>
      </c>
      <c r="D3150" s="3" t="s">
        <v>3358</v>
      </c>
      <c r="G3150" s="21">
        <v>9552</v>
      </c>
      <c r="H3150" s="21" t="s">
        <v>4573</v>
      </c>
    </row>
    <row r="3151" spans="1:8" x14ac:dyDescent="0.2">
      <c r="A3151" s="3">
        <v>1146</v>
      </c>
      <c r="B3151" s="3" t="s">
        <v>3406</v>
      </c>
      <c r="C3151" s="3" t="s">
        <v>3407</v>
      </c>
      <c r="D3151" s="3" t="s">
        <v>3358</v>
      </c>
      <c r="G3151" s="21">
        <v>9553</v>
      </c>
      <c r="H3151" s="21" t="s">
        <v>4573</v>
      </c>
    </row>
    <row r="3152" spans="1:8" x14ac:dyDescent="0.2">
      <c r="A3152" s="3">
        <v>1188</v>
      </c>
      <c r="B3152" s="3" t="s">
        <v>3408</v>
      </c>
      <c r="C3152" s="3" t="s">
        <v>3409</v>
      </c>
      <c r="D3152" s="3" t="s">
        <v>3358</v>
      </c>
      <c r="G3152" s="21">
        <v>9554</v>
      </c>
      <c r="H3152" s="21" t="s">
        <v>4573</v>
      </c>
    </row>
    <row r="3153" spans="1:8" x14ac:dyDescent="0.2">
      <c r="A3153" s="3">
        <v>1176</v>
      </c>
      <c r="B3153" s="3" t="s">
        <v>3410</v>
      </c>
      <c r="C3153" s="3" t="s">
        <v>3411</v>
      </c>
      <c r="D3153" s="3" t="s">
        <v>3358</v>
      </c>
      <c r="G3153" s="21">
        <v>9555</v>
      </c>
      <c r="H3153" s="21" t="s">
        <v>4573</v>
      </c>
    </row>
    <row r="3154" spans="1:8" x14ac:dyDescent="0.2">
      <c r="A3154" s="3">
        <v>1187</v>
      </c>
      <c r="B3154" s="3" t="s">
        <v>3412</v>
      </c>
      <c r="C3154" s="3" t="s">
        <v>3413</v>
      </c>
      <c r="D3154" s="3" t="s">
        <v>3358</v>
      </c>
      <c r="G3154" s="21">
        <v>9556</v>
      </c>
      <c r="H3154" s="21" t="s">
        <v>4573</v>
      </c>
    </row>
    <row r="3155" spans="1:8" x14ac:dyDescent="0.2">
      <c r="A3155" s="3">
        <v>1189</v>
      </c>
      <c r="B3155" s="3" t="s">
        <v>3414</v>
      </c>
      <c r="C3155" s="3" t="s">
        <v>3414</v>
      </c>
      <c r="D3155" s="3" t="s">
        <v>3358</v>
      </c>
      <c r="G3155" s="21">
        <v>9562</v>
      </c>
      <c r="H3155" s="21" t="s">
        <v>4573</v>
      </c>
    </row>
    <row r="3156" spans="1:8" x14ac:dyDescent="0.2">
      <c r="A3156" s="3">
        <v>1580</v>
      </c>
      <c r="B3156" s="3" t="s">
        <v>3415</v>
      </c>
      <c r="C3156" s="3" t="s">
        <v>3415</v>
      </c>
      <c r="D3156" s="3" t="s">
        <v>3358</v>
      </c>
      <c r="G3156" s="21">
        <v>9565</v>
      </c>
      <c r="H3156" s="21" t="s">
        <v>4573</v>
      </c>
    </row>
    <row r="3157" spans="1:8" x14ac:dyDescent="0.2">
      <c r="A3157" s="3">
        <v>1580</v>
      </c>
      <c r="B3157" s="3" t="s">
        <v>3416</v>
      </c>
      <c r="C3157" s="3" t="s">
        <v>3415</v>
      </c>
      <c r="D3157" s="3" t="s">
        <v>3358</v>
      </c>
      <c r="G3157" s="21">
        <v>9573</v>
      </c>
      <c r="H3157" s="21" t="s">
        <v>4573</v>
      </c>
    </row>
    <row r="3158" spans="1:8" x14ac:dyDescent="0.2">
      <c r="A3158" s="3">
        <v>1580</v>
      </c>
      <c r="B3158" s="3" t="s">
        <v>3417</v>
      </c>
      <c r="C3158" s="3" t="s">
        <v>3415</v>
      </c>
      <c r="D3158" s="3" t="s">
        <v>3358</v>
      </c>
      <c r="G3158" s="21">
        <v>9601</v>
      </c>
      <c r="H3158" s="21" t="s">
        <v>4573</v>
      </c>
    </row>
    <row r="3159" spans="1:8" x14ac:dyDescent="0.2">
      <c r="A3159" s="3">
        <v>1588</v>
      </c>
      <c r="B3159" s="3" t="s">
        <v>3418</v>
      </c>
      <c r="C3159" s="3" t="s">
        <v>3418</v>
      </c>
      <c r="D3159" s="3" t="s">
        <v>3358</v>
      </c>
      <c r="G3159" s="21">
        <v>9602</v>
      </c>
      <c r="H3159" s="21" t="s">
        <v>4573</v>
      </c>
    </row>
    <row r="3160" spans="1:8" x14ac:dyDescent="0.2">
      <c r="A3160" s="3">
        <v>1595</v>
      </c>
      <c r="B3160" s="3" t="s">
        <v>3419</v>
      </c>
      <c r="C3160" s="3" t="s">
        <v>3419</v>
      </c>
      <c r="D3160" s="3" t="s">
        <v>3358</v>
      </c>
      <c r="G3160" s="21">
        <v>9604</v>
      </c>
      <c r="H3160" s="21" t="s">
        <v>4573</v>
      </c>
    </row>
    <row r="3161" spans="1:8" x14ac:dyDescent="0.2">
      <c r="A3161" s="3">
        <v>1584</v>
      </c>
      <c r="B3161" s="3" t="s">
        <v>3420</v>
      </c>
      <c r="C3161" s="3" t="s">
        <v>3421</v>
      </c>
      <c r="D3161" s="3" t="s">
        <v>3358</v>
      </c>
      <c r="G3161" s="21">
        <v>9606</v>
      </c>
      <c r="H3161" s="21" t="s">
        <v>4574</v>
      </c>
    </row>
    <row r="3162" spans="1:8" x14ac:dyDescent="0.2">
      <c r="A3162" s="3">
        <v>1585</v>
      </c>
      <c r="B3162" s="3" t="s">
        <v>3422</v>
      </c>
      <c r="C3162" s="3" t="s">
        <v>3421</v>
      </c>
      <c r="D3162" s="3" t="s">
        <v>3358</v>
      </c>
      <c r="G3162" s="21">
        <v>9607</v>
      </c>
      <c r="H3162" s="21" t="s">
        <v>4574</v>
      </c>
    </row>
    <row r="3163" spans="1:8" x14ac:dyDescent="0.2">
      <c r="A3163" s="3">
        <v>1585</v>
      </c>
      <c r="B3163" s="3" t="s">
        <v>3423</v>
      </c>
      <c r="C3163" s="3" t="s">
        <v>3421</v>
      </c>
      <c r="D3163" s="3" t="s">
        <v>3358</v>
      </c>
      <c r="G3163" s="21">
        <v>9608</v>
      </c>
      <c r="H3163" s="21" t="s">
        <v>4573</v>
      </c>
    </row>
    <row r="3164" spans="1:8" x14ac:dyDescent="0.2">
      <c r="A3164" s="3">
        <v>1585</v>
      </c>
      <c r="B3164" s="3" t="s">
        <v>3424</v>
      </c>
      <c r="C3164" s="3" t="s">
        <v>3421</v>
      </c>
      <c r="D3164" s="3" t="s">
        <v>3358</v>
      </c>
      <c r="G3164" s="21">
        <v>9612</v>
      </c>
      <c r="H3164" s="21" t="s">
        <v>4574</v>
      </c>
    </row>
    <row r="3165" spans="1:8" x14ac:dyDescent="0.2">
      <c r="A3165" s="3">
        <v>1586</v>
      </c>
      <c r="B3165" s="3" t="s">
        <v>3425</v>
      </c>
      <c r="C3165" s="3" t="s">
        <v>3421</v>
      </c>
      <c r="D3165" s="3" t="s">
        <v>3358</v>
      </c>
      <c r="G3165" s="21">
        <v>9613</v>
      </c>
      <c r="H3165" s="21" t="s">
        <v>4557</v>
      </c>
    </row>
    <row r="3166" spans="1:8" x14ac:dyDescent="0.2">
      <c r="A3166" s="3">
        <v>1587</v>
      </c>
      <c r="B3166" s="3" t="s">
        <v>3426</v>
      </c>
      <c r="C3166" s="3" t="s">
        <v>3421</v>
      </c>
      <c r="D3166" s="3" t="s">
        <v>3358</v>
      </c>
      <c r="G3166" s="21">
        <v>9614</v>
      </c>
      <c r="H3166" s="21" t="s">
        <v>4574</v>
      </c>
    </row>
    <row r="3167" spans="1:8" x14ac:dyDescent="0.2">
      <c r="A3167" s="3">
        <v>1587</v>
      </c>
      <c r="B3167" s="3" t="s">
        <v>3427</v>
      </c>
      <c r="C3167" s="3" t="s">
        <v>3421</v>
      </c>
      <c r="D3167" s="3" t="s">
        <v>3358</v>
      </c>
      <c r="G3167" s="21">
        <v>9615</v>
      </c>
      <c r="H3167" s="21" t="s">
        <v>4574</v>
      </c>
    </row>
    <row r="3168" spans="1:8" x14ac:dyDescent="0.2">
      <c r="A3168" s="3">
        <v>1589</v>
      </c>
      <c r="B3168" s="3" t="s">
        <v>3428</v>
      </c>
      <c r="C3168" s="3" t="s">
        <v>3421</v>
      </c>
      <c r="D3168" s="3" t="s">
        <v>3358</v>
      </c>
      <c r="G3168" s="21">
        <v>9620</v>
      </c>
      <c r="H3168" s="21" t="s">
        <v>4574</v>
      </c>
    </row>
    <row r="3169" spans="1:8" x14ac:dyDescent="0.2">
      <c r="A3169" s="3">
        <v>1787</v>
      </c>
      <c r="B3169" s="3" t="s">
        <v>3429</v>
      </c>
      <c r="C3169" s="3" t="s">
        <v>3421</v>
      </c>
      <c r="D3169" s="3" t="s">
        <v>3358</v>
      </c>
      <c r="G3169" s="21">
        <v>9621</v>
      </c>
      <c r="H3169" s="21" t="s">
        <v>4574</v>
      </c>
    </row>
    <row r="3170" spans="1:8" x14ac:dyDescent="0.2">
      <c r="A3170" s="3">
        <v>1042</v>
      </c>
      <c r="B3170" s="3" t="s">
        <v>3430</v>
      </c>
      <c r="C3170" s="3" t="s">
        <v>3430</v>
      </c>
      <c r="D3170" s="3" t="s">
        <v>3358</v>
      </c>
      <c r="G3170" s="21">
        <v>9622</v>
      </c>
      <c r="H3170" s="21" t="s">
        <v>4574</v>
      </c>
    </row>
    <row r="3171" spans="1:8" x14ac:dyDescent="0.2">
      <c r="A3171" s="3">
        <v>1035</v>
      </c>
      <c r="B3171" s="3" t="s">
        <v>3431</v>
      </c>
      <c r="C3171" s="3" t="s">
        <v>3431</v>
      </c>
      <c r="D3171" s="3" t="s">
        <v>3358</v>
      </c>
      <c r="G3171" s="21">
        <v>9630</v>
      </c>
      <c r="H3171" s="21" t="s">
        <v>4574</v>
      </c>
    </row>
    <row r="3172" spans="1:8" x14ac:dyDescent="0.2">
      <c r="A3172" s="3">
        <v>1034</v>
      </c>
      <c r="B3172" s="3" t="s">
        <v>3432</v>
      </c>
      <c r="C3172" s="3" t="s">
        <v>3432</v>
      </c>
      <c r="D3172" s="3" t="s">
        <v>3358</v>
      </c>
      <c r="G3172" s="21">
        <v>9631</v>
      </c>
      <c r="H3172" s="21" t="s">
        <v>4574</v>
      </c>
    </row>
    <row r="3173" spans="1:8" x14ac:dyDescent="0.2">
      <c r="A3173" s="3">
        <v>1308</v>
      </c>
      <c r="B3173" s="3" t="s">
        <v>3433</v>
      </c>
      <c r="C3173" s="3" t="s">
        <v>3433</v>
      </c>
      <c r="D3173" s="3" t="s">
        <v>3358</v>
      </c>
      <c r="G3173" s="21">
        <v>9633</v>
      </c>
      <c r="H3173" s="21" t="s">
        <v>4574</v>
      </c>
    </row>
    <row r="3174" spans="1:8" x14ac:dyDescent="0.2">
      <c r="A3174" s="3">
        <v>1148</v>
      </c>
      <c r="B3174" s="3" t="s">
        <v>3434</v>
      </c>
      <c r="C3174" s="3" t="s">
        <v>3434</v>
      </c>
      <c r="D3174" s="3" t="s">
        <v>3358</v>
      </c>
      <c r="G3174" s="21">
        <v>9642</v>
      </c>
      <c r="H3174" s="21" t="s">
        <v>4574</v>
      </c>
    </row>
    <row r="3175" spans="1:8" x14ac:dyDescent="0.2">
      <c r="A3175" s="3">
        <v>1316</v>
      </c>
      <c r="B3175" s="3" t="s">
        <v>3435</v>
      </c>
      <c r="C3175" s="3" t="s">
        <v>3435</v>
      </c>
      <c r="D3175" s="3" t="s">
        <v>3358</v>
      </c>
      <c r="G3175" s="21">
        <v>9643</v>
      </c>
      <c r="H3175" s="21" t="s">
        <v>4568</v>
      </c>
    </row>
    <row r="3176" spans="1:8" x14ac:dyDescent="0.2">
      <c r="A3176" s="3">
        <v>1304</v>
      </c>
      <c r="B3176" s="3" t="s">
        <v>3436</v>
      </c>
      <c r="C3176" s="3" t="s">
        <v>3437</v>
      </c>
      <c r="D3176" s="3" t="s">
        <v>3358</v>
      </c>
      <c r="G3176" s="21">
        <v>9650</v>
      </c>
      <c r="H3176" s="21" t="s">
        <v>4568</v>
      </c>
    </row>
    <row r="3177" spans="1:8" x14ac:dyDescent="0.2">
      <c r="A3177" s="3">
        <v>1304</v>
      </c>
      <c r="B3177" s="3" t="s">
        <v>3438</v>
      </c>
      <c r="C3177" s="3" t="s">
        <v>3437</v>
      </c>
      <c r="D3177" s="3" t="s">
        <v>3358</v>
      </c>
      <c r="G3177" s="21">
        <v>9651</v>
      </c>
      <c r="H3177" s="21" t="s">
        <v>4574</v>
      </c>
    </row>
    <row r="3178" spans="1:8" x14ac:dyDescent="0.2">
      <c r="A3178" s="3">
        <v>1148</v>
      </c>
      <c r="B3178" s="3" t="s">
        <v>3439</v>
      </c>
      <c r="C3178" s="3" t="s">
        <v>3439</v>
      </c>
      <c r="D3178" s="3" t="s">
        <v>3358</v>
      </c>
      <c r="G3178" s="21">
        <v>9652</v>
      </c>
      <c r="H3178" s="21" t="s">
        <v>4568</v>
      </c>
    </row>
    <row r="3179" spans="1:8" x14ac:dyDescent="0.2">
      <c r="A3179" s="3">
        <v>1306</v>
      </c>
      <c r="B3179" s="3" t="s">
        <v>3440</v>
      </c>
      <c r="C3179" s="3" t="s">
        <v>3440</v>
      </c>
      <c r="D3179" s="3" t="s">
        <v>3358</v>
      </c>
      <c r="G3179" s="21">
        <v>9655</v>
      </c>
      <c r="H3179" s="21" t="s">
        <v>4568</v>
      </c>
    </row>
    <row r="3180" spans="1:8" x14ac:dyDescent="0.2">
      <c r="A3180" s="3">
        <v>1304</v>
      </c>
      <c r="B3180" s="3" t="s">
        <v>3441</v>
      </c>
      <c r="C3180" s="3" t="s">
        <v>3441</v>
      </c>
      <c r="D3180" s="3" t="s">
        <v>3358</v>
      </c>
      <c r="G3180" s="21">
        <v>9656</v>
      </c>
      <c r="H3180" s="21" t="s">
        <v>4568</v>
      </c>
    </row>
    <row r="3181" spans="1:8" x14ac:dyDescent="0.2">
      <c r="A3181" s="3">
        <v>1312</v>
      </c>
      <c r="B3181" s="3" t="s">
        <v>3442</v>
      </c>
      <c r="C3181" s="3" t="s">
        <v>3442</v>
      </c>
      <c r="D3181" s="3" t="s">
        <v>3358</v>
      </c>
      <c r="G3181" s="21">
        <v>9657</v>
      </c>
      <c r="H3181" s="21" t="s">
        <v>4567</v>
      </c>
    </row>
    <row r="3182" spans="1:8" x14ac:dyDescent="0.2">
      <c r="A3182" s="3">
        <v>1313</v>
      </c>
      <c r="B3182" s="3" t="s">
        <v>3443</v>
      </c>
      <c r="C3182" s="3" t="s">
        <v>3443</v>
      </c>
      <c r="D3182" s="3" t="s">
        <v>3358</v>
      </c>
      <c r="G3182" s="21">
        <v>9658</v>
      </c>
      <c r="H3182" s="21" t="s">
        <v>4567</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Version</vt:lpstr>
      <vt:lpstr>A</vt:lpstr>
      <vt:lpstr>B</vt:lpstr>
      <vt:lpstr>Y</vt:lpstr>
      <vt:lpstr>Z</vt:lpstr>
      <vt:lpstr>Kat</vt:lpstr>
      <vt:lpstr>Lang</vt:lpstr>
      <vt:lpstr>Lang_measure</vt:lpstr>
      <vt:lpstr>measure_id</vt:lpstr>
      <vt:lpstr>measure_version</vt:lpstr>
      <vt:lpstr>Systems</vt:lpstr>
      <vt:lpstr>Trad</vt:lpstr>
      <vt:lpstr>Units</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2026-04-29T06:24:12Z</cp:lastPrinted>
  <dcterms:created xsi:type="dcterms:W3CDTF">2015-06-05T18:19:34Z</dcterms:created>
  <dcterms:modified xsi:type="dcterms:W3CDTF">2026-05-08T13:10:02Z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