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ustomProperty3.bin" ContentType="application/vnd.openxmlformats-officedocument.spreadsheetml.customProperty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ustomProperty4.bin" ContentType="application/vnd.openxmlformats-officedocument.spreadsheetml.customProperty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E-01\U80768268\data\Documents\Stromkennzeichnung und HKN\Elektr Buchhaltung 2026\"/>
    </mc:Choice>
  </mc:AlternateContent>
  <xr:revisionPtr revIDLastSave="0" documentId="13_ncr:1_{46B860D8-8134-4EB7-A186-C93E18E5D6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eferantenmix" sheetId="9" r:id="rId1"/>
    <sheet name="Produktemix A" sheetId="11" r:id="rId2"/>
    <sheet name="Produktemix B" sheetId="14" r:id="rId3"/>
    <sheet name="Produktemix C" sheetId="15" r:id="rId4"/>
    <sheet name="Anhang" sheetId="10" r:id="rId5"/>
  </sheets>
  <definedNames>
    <definedName name="_xlnm._FilterDatabase" localSheetId="0" hidden="1">Lieferantenmix!$B$57:$D$80</definedName>
    <definedName name="_xlnm._FilterDatabase" localSheetId="1" hidden="1">'Produktemix A'!$B$41:$C$64</definedName>
    <definedName name="_xlnm._FilterDatabase" localSheetId="2" hidden="1">'Produktemix B'!$B$41:$C$64</definedName>
    <definedName name="_xlnm._FilterDatabase" localSheetId="3" hidden="1">'Produktemix C'!$B$41:$C$64</definedName>
    <definedName name="_xlnm.Print_Area" localSheetId="4">Anhang!$A$1:$Q$37</definedName>
    <definedName name="_xlnm.Print_Area" localSheetId="0">Lieferantenmix!$A$1:$Y$50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5" l="1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36" i="15"/>
  <c r="C35" i="15"/>
  <c r="C34" i="15"/>
  <c r="C33" i="15"/>
  <c r="C32" i="15" s="1"/>
  <c r="B66" i="15" s="1"/>
  <c r="C31" i="15"/>
  <c r="G28" i="15"/>
  <c r="D22" i="15"/>
  <c r="D28" i="15" s="1"/>
  <c r="C22" i="15"/>
  <c r="C19" i="15"/>
  <c r="D13" i="15"/>
  <c r="C13" i="15"/>
  <c r="C28" i="15" s="1"/>
  <c r="C9" i="15"/>
  <c r="C6" i="15"/>
  <c r="K4" i="15"/>
  <c r="C3" i="15"/>
  <c r="B41" i="15" s="1"/>
  <c r="C64" i="14"/>
  <c r="C63" i="14"/>
  <c r="C62" i="14"/>
  <c r="C61" i="14"/>
  <c r="C60" i="14"/>
  <c r="C59" i="14"/>
  <c r="C58" i="14"/>
  <c r="C57" i="14"/>
  <c r="C56" i="14"/>
  <c r="C55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36" i="14"/>
  <c r="C35" i="14"/>
  <c r="C34" i="14"/>
  <c r="C32" i="14" s="1"/>
  <c r="B66" i="14" s="1"/>
  <c r="C33" i="14"/>
  <c r="C31" i="14"/>
  <c r="B67" i="14" s="1"/>
  <c r="G28" i="14"/>
  <c r="D22" i="14"/>
  <c r="C22" i="14"/>
  <c r="C19" i="14"/>
  <c r="C54" i="14" s="1"/>
  <c r="D13" i="14"/>
  <c r="D28" i="14" s="1"/>
  <c r="C13" i="14"/>
  <c r="C28" i="14" s="1"/>
  <c r="C29" i="14" s="1"/>
  <c r="C9" i="14"/>
  <c r="C6" i="14"/>
  <c r="K4" i="14"/>
  <c r="C3" i="14"/>
  <c r="B41" i="14" s="1"/>
  <c r="C6" i="11"/>
  <c r="K4" i="11"/>
  <c r="C29" i="15" l="1"/>
  <c r="C31" i="11" l="1"/>
  <c r="E37" i="9"/>
  <c r="C33" i="11"/>
  <c r="K27" i="10"/>
  <c r="G35" i="10"/>
  <c r="G36" i="10"/>
  <c r="G37" i="10"/>
  <c r="G38" i="10"/>
  <c r="F38" i="10"/>
  <c r="F37" i="10"/>
  <c r="F36" i="10"/>
  <c r="F35" i="10"/>
  <c r="G32" i="10"/>
  <c r="G33" i="10"/>
  <c r="F33" i="10"/>
  <c r="F32" i="10"/>
  <c r="G28" i="10"/>
  <c r="G26" i="10"/>
  <c r="G24" i="10"/>
  <c r="L15" i="10" s="1"/>
  <c r="G21" i="10"/>
  <c r="G22" i="10"/>
  <c r="G18" i="10"/>
  <c r="G19" i="10"/>
  <c r="G14" i="10"/>
  <c r="G15" i="10"/>
  <c r="G16" i="10"/>
  <c r="G10" i="10"/>
  <c r="G11" i="10"/>
  <c r="G12" i="10"/>
  <c r="F26" i="10"/>
  <c r="F24" i="10"/>
  <c r="F22" i="10"/>
  <c r="F21" i="10"/>
  <c r="F19" i="10"/>
  <c r="F18" i="10"/>
  <c r="F16" i="10"/>
  <c r="F15" i="10"/>
  <c r="F14" i="10"/>
  <c r="F12" i="10"/>
  <c r="F11" i="10"/>
  <c r="F10" i="10"/>
  <c r="D35" i="10"/>
  <c r="D36" i="10"/>
  <c r="D37" i="10"/>
  <c r="D38" i="10"/>
  <c r="D32" i="10"/>
  <c r="D33" i="10"/>
  <c r="C38" i="10"/>
  <c r="C37" i="10"/>
  <c r="C36" i="10"/>
  <c r="C35" i="10"/>
  <c r="C33" i="10"/>
  <c r="C32" i="10"/>
  <c r="D26" i="10"/>
  <c r="D24" i="10"/>
  <c r="D21" i="10"/>
  <c r="D22" i="10"/>
  <c r="D18" i="10"/>
  <c r="D19" i="10"/>
  <c r="C26" i="10"/>
  <c r="C24" i="10"/>
  <c r="C22" i="10"/>
  <c r="C21" i="10"/>
  <c r="C19" i="10"/>
  <c r="C18" i="10"/>
  <c r="D14" i="10"/>
  <c r="D15" i="10"/>
  <c r="D16" i="10"/>
  <c r="C16" i="10"/>
  <c r="C15" i="10"/>
  <c r="C14" i="10"/>
  <c r="D10" i="10"/>
  <c r="D11" i="10"/>
  <c r="D12" i="10"/>
  <c r="C12" i="10"/>
  <c r="C11" i="10"/>
  <c r="C10" i="10"/>
  <c r="K12" i="10" l="1"/>
  <c r="F47" i="9" l="1"/>
  <c r="D47" i="9"/>
  <c r="C47" i="9"/>
  <c r="C36" i="11"/>
  <c r="L27" i="10"/>
  <c r="L21" i="10"/>
  <c r="L22" i="10"/>
  <c r="L23" i="10"/>
  <c r="L24" i="10"/>
  <c r="K24" i="10"/>
  <c r="K23" i="10"/>
  <c r="K22" i="10"/>
  <c r="K21" i="10"/>
  <c r="L16" i="10"/>
  <c r="K16" i="10"/>
  <c r="K15" i="10"/>
  <c r="B57" i="9"/>
  <c r="F28" i="10"/>
  <c r="E47" i="9" l="1"/>
  <c r="P15" i="10"/>
  <c r="Q22" i="10"/>
  <c r="Q15" i="10"/>
  <c r="L19" i="10"/>
  <c r="Q19" i="10" s="1"/>
  <c r="K14" i="10"/>
  <c r="P14" i="10" s="1"/>
  <c r="Q24" i="10"/>
  <c r="L13" i="10"/>
  <c r="Q13" i="10" s="1"/>
  <c r="P12" i="10"/>
  <c r="L10" i="10"/>
  <c r="Q10" i="10" s="1"/>
  <c r="K19" i="10"/>
  <c r="P19" i="10" s="1"/>
  <c r="P22" i="10"/>
  <c r="P24" i="10"/>
  <c r="L14" i="10"/>
  <c r="Q14" i="10" s="1"/>
  <c r="L20" i="10"/>
  <c r="P16" i="10"/>
  <c r="K13" i="10"/>
  <c r="P13" i="10" s="1"/>
  <c r="L12" i="10"/>
  <c r="Q23" i="10"/>
  <c r="P21" i="10"/>
  <c r="K20" i="10"/>
  <c r="P23" i="10"/>
  <c r="Q16" i="10"/>
  <c r="K10" i="10"/>
  <c r="P10" i="10" s="1"/>
  <c r="Q12" i="10" l="1"/>
  <c r="Q11" i="10" s="1"/>
  <c r="Q9" i="10" s="1"/>
  <c r="J12" i="10"/>
  <c r="O13" i="10"/>
  <c r="K18" i="10"/>
  <c r="L18" i="10"/>
  <c r="K11" i="10"/>
  <c r="P11" i="10"/>
  <c r="J10" i="10"/>
  <c r="P20" i="10"/>
  <c r="P18" i="10" s="1"/>
  <c r="L11" i="10"/>
  <c r="L9" i="10" s="1"/>
  <c r="L25" i="10" l="1"/>
  <c r="G28" i="11"/>
  <c r="C34" i="11"/>
  <c r="C35" i="11"/>
  <c r="B67" i="11"/>
  <c r="D22" i="11"/>
  <c r="C22" i="11"/>
  <c r="D13" i="11"/>
  <c r="C13" i="11"/>
  <c r="C60" i="11"/>
  <c r="C64" i="11"/>
  <c r="C63" i="11"/>
  <c r="C62" i="11"/>
  <c r="C61" i="11"/>
  <c r="C59" i="11"/>
  <c r="C58" i="11"/>
  <c r="C57" i="11"/>
  <c r="C56" i="11"/>
  <c r="C55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J21" i="9"/>
  <c r="C32" i="11" l="1"/>
  <c r="B66" i="11" s="1"/>
  <c r="C48" i="9"/>
  <c r="E48" i="9"/>
  <c r="E49" i="9" s="1"/>
  <c r="F49" i="9" s="1"/>
  <c r="D28" i="11"/>
  <c r="F19" i="9"/>
  <c r="E19" i="9"/>
  <c r="D19" i="9"/>
  <c r="C19" i="9"/>
  <c r="B10" i="9"/>
  <c r="C3" i="11"/>
  <c r="B41" i="11" s="1"/>
  <c r="C19" i="11"/>
  <c r="C54" i="11" s="1"/>
  <c r="C9" i="11"/>
  <c r="I43" i="9"/>
  <c r="K17" i="10" l="1"/>
  <c r="C28" i="11"/>
  <c r="C29" i="11" s="1"/>
  <c r="P17" i="10" l="1"/>
  <c r="K9" i="10"/>
  <c r="K25" i="10" s="1"/>
  <c r="J15" i="10"/>
  <c r="C40" i="10"/>
  <c r="D40" i="10"/>
  <c r="G40" i="10"/>
  <c r="F40" i="10"/>
  <c r="F41" i="10"/>
  <c r="C41" i="10" l="1"/>
  <c r="K39" i="9" l="1"/>
  <c r="C77" i="9" s="1"/>
  <c r="K38" i="9"/>
  <c r="C75" i="9" s="1"/>
  <c r="Q21" i="10"/>
  <c r="Q20" i="10" s="1"/>
  <c r="Q18" i="10" s="1"/>
  <c r="Q25" i="10" s="1"/>
  <c r="K32" i="9"/>
  <c r="C68" i="9" s="1"/>
  <c r="O15" i="10" l="1"/>
  <c r="J31" i="9" s="1"/>
  <c r="K31" i="9"/>
  <c r="C66" i="9" s="1"/>
  <c r="K40" i="9"/>
  <c r="C79" i="9" s="1"/>
  <c r="K37" i="9"/>
  <c r="C73" i="9" s="1"/>
  <c r="J17" i="10"/>
  <c r="K29" i="9"/>
  <c r="C62" i="9" s="1"/>
  <c r="K30" i="9"/>
  <c r="C64" i="9" s="1"/>
  <c r="O16" i="10"/>
  <c r="J32" i="9" s="1"/>
  <c r="C69" i="9" s="1"/>
  <c r="C67" i="9" l="1"/>
  <c r="O17" i="10"/>
  <c r="J33" i="9" s="1"/>
  <c r="O14" i="10"/>
  <c r="J30" i="9" s="1"/>
  <c r="C65" i="9" s="1"/>
  <c r="J29" i="9"/>
  <c r="C63" i="9" s="1"/>
  <c r="K35" i="9"/>
  <c r="C71" i="9" s="1"/>
  <c r="O12" i="10"/>
  <c r="J28" i="9" s="1"/>
  <c r="O21" i="10"/>
  <c r="J37" i="9" s="1"/>
  <c r="J48" i="9" s="1"/>
  <c r="O23" i="10"/>
  <c r="J39" i="9" s="1"/>
  <c r="J50" i="9" s="1"/>
  <c r="O22" i="10"/>
  <c r="J38" i="9" s="1"/>
  <c r="J49" i="9" s="1"/>
  <c r="O24" i="10"/>
  <c r="J40" i="9" s="1"/>
  <c r="J51" i="9" s="1"/>
  <c r="J47" i="9" l="1"/>
  <c r="B82" i="9" s="1"/>
  <c r="C78" i="9"/>
  <c r="C80" i="9"/>
  <c r="C76" i="9"/>
  <c r="C74" i="9"/>
  <c r="K34" i="9"/>
  <c r="K36" i="9"/>
  <c r="K33" i="9"/>
  <c r="C70" i="9" s="1"/>
  <c r="O19" i="10"/>
  <c r="J35" i="9" s="1"/>
  <c r="J46" i="9" s="1"/>
  <c r="P9" i="10"/>
  <c r="K28" i="9"/>
  <c r="C60" i="9" s="1"/>
  <c r="O20" i="10"/>
  <c r="J36" i="9" s="1"/>
  <c r="B83" i="9" l="1"/>
  <c r="C72" i="9"/>
  <c r="C61" i="9"/>
  <c r="O18" i="10"/>
  <c r="J34" i="9" s="1"/>
  <c r="K27" i="9"/>
  <c r="O11" i="10"/>
  <c r="J27" i="9" s="1"/>
  <c r="J9" i="10"/>
  <c r="K26" i="9"/>
  <c r="C58" i="9" s="1"/>
  <c r="P25" i="10"/>
  <c r="O10" i="10"/>
  <c r="J26" i="9" s="1"/>
  <c r="C59" i="9" l="1"/>
  <c r="K25" i="9"/>
  <c r="O9" i="10"/>
  <c r="J25" i="9" s="1"/>
  <c r="K41" i="9" l="1"/>
  <c r="O25" i="10"/>
  <c r="J41" i="9" s="1"/>
  <c r="J11" i="10"/>
  <c r="J22" i="10"/>
  <c r="J24" i="10"/>
  <c r="J19" i="10"/>
  <c r="J14" i="10" l="1"/>
  <c r="J16" i="10"/>
  <c r="J13" i="10"/>
  <c r="J21" i="10"/>
  <c r="J23" i="10"/>
  <c r="J18" i="10" l="1"/>
  <c r="J20" i="10"/>
  <c r="J2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Ruedi Zurbrügg</author>
  </authors>
  <commentList>
    <comment ref="F49" authorId="0" shapeId="0" xr:uid="{883F3C0A-8E14-4988-8BC9-9DC227178E65}">
      <text>
        <r>
          <rPr>
            <sz val="9"/>
            <color indexed="81"/>
            <rFont val="Tahoma"/>
            <family val="2"/>
          </rPr>
          <t xml:space="preserve">Die Zahl </t>
        </r>
        <r>
          <rPr>
            <b/>
            <sz val="9"/>
            <color indexed="81"/>
            <rFont val="Tahoma"/>
            <family val="2"/>
          </rPr>
          <t>entwerterer HKN</t>
        </r>
        <r>
          <rPr>
            <sz val="9"/>
            <color indexed="81"/>
            <rFont val="Tahoma"/>
            <family val="2"/>
          </rPr>
          <t xml:space="preserve"> muss der verkauften Strommenge entsprechen; ansonsten geht die Buchhaltung nicht auf.</t>
        </r>
      </text>
    </comment>
  </commentList>
</comments>
</file>

<file path=xl/sharedStrings.xml><?xml version="1.0" encoding="utf-8"?>
<sst xmlns="http://schemas.openxmlformats.org/spreadsheetml/2006/main" count="396" uniqueCount="106">
  <si>
    <t>Elektrizitätsbuchhaltung für Kalenderjahr</t>
  </si>
  <si>
    <t>Einheit der Elektrizitätsbuchhaltung</t>
  </si>
  <si>
    <t>kWh</t>
  </si>
  <si>
    <t>Total</t>
  </si>
  <si>
    <t>Geförderter Strom in Prozent</t>
  </si>
  <si>
    <t>Beschreibung HKN-Lieferant / Vertrag</t>
  </si>
  <si>
    <t>Schweiz</t>
  </si>
  <si>
    <t>Ausland</t>
  </si>
  <si>
    <t>Wasserkraft</t>
  </si>
  <si>
    <t>Sonnenenergie</t>
  </si>
  <si>
    <t>Windenergie</t>
  </si>
  <si>
    <t>Biomasse</t>
  </si>
  <si>
    <t>Siedlungsabfälle</t>
  </si>
  <si>
    <t>Geothermie</t>
  </si>
  <si>
    <t>Geförderter Strom</t>
  </si>
  <si>
    <t>Kernenergie</t>
  </si>
  <si>
    <t>Fossile Energieträger</t>
  </si>
  <si>
    <t>Erdöl</t>
  </si>
  <si>
    <t>Erdgas</t>
  </si>
  <si>
    <t>Kohle</t>
  </si>
  <si>
    <t>Total Schweiz / Total Ausland</t>
  </si>
  <si>
    <t>Total Schweiz &amp; Ausland</t>
  </si>
  <si>
    <t>Stromkennzeichnung</t>
  </si>
  <si>
    <t>Ihr Stromlieferant:</t>
  </si>
  <si>
    <t>EW Muster AG</t>
  </si>
  <si>
    <t>Kontakt:</t>
  </si>
  <si>
    <t>Tel. 055 555 55 55</t>
  </si>
  <si>
    <t>Debora Muster</t>
  </si>
  <si>
    <t>Bezugsjahr:</t>
  </si>
  <si>
    <t>Der gesamthaft an unsere Kunden gelieferte Strom wurde produziert aus:</t>
  </si>
  <si>
    <t>in %</t>
  </si>
  <si>
    <t>aus der Schweiz</t>
  </si>
  <si>
    <t>Erneuerbare Energien</t>
  </si>
  <si>
    <t>Übrige erneuerbare Energien</t>
  </si>
  <si>
    <r>
      <t>Geförderter Strom</t>
    </r>
    <r>
      <rPr>
        <vertAlign val="superscript"/>
        <sz val="10"/>
        <rFont val="Arial"/>
        <family val="2"/>
      </rPr>
      <t>1</t>
    </r>
  </si>
  <si>
    <t>Nicht erneuerbare Energien</t>
  </si>
  <si>
    <t>Wasserkraft Schweiz</t>
  </si>
  <si>
    <t>Wasserkraft Ausland</t>
  </si>
  <si>
    <t>Geförderter Strom Schweiz</t>
  </si>
  <si>
    <t>Kernenergie Schweiz</t>
  </si>
  <si>
    <t>Kernenergie Ausland</t>
  </si>
  <si>
    <t>Jahr</t>
  </si>
  <si>
    <t>Produktname</t>
  </si>
  <si>
    <t>Bitte geben Sie die Zusammensetzung des Produktemixes an:</t>
  </si>
  <si>
    <t>Zusammensetzung Produktemix</t>
  </si>
  <si>
    <t>Hilfstabellen - bitte nicht bearbeiten</t>
  </si>
  <si>
    <t xml:space="preserve">Tabelle: </t>
  </si>
  <si>
    <t>auf den Pronovo Konten</t>
  </si>
  <si>
    <t>Stromkennzeichnung in Menge</t>
  </si>
  <si>
    <t>Stromkennzeichnung in Prozent</t>
  </si>
  <si>
    <t>in Energiemenge</t>
  </si>
  <si>
    <t>Nicht Erneuerbare Energien</t>
  </si>
  <si>
    <t>Verkaufte Menge Elektrizität an Endkunden</t>
  </si>
  <si>
    <t>Aufschlüsselung geförderter Strom</t>
  </si>
  <si>
    <t>Vorhandene HKN (Pronovo Konten)</t>
  </si>
  <si>
    <t>Entwertete HKN für SKZ</t>
  </si>
  <si>
    <t xml:space="preserve">Nuklearer Abfall: </t>
  </si>
  <si>
    <t xml:space="preserve"> g/kWh</t>
  </si>
  <si>
    <t xml:space="preserve">CO2-Emissionen: </t>
  </si>
  <si>
    <t>Kohle Ausland</t>
  </si>
  <si>
    <t>Sonnenenergie Schweiz</t>
  </si>
  <si>
    <t>Sonnenenergie Ausland</t>
  </si>
  <si>
    <t>Windenergie Schweiz</t>
  </si>
  <si>
    <t>Windenergie Ausland</t>
  </si>
  <si>
    <t>Biomasse Schweiz</t>
  </si>
  <si>
    <t>Biomasse Ausland</t>
  </si>
  <si>
    <t>Geothermie Schweiz</t>
  </si>
  <si>
    <t>Geothermie Ausland</t>
  </si>
  <si>
    <t>Erdöl Schweiz</t>
  </si>
  <si>
    <t>Erdöl Ausland</t>
  </si>
  <si>
    <t>Erdgas Ausland</t>
  </si>
  <si>
    <t>Erdgas Schweiz</t>
  </si>
  <si>
    <t>Kohle Schweiz</t>
  </si>
  <si>
    <t>Siedlungsabfälle (nicht erneuerbar) Schweiz</t>
  </si>
  <si>
    <t>Siedlungsabfälle (nicht erneuerbar) Ausland</t>
  </si>
  <si>
    <t>Siedlungsabfälle (erneuerbar) Schweiz</t>
  </si>
  <si>
    <t>Siedlungsabfälle (erneuerbar) Ausland</t>
  </si>
  <si>
    <t>Anteil Produktemix</t>
  </si>
  <si>
    <t xml:space="preserve"> mg/kWh</t>
  </si>
  <si>
    <t xml:space="preserve">   Kohle</t>
  </si>
  <si>
    <t xml:space="preserve">   Siedlungsabfälle</t>
  </si>
  <si>
    <t xml:space="preserve">   Erdöl</t>
  </si>
  <si>
    <t xml:space="preserve">   Erdgas</t>
  </si>
  <si>
    <t>Gelieferte Strommenge in kWh (für dieses Produkt)</t>
  </si>
  <si>
    <t>Anteil Lieferantenmix</t>
  </si>
  <si>
    <t>Summe der vorhandenen HKN</t>
  </si>
  <si>
    <t>HKN für Endkunden</t>
  </si>
  <si>
    <t>Summe der verwendeten</t>
  </si>
  <si>
    <t>Quelle: https://pronovo.ch/de/herkunftsnachweise/information/hkn-system/</t>
  </si>
  <si>
    <t>Direkte CO2-Emissionen und rad. Abfall</t>
  </si>
  <si>
    <t>1. Ausfüllen der allgemeinen Angaben (hell-orange Zellen ausfüllen)</t>
  </si>
  <si>
    <t>2. Elektrizitätsbuchhaltung ausfüllen</t>
  </si>
  <si>
    <t>3. Grafik für den Lieferantenmix erstellen</t>
  </si>
  <si>
    <t>4.1: hell-orange Zellen ausfüllen (spezifisch für den Produktemix)</t>
  </si>
  <si>
    <t>Produktemix A</t>
  </si>
  <si>
    <t>Jahrestotal</t>
  </si>
  <si>
    <t>Vorlage Elektrizitätsbuchhaltung BFE - jährlich aggregiert (Version 2026.1)</t>
  </si>
  <si>
    <t>Vorgehen:
1. Ausfüllen der allgemeinen Angaben
2. Elektrizitätsbuchhaltung ausfüllen
3. Grafik für den Lieferantenmix erstellen
4. In weiteren Arbeitsblättern die Grafiken pro Produktemix erstellen (bei Bedarf weitere Arbeitsblätter als Kopie erstellen)</t>
  </si>
  <si>
    <t>Filter anwenden in Zelle C57 (alle ausser 0 auswählen)</t>
  </si>
  <si>
    <t>mg radioaktiver Abfall pro kWh</t>
  </si>
  <si>
    <t>g CO2-Emissionen pro kWh</t>
  </si>
  <si>
    <t>Anteil des Produkts am Gesamtabsatz (in %)</t>
  </si>
  <si>
    <t>4.2: Filter anwenden in Zelle C41 (alle ausser 0 auswählen)</t>
  </si>
  <si>
    <t>Produktemix B</t>
  </si>
  <si>
    <t>Produktemix C</t>
  </si>
  <si>
    <t xml:space="preserve">1. geförderter Strom : 52.3 % Wassrkraft, 17.9 % Sonnenenergie, 4.2 % Windenergie, 21.6 % Biomasse, 4.0 % Siedlungsabfall (erneuerbarer Anteil), 0 % Geothermie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</si>
</sst>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C_H_F_-;\-* #,##0.00\ _C_H_F_-;_-* &quot;-&quot;??\ _C_H_F_-;_-@_-"/>
    <numFmt numFmtId="165" formatCode="0.0%"/>
    <numFmt numFmtId="166" formatCode="_ [$€]\ * #,##0.00_ ;_ [$€]\ * \-#,##0.00_ ;_ [$€]\ * &quot;-&quot;??_ ;_ @_ "/>
    <numFmt numFmtId="167" formatCode="#,##0.0"/>
    <numFmt numFmtId="168" formatCode="_-* #,##0.0\ _C_H_F_-;\-* #,##0.0\ _C_H_F_-;_-* &quot;-&quot;??\ _C_H_F_-;_-@_-"/>
    <numFmt numFmtId="169" formatCode="#,##0.0_ ;[Red]\-#,##0.0\ "/>
    <numFmt numFmtId="170" formatCode="#,##0.0_ ;\-#,##0.0\ "/>
    <numFmt numFmtId="171" formatCode="#,##0.00_ ;[Red]\-#,##0.00\ "/>
  </numFmts>
  <fonts count="28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Frutiger 45 Light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sz val="11"/>
      <color rgb="FF3F3F76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5" fillId="11" borderId="38" applyNumberFormat="0" applyAlignment="0" applyProtection="0"/>
  </cellStyleXfs>
  <cellXfs count="260">
    <xf numFmtId="0" fontId="0" fillId="0" borderId="0" xfId="0"/>
    <xf numFmtId="0" fontId="0" fillId="0" borderId="3" xfId="0" applyBorder="1"/>
    <xf numFmtId="0" fontId="4" fillId="0" borderId="3" xfId="0" applyFont="1" applyBorder="1"/>
    <xf numFmtId="0" fontId="5" fillId="2" borderId="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right" vertical="center"/>
    </xf>
    <xf numFmtId="0" fontId="5" fillId="0" borderId="4" xfId="0" applyFont="1" applyBorder="1"/>
    <xf numFmtId="0" fontId="1" fillId="0" borderId="0" xfId="0" applyFont="1"/>
    <xf numFmtId="0" fontId="6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1" fillId="8" borderId="0" xfId="0" applyFont="1" applyFill="1" applyAlignment="1">
      <alignment horizontal="left" vertical="center"/>
    </xf>
    <xf numFmtId="167" fontId="5" fillId="0" borderId="1" xfId="0" applyNumberFormat="1" applyFont="1" applyBorder="1"/>
    <xf numFmtId="167" fontId="5" fillId="0" borderId="6" xfId="0" applyNumberFormat="1" applyFont="1" applyBorder="1"/>
    <xf numFmtId="167" fontId="5" fillId="2" borderId="1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left" indent="2"/>
    </xf>
    <xf numFmtId="167" fontId="1" fillId="0" borderId="6" xfId="0" applyNumberFormat="1" applyFont="1" applyBorder="1"/>
    <xf numFmtId="167" fontId="1" fillId="9" borderId="6" xfId="0" applyNumberFormat="1" applyFont="1" applyFill="1" applyBorder="1"/>
    <xf numFmtId="168" fontId="5" fillId="6" borderId="5" xfId="4" applyNumberFormat="1" applyFont="1" applyFill="1" applyBorder="1" applyAlignment="1">
      <alignment horizontal="center" vertical="center"/>
    </xf>
    <xf numFmtId="168" fontId="5" fillId="4" borderId="5" xfId="4" applyNumberFormat="1" applyFont="1" applyFill="1" applyBorder="1" applyAlignment="1">
      <alignment horizontal="center" vertical="center"/>
    </xf>
    <xf numFmtId="168" fontId="5" fillId="7" borderId="5" xfId="4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vertical="center"/>
    </xf>
    <xf numFmtId="168" fontId="1" fillId="9" borderId="0" xfId="4" applyNumberFormat="1" applyFont="1" applyFill="1" applyAlignment="1">
      <alignment vertical="center"/>
    </xf>
    <xf numFmtId="0" fontId="1" fillId="8" borderId="11" xfId="0" applyFon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8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169" fontId="1" fillId="0" borderId="19" xfId="4" applyNumberFormat="1" applyFont="1" applyFill="1" applyBorder="1" applyAlignment="1">
      <alignment horizontal="right" vertical="center"/>
    </xf>
    <xf numFmtId="169" fontId="1" fillId="0" borderId="20" xfId="4" applyNumberFormat="1" applyFont="1" applyFill="1" applyBorder="1" applyAlignment="1">
      <alignment horizontal="right" vertical="center"/>
    </xf>
    <xf numFmtId="169" fontId="1" fillId="0" borderId="7" xfId="4" applyNumberFormat="1" applyFont="1" applyFill="1" applyBorder="1" applyAlignment="1">
      <alignment horizontal="right" vertical="center"/>
    </xf>
    <xf numFmtId="169" fontId="1" fillId="0" borderId="22" xfId="4" applyNumberFormat="1" applyFont="1" applyFill="1" applyBorder="1" applyAlignment="1">
      <alignment horizontal="right" vertical="center"/>
    </xf>
    <xf numFmtId="169" fontId="1" fillId="0" borderId="24" xfId="4" applyNumberFormat="1" applyFont="1" applyFill="1" applyBorder="1" applyAlignment="1">
      <alignment horizontal="right" vertical="center"/>
    </xf>
    <xf numFmtId="169" fontId="1" fillId="0" borderId="25" xfId="4" applyNumberFormat="1" applyFont="1" applyFill="1" applyBorder="1" applyAlignment="1">
      <alignment horizontal="right" vertical="center"/>
    </xf>
    <xf numFmtId="169" fontId="1" fillId="0" borderId="27" xfId="4" applyNumberFormat="1" applyFont="1" applyFill="1" applyBorder="1" applyAlignment="1">
      <alignment horizontal="right" vertical="center"/>
    </xf>
    <xf numFmtId="169" fontId="1" fillId="0" borderId="28" xfId="4" applyNumberFormat="1" applyFont="1" applyFill="1" applyBorder="1" applyAlignment="1">
      <alignment horizontal="right" vertical="center"/>
    </xf>
    <xf numFmtId="170" fontId="3" fillId="9" borderId="13" xfId="4" applyNumberFormat="1" applyFont="1" applyFill="1" applyBorder="1" applyAlignment="1">
      <alignment vertical="center"/>
    </xf>
    <xf numFmtId="170" fontId="3" fillId="9" borderId="4" xfId="4" applyNumberFormat="1" applyFont="1" applyFill="1" applyBorder="1" applyAlignment="1">
      <alignment vertical="center"/>
    </xf>
    <xf numFmtId="169" fontId="0" fillId="0" borderId="3" xfId="0" applyNumberFormat="1" applyBorder="1"/>
    <xf numFmtId="0" fontId="1" fillId="10" borderId="4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169" fontId="1" fillId="9" borderId="1" xfId="4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vertical="center"/>
    </xf>
    <xf numFmtId="170" fontId="0" fillId="0" borderId="1" xfId="0" applyNumberFormat="1" applyBorder="1"/>
    <xf numFmtId="0" fontId="4" fillId="0" borderId="0" xfId="0" applyFont="1"/>
    <xf numFmtId="171" fontId="14" fillId="9" borderId="0" xfId="0" applyNumberFormat="1" applyFont="1" applyFill="1" applyAlignment="1">
      <alignment vertical="center"/>
    </xf>
    <xf numFmtId="0" fontId="1" fillId="0" borderId="29" xfId="0" applyFont="1" applyBorder="1" applyAlignment="1">
      <alignment horizontal="left" vertical="center" indent="1"/>
    </xf>
    <xf numFmtId="169" fontId="1" fillId="0" borderId="30" xfId="4" applyNumberFormat="1" applyFont="1" applyFill="1" applyBorder="1" applyAlignment="1">
      <alignment horizontal="right" vertical="center"/>
    </xf>
    <xf numFmtId="169" fontId="1" fillId="0" borderId="31" xfId="4" applyNumberFormat="1" applyFont="1" applyFill="1" applyBorder="1" applyAlignment="1">
      <alignment horizontal="right" vertical="center"/>
    </xf>
    <xf numFmtId="0" fontId="1" fillId="0" borderId="32" xfId="0" applyFont="1" applyBorder="1" applyAlignment="1">
      <alignment horizontal="left" vertical="center" indent="1"/>
    </xf>
    <xf numFmtId="169" fontId="1" fillId="0" borderId="33" xfId="4" applyNumberFormat="1" applyFont="1" applyFill="1" applyBorder="1" applyAlignment="1">
      <alignment horizontal="right" vertical="center"/>
    </xf>
    <xf numFmtId="169" fontId="1" fillId="0" borderId="34" xfId="4" applyNumberFormat="1" applyFont="1" applyFill="1" applyBorder="1" applyAlignment="1">
      <alignment horizontal="right" vertical="center"/>
    </xf>
    <xf numFmtId="169" fontId="1" fillId="10" borderId="1" xfId="0" applyNumberFormat="1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169" fontId="1" fillId="0" borderId="36" xfId="4" applyNumberFormat="1" applyFont="1" applyFill="1" applyBorder="1" applyAlignment="1">
      <alignment horizontal="right" vertical="center"/>
    </xf>
    <xf numFmtId="169" fontId="1" fillId="0" borderId="37" xfId="4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168" fontId="11" fillId="9" borderId="0" xfId="4" applyNumberFormat="1" applyFont="1" applyFill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65" fontId="1" fillId="13" borderId="1" xfId="3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indent="1"/>
    </xf>
    <xf numFmtId="167" fontId="1" fillId="0" borderId="1" xfId="0" applyNumberFormat="1" applyFont="1" applyBorder="1"/>
    <xf numFmtId="167" fontId="1" fillId="0" borderId="2" xfId="0" applyNumberFormat="1" applyFont="1" applyBorder="1"/>
    <xf numFmtId="167" fontId="1" fillId="0" borderId="11" xfId="0" applyNumberFormat="1" applyFont="1" applyBorder="1"/>
    <xf numFmtId="167" fontId="1" fillId="0" borderId="10" xfId="0" applyNumberFormat="1" applyFont="1" applyBorder="1"/>
    <xf numFmtId="0" fontId="1" fillId="0" borderId="10" xfId="0" applyFont="1" applyBorder="1" applyAlignment="1">
      <alignment horizontal="left" indent="1"/>
    </xf>
    <xf numFmtId="2" fontId="1" fillId="0" borderId="0" xfId="0" applyNumberFormat="1" applyFont="1"/>
    <xf numFmtId="0" fontId="15" fillId="9" borderId="0" xfId="5" applyFill="1" applyBorder="1" applyAlignment="1">
      <alignment vertical="center" wrapText="1"/>
    </xf>
    <xf numFmtId="169" fontId="1" fillId="0" borderId="39" xfId="4" applyNumberFormat="1" applyFont="1" applyFill="1" applyBorder="1" applyAlignment="1">
      <alignment horizontal="right" vertical="center"/>
    </xf>
    <xf numFmtId="169" fontId="1" fillId="0" borderId="40" xfId="4" applyNumberFormat="1" applyFont="1" applyFill="1" applyBorder="1" applyAlignment="1">
      <alignment horizontal="right" vertical="center"/>
    </xf>
    <xf numFmtId="169" fontId="1" fillId="0" borderId="41" xfId="4" applyNumberFormat="1" applyFont="1" applyFill="1" applyBorder="1" applyAlignment="1">
      <alignment horizontal="right" vertical="center"/>
    </xf>
    <xf numFmtId="169" fontId="1" fillId="0" borderId="42" xfId="4" applyNumberFormat="1" applyFont="1" applyFill="1" applyBorder="1" applyAlignment="1">
      <alignment horizontal="right" vertical="center"/>
    </xf>
    <xf numFmtId="169" fontId="1" fillId="0" borderId="43" xfId="4" applyNumberFormat="1" applyFont="1" applyFill="1" applyBorder="1" applyAlignment="1">
      <alignment horizontal="right" vertical="center"/>
    </xf>
    <xf numFmtId="169" fontId="1" fillId="0" borderId="44" xfId="4" applyNumberFormat="1" applyFont="1" applyFill="1" applyBorder="1" applyAlignment="1">
      <alignment horizontal="right" vertical="center"/>
    </xf>
    <xf numFmtId="169" fontId="1" fillId="0" borderId="45" xfId="4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9" borderId="1" xfId="3" applyNumberFormat="1" applyFont="1" applyFill="1" applyBorder="1" applyAlignment="1">
      <alignment horizontal="right" vertical="center"/>
    </xf>
    <xf numFmtId="0" fontId="0" fillId="9" borderId="0" xfId="0" applyFill="1"/>
    <xf numFmtId="0" fontId="16" fillId="8" borderId="0" xfId="0" applyFont="1" applyFill="1"/>
    <xf numFmtId="0" fontId="5" fillId="9" borderId="0" xfId="0" applyFont="1" applyFill="1"/>
    <xf numFmtId="0" fontId="1" fillId="9" borderId="14" xfId="0" applyFont="1" applyFill="1" applyBorder="1" applyAlignment="1">
      <alignment vertical="center"/>
    </xf>
    <xf numFmtId="0" fontId="5" fillId="9" borderId="13" xfId="0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indent="1"/>
    </xf>
    <xf numFmtId="0" fontId="8" fillId="9" borderId="14" xfId="0" applyFont="1" applyFill="1" applyBorder="1" applyAlignment="1">
      <alignment horizontal="left" vertical="center" indent="1"/>
    </xf>
    <xf numFmtId="0" fontId="8" fillId="9" borderId="13" xfId="0" applyFont="1" applyFill="1" applyBorder="1" applyAlignment="1">
      <alignment horizontal="left" vertical="center" indent="2"/>
    </xf>
    <xf numFmtId="0" fontId="8" fillId="9" borderId="10" xfId="0" applyFont="1" applyFill="1" applyBorder="1" applyAlignment="1">
      <alignment horizontal="left" vertical="center" indent="2"/>
    </xf>
    <xf numFmtId="0" fontId="1" fillId="9" borderId="4" xfId="0" applyFont="1" applyFill="1" applyBorder="1" applyAlignment="1">
      <alignment horizontal="left" vertical="center" indent="1"/>
    </xf>
    <xf numFmtId="0" fontId="8" fillId="9" borderId="17" xfId="0" applyFont="1" applyFill="1" applyBorder="1" applyAlignment="1">
      <alignment horizontal="left" vertical="center" indent="2"/>
    </xf>
    <xf numFmtId="0" fontId="1" fillId="9" borderId="12" xfId="0" applyFont="1" applyFill="1" applyBorder="1" applyAlignment="1">
      <alignment vertical="center"/>
    </xf>
    <xf numFmtId="165" fontId="5" fillId="9" borderId="12" xfId="0" applyNumberFormat="1" applyFont="1" applyFill="1" applyBorder="1" applyAlignment="1">
      <alignment vertical="center"/>
    </xf>
    <xf numFmtId="165" fontId="1" fillId="12" borderId="1" xfId="3" applyNumberFormat="1" applyFont="1" applyFill="1" applyBorder="1" applyAlignment="1">
      <alignment vertical="center"/>
    </xf>
    <xf numFmtId="165" fontId="1" fillId="9" borderId="17" xfId="3" applyNumberFormat="1" applyFont="1" applyFill="1" applyBorder="1" applyAlignment="1">
      <alignment vertical="center"/>
    </xf>
    <xf numFmtId="165" fontId="1" fillId="9" borderId="1" xfId="3" applyNumberFormat="1" applyFont="1" applyFill="1" applyBorder="1" applyAlignment="1">
      <alignment vertical="center"/>
    </xf>
    <xf numFmtId="0" fontId="1" fillId="9" borderId="8" xfId="0" applyFont="1" applyFill="1" applyBorder="1" applyAlignment="1">
      <alignment vertical="center"/>
    </xf>
    <xf numFmtId="0" fontId="1" fillId="9" borderId="9" xfId="0" applyFont="1" applyFill="1" applyBorder="1" applyAlignment="1">
      <alignment vertical="center"/>
    </xf>
    <xf numFmtId="0" fontId="22" fillId="9" borderId="0" xfId="0" applyFont="1" applyFill="1" applyAlignment="1">
      <alignment vertical="center"/>
    </xf>
    <xf numFmtId="0" fontId="16" fillId="9" borderId="0" xfId="0" applyFont="1" applyFill="1"/>
    <xf numFmtId="0" fontId="17" fillId="0" borderId="46" xfId="0" applyFont="1" applyBorder="1" applyAlignment="1">
      <alignment vertical="center"/>
    </xf>
    <xf numFmtId="165" fontId="18" fillId="0" borderId="47" xfId="0" applyNumberFormat="1" applyFont="1" applyBorder="1"/>
    <xf numFmtId="0" fontId="17" fillId="0" borderId="10" xfId="0" applyFont="1" applyBorder="1" applyAlignment="1">
      <alignment vertical="center"/>
    </xf>
    <xf numFmtId="165" fontId="18" fillId="0" borderId="11" xfId="0" applyNumberFormat="1" applyFont="1" applyBorder="1"/>
    <xf numFmtId="165" fontId="18" fillId="0" borderId="10" xfId="0" applyNumberFormat="1" applyFont="1" applyBorder="1"/>
    <xf numFmtId="0" fontId="17" fillId="0" borderId="14" xfId="0" applyFont="1" applyBorder="1" applyAlignment="1">
      <alignment vertical="center"/>
    </xf>
    <xf numFmtId="165" fontId="18" fillId="0" borderId="16" xfId="0" applyNumberFormat="1" applyFont="1" applyBorder="1"/>
    <xf numFmtId="0" fontId="0" fillId="8" borderId="0" xfId="0" applyFill="1"/>
    <xf numFmtId="0" fontId="0" fillId="0" borderId="17" xfId="0" applyBorder="1"/>
    <xf numFmtId="0" fontId="0" fillId="8" borderId="12" xfId="0" applyFill="1" applyBorder="1"/>
    <xf numFmtId="0" fontId="0" fillId="8" borderId="17" xfId="0" applyFill="1" applyBorder="1"/>
    <xf numFmtId="0" fontId="23" fillId="8" borderId="0" xfId="0" applyFont="1" applyFill="1"/>
    <xf numFmtId="0" fontId="0" fillId="8" borderId="13" xfId="0" applyFill="1" applyBorder="1"/>
    <xf numFmtId="0" fontId="0" fillId="8" borderId="8" xfId="0" applyFill="1" applyBorder="1"/>
    <xf numFmtId="0" fontId="1" fillId="8" borderId="9" xfId="0" applyFont="1" applyFill="1" applyBorder="1"/>
    <xf numFmtId="0" fontId="0" fillId="8" borderId="10" xfId="0" applyFill="1" applyBorder="1"/>
    <xf numFmtId="0" fontId="0" fillId="8" borderId="11" xfId="0" applyFill="1" applyBorder="1"/>
    <xf numFmtId="0" fontId="8" fillId="8" borderId="10" xfId="0" applyFont="1" applyFill="1" applyBorder="1"/>
    <xf numFmtId="0" fontId="8" fillId="8" borderId="0" xfId="0" applyFont="1" applyFill="1"/>
    <xf numFmtId="0" fontId="8" fillId="8" borderId="11" xfId="0" applyFont="1" applyFill="1" applyBorder="1"/>
    <xf numFmtId="0" fontId="8" fillId="8" borderId="14" xfId="0" applyFont="1" applyFill="1" applyBorder="1"/>
    <xf numFmtId="0" fontId="8" fillId="8" borderId="15" xfId="0" applyFont="1" applyFill="1" applyBorder="1"/>
    <xf numFmtId="0" fontId="8" fillId="8" borderId="16" xfId="0" applyFont="1" applyFill="1" applyBorder="1"/>
    <xf numFmtId="0" fontId="21" fillId="12" borderId="1" xfId="5" applyFont="1" applyFill="1" applyBorder="1" applyAlignment="1">
      <alignment horizontal="right"/>
    </xf>
    <xf numFmtId="0" fontId="20" fillId="8" borderId="13" xfId="0" applyFont="1" applyFill="1" applyBorder="1"/>
    <xf numFmtId="0" fontId="19" fillId="8" borderId="9" xfId="0" applyFont="1" applyFill="1" applyBorder="1"/>
    <xf numFmtId="0" fontId="17" fillId="8" borderId="10" xfId="0" applyFont="1" applyFill="1" applyBorder="1" applyAlignment="1">
      <alignment vertical="center"/>
    </xf>
    <xf numFmtId="165" fontId="18" fillId="8" borderId="11" xfId="0" applyNumberFormat="1" applyFont="1" applyFill="1" applyBorder="1"/>
    <xf numFmtId="0" fontId="1" fillId="9" borderId="1" xfId="0" applyFont="1" applyFill="1" applyBorder="1" applyAlignment="1">
      <alignment horizontal="right" vertical="center"/>
    </xf>
    <xf numFmtId="169" fontId="1" fillId="12" borderId="1" xfId="0" applyNumberFormat="1" applyFont="1" applyFill="1" applyBorder="1" applyAlignment="1">
      <alignment horizontal="right" vertical="center"/>
    </xf>
    <xf numFmtId="0" fontId="1" fillId="12" borderId="1" xfId="0" applyFont="1" applyFill="1" applyBorder="1" applyAlignment="1">
      <alignment vertical="center"/>
    </xf>
    <xf numFmtId="165" fontId="1" fillId="12" borderId="2" xfId="3" applyNumberFormat="1" applyFont="1" applyFill="1" applyBorder="1" applyAlignment="1">
      <alignment horizontal="right" vertical="center"/>
    </xf>
    <xf numFmtId="0" fontId="1" fillId="12" borderId="0" xfId="0" applyFont="1" applyFill="1" applyAlignment="1">
      <alignment horizontal="left" vertical="center"/>
    </xf>
    <xf numFmtId="0" fontId="1" fillId="12" borderId="11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  <xf numFmtId="0" fontId="1" fillId="8" borderId="11" xfId="0" applyFont="1" applyFill="1" applyBorder="1" applyAlignment="1">
      <alignment vertical="center"/>
    </xf>
    <xf numFmtId="0" fontId="1" fillId="8" borderId="14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5" fillId="8" borderId="13" xfId="0" applyFont="1" applyFill="1" applyBorder="1" applyAlignment="1">
      <alignment vertical="center"/>
    </xf>
    <xf numFmtId="165" fontId="5" fillId="8" borderId="12" xfId="0" applyNumberFormat="1" applyFont="1" applyFill="1" applyBorder="1" applyAlignment="1">
      <alignment vertical="center"/>
    </xf>
    <xf numFmtId="0" fontId="1" fillId="8" borderId="10" xfId="0" applyFont="1" applyFill="1" applyBorder="1" applyAlignment="1">
      <alignment horizontal="left" vertical="center" indent="1"/>
    </xf>
    <xf numFmtId="165" fontId="1" fillId="8" borderId="2" xfId="3" applyNumberFormat="1" applyFont="1" applyFill="1" applyBorder="1" applyAlignment="1">
      <alignment vertical="center"/>
    </xf>
    <xf numFmtId="0" fontId="8" fillId="8" borderId="14" xfId="0" applyFont="1" applyFill="1" applyBorder="1" applyAlignment="1">
      <alignment horizontal="left" vertical="center" indent="1"/>
    </xf>
    <xf numFmtId="165" fontId="1" fillId="8" borderId="17" xfId="3" applyNumberFormat="1" applyFont="1" applyFill="1" applyBorder="1" applyAlignment="1">
      <alignment vertical="center"/>
    </xf>
    <xf numFmtId="0" fontId="8" fillId="8" borderId="13" xfId="0" applyFont="1" applyFill="1" applyBorder="1" applyAlignment="1">
      <alignment horizontal="left" vertical="center" indent="2"/>
    </xf>
    <xf numFmtId="0" fontId="8" fillId="8" borderId="10" xfId="0" applyFont="1" applyFill="1" applyBorder="1" applyAlignment="1">
      <alignment horizontal="left" vertical="center" indent="2"/>
    </xf>
    <xf numFmtId="0" fontId="1" fillId="8" borderId="4" xfId="0" applyFont="1" applyFill="1" applyBorder="1" applyAlignment="1">
      <alignment horizontal="left" vertical="center" indent="1"/>
    </xf>
    <xf numFmtId="165" fontId="1" fillId="8" borderId="1" xfId="3" applyNumberFormat="1" applyFont="1" applyFill="1" applyBorder="1" applyAlignment="1">
      <alignment vertical="center"/>
    </xf>
    <xf numFmtId="0" fontId="8" fillId="8" borderId="17" xfId="0" applyFont="1" applyFill="1" applyBorder="1" applyAlignment="1">
      <alignment horizontal="left" vertical="center" indent="2"/>
    </xf>
    <xf numFmtId="0" fontId="5" fillId="8" borderId="4" xfId="0" applyFont="1" applyFill="1" applyBorder="1" applyAlignment="1">
      <alignment vertical="center"/>
    </xf>
    <xf numFmtId="165" fontId="5" fillId="8" borderId="1" xfId="0" applyNumberFormat="1" applyFont="1" applyFill="1" applyBorder="1" applyAlignment="1">
      <alignment vertical="center"/>
    </xf>
    <xf numFmtId="167" fontId="1" fillId="0" borderId="12" xfId="0" applyNumberFormat="1" applyFont="1" applyBorder="1"/>
    <xf numFmtId="167" fontId="1" fillId="0" borderId="17" xfId="0" applyNumberFormat="1" applyFont="1" applyBorder="1"/>
    <xf numFmtId="0" fontId="12" fillId="0" borderId="0" xfId="0" applyFont="1"/>
    <xf numFmtId="0" fontId="0" fillId="0" borderId="11" xfId="0" applyBorder="1"/>
    <xf numFmtId="0" fontId="5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1" fillId="0" borderId="2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0" fillId="0" borderId="16" xfId="0" applyBorder="1"/>
    <xf numFmtId="0" fontId="0" fillId="0" borderId="6" xfId="0" applyBorder="1"/>
    <xf numFmtId="0" fontId="0" fillId="0" borderId="1" xfId="0" applyBorder="1"/>
    <xf numFmtId="0" fontId="1" fillId="0" borderId="17" xfId="0" applyFont="1" applyBorder="1" applyAlignment="1">
      <alignment horizontal="left" indent="2"/>
    </xf>
    <xf numFmtId="0" fontId="1" fillId="0" borderId="0" xfId="0" applyFont="1" applyAlignment="1">
      <alignment horizontal="right" vertical="center"/>
    </xf>
    <xf numFmtId="0" fontId="23" fillId="9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9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0" fontId="2" fillId="9" borderId="0" xfId="2" applyFill="1" applyAlignment="1" applyProtection="1">
      <alignment vertical="center"/>
    </xf>
    <xf numFmtId="0" fontId="1" fillId="9" borderId="1" xfId="0" applyFont="1" applyFill="1" applyBorder="1"/>
    <xf numFmtId="168" fontId="11" fillId="9" borderId="0" xfId="4" applyNumberFormat="1" applyFont="1" applyFill="1" applyBorder="1" applyAlignment="1">
      <alignment horizontal="center" vertical="center"/>
    </xf>
    <xf numFmtId="168" fontId="5" fillId="6" borderId="4" xfId="4" applyNumberFormat="1" applyFont="1" applyFill="1" applyBorder="1" applyAlignment="1">
      <alignment horizontal="center" vertical="center"/>
    </xf>
    <xf numFmtId="168" fontId="5" fillId="6" borderId="6" xfId="4" applyNumberFormat="1" applyFont="1" applyFill="1" applyBorder="1" applyAlignment="1">
      <alignment horizontal="center" vertical="center"/>
    </xf>
    <xf numFmtId="168" fontId="5" fillId="7" borderId="4" xfId="4" applyNumberFormat="1" applyFont="1" applyFill="1" applyBorder="1" applyAlignment="1">
      <alignment horizontal="center" vertical="center"/>
    </xf>
    <xf numFmtId="168" fontId="5" fillId="7" borderId="6" xfId="4" applyNumberFormat="1" applyFont="1" applyFill="1" applyBorder="1" applyAlignment="1">
      <alignment horizontal="center" vertical="center"/>
    </xf>
    <xf numFmtId="168" fontId="5" fillId="4" borderId="4" xfId="4" applyNumberFormat="1" applyFont="1" applyFill="1" applyBorder="1" applyAlignment="1">
      <alignment horizontal="center" vertical="center"/>
    </xf>
    <xf numFmtId="168" fontId="5" fillId="4" borderId="6" xfId="4" applyNumberFormat="1" applyFont="1" applyFill="1" applyBorder="1" applyAlignment="1">
      <alignment horizontal="center" vertical="center"/>
    </xf>
    <xf numFmtId="0" fontId="26" fillId="9" borderId="0" xfId="0" applyFont="1" applyFill="1"/>
    <xf numFmtId="168" fontId="1" fillId="9" borderId="0" xfId="4" applyNumberFormat="1" applyFont="1" applyFill="1" applyBorder="1" applyAlignment="1">
      <alignment vertical="center"/>
    </xf>
    <xf numFmtId="169" fontId="1" fillId="9" borderId="0" xfId="4" applyNumberFormat="1" applyFont="1" applyFill="1" applyBorder="1" applyAlignment="1">
      <alignment horizontal="right" vertical="center"/>
    </xf>
    <xf numFmtId="168" fontId="11" fillId="0" borderId="0" xfId="4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9" fontId="1" fillId="0" borderId="0" xfId="4" applyNumberFormat="1" applyFont="1" applyFill="1" applyBorder="1" applyAlignment="1">
      <alignment horizontal="right" vertical="center"/>
    </xf>
    <xf numFmtId="168" fontId="1" fillId="0" borderId="0" xfId="4" applyNumberFormat="1" applyFont="1" applyFill="1" applyBorder="1" applyAlignment="1">
      <alignment vertical="center"/>
    </xf>
    <xf numFmtId="169" fontId="1" fillId="0" borderId="0" xfId="4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8" fontId="11" fillId="9" borderId="0" xfId="4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169" fontId="1" fillId="0" borderId="18" xfId="4" applyNumberFormat="1" applyFont="1" applyFill="1" applyBorder="1" applyAlignment="1">
      <alignment horizontal="right" vertical="center"/>
    </xf>
    <xf numFmtId="169" fontId="1" fillId="0" borderId="21" xfId="4" applyNumberFormat="1" applyFont="1" applyFill="1" applyBorder="1" applyAlignment="1">
      <alignment horizontal="right" vertical="center"/>
    </xf>
    <xf numFmtId="169" fontId="1" fillId="0" borderId="23" xfId="4" applyNumberFormat="1" applyFont="1" applyFill="1" applyBorder="1" applyAlignment="1">
      <alignment horizontal="right" vertical="center"/>
    </xf>
    <xf numFmtId="169" fontId="1" fillId="0" borderId="29" xfId="4" applyNumberFormat="1" applyFont="1" applyFill="1" applyBorder="1" applyAlignment="1">
      <alignment horizontal="right" vertical="center"/>
    </xf>
    <xf numFmtId="169" fontId="1" fillId="0" borderId="35" xfId="4" applyNumberFormat="1" applyFont="1" applyFill="1" applyBorder="1" applyAlignment="1">
      <alignment horizontal="right" vertical="center"/>
    </xf>
    <xf numFmtId="169" fontId="1" fillId="0" borderId="26" xfId="4" applyNumberFormat="1" applyFont="1" applyFill="1" applyBorder="1" applyAlignment="1">
      <alignment horizontal="right" vertical="center"/>
    </xf>
    <xf numFmtId="169" fontId="1" fillId="0" borderId="32" xfId="4" applyNumberFormat="1" applyFont="1" applyFill="1" applyBorder="1" applyAlignment="1">
      <alignment horizontal="right" vertical="center"/>
    </xf>
    <xf numFmtId="0" fontId="8" fillId="9" borderId="10" xfId="0" applyFont="1" applyFill="1" applyBorder="1"/>
    <xf numFmtId="0" fontId="8" fillId="9" borderId="0" xfId="0" applyFont="1" applyFill="1"/>
    <xf numFmtId="0" fontId="8" fillId="9" borderId="11" xfId="0" applyFont="1" applyFill="1" applyBorder="1"/>
    <xf numFmtId="0" fontId="8" fillId="9" borderId="14" xfId="0" applyFont="1" applyFill="1" applyBorder="1"/>
    <xf numFmtId="0" fontId="8" fillId="9" borderId="15" xfId="0" applyFont="1" applyFill="1" applyBorder="1"/>
    <xf numFmtId="0" fontId="8" fillId="9" borderId="16" xfId="0" applyFont="1" applyFill="1" applyBorder="1"/>
    <xf numFmtId="3" fontId="21" fillId="12" borderId="1" xfId="5" applyNumberFormat="1" applyFont="1" applyFill="1" applyBorder="1" applyAlignment="1">
      <alignment horizontal="right"/>
    </xf>
    <xf numFmtId="9" fontId="1" fillId="9" borderId="1" xfId="3" applyFont="1" applyFill="1" applyBorder="1"/>
    <xf numFmtId="168" fontId="11" fillId="9" borderId="0" xfId="4" applyNumberFormat="1" applyFont="1" applyFill="1" applyBorder="1" applyAlignment="1">
      <alignment horizontal="center" vertical="center"/>
    </xf>
    <xf numFmtId="0" fontId="1" fillId="12" borderId="4" xfId="5" applyFont="1" applyFill="1" applyBorder="1" applyAlignment="1">
      <alignment horizontal="left" vertical="center"/>
    </xf>
    <xf numFmtId="0" fontId="1" fillId="12" borderId="5" xfId="5" applyFont="1" applyFill="1" applyBorder="1" applyAlignment="1">
      <alignment horizontal="left" vertical="center"/>
    </xf>
    <xf numFmtId="0" fontId="1" fillId="12" borderId="6" xfId="5" applyFont="1" applyFill="1" applyBorder="1" applyAlignment="1">
      <alignment horizontal="left" vertical="center"/>
    </xf>
    <xf numFmtId="0" fontId="5" fillId="15" borderId="13" xfId="0" applyFont="1" applyFill="1" applyBorder="1" applyAlignment="1">
      <alignment horizontal="left" vertical="center"/>
    </xf>
    <xf numFmtId="0" fontId="5" fillId="15" borderId="8" xfId="0" applyFont="1" applyFill="1" applyBorder="1" applyAlignment="1">
      <alignment horizontal="left" vertical="center"/>
    </xf>
    <xf numFmtId="0" fontId="5" fillId="15" borderId="9" xfId="0" applyFont="1" applyFill="1" applyBorder="1" applyAlignment="1">
      <alignment horizontal="left" vertical="center"/>
    </xf>
    <xf numFmtId="165" fontId="18" fillId="0" borderId="8" xfId="0" applyNumberFormat="1" applyFont="1" applyBorder="1" applyAlignment="1">
      <alignment horizontal="center"/>
    </xf>
    <xf numFmtId="165" fontId="18" fillId="0" borderId="9" xfId="0" applyNumberFormat="1" applyFont="1" applyBorder="1" applyAlignment="1">
      <alignment horizontal="center"/>
    </xf>
    <xf numFmtId="165" fontId="18" fillId="0" borderId="11" xfId="0" applyNumberFormat="1" applyFont="1" applyBorder="1" applyAlignment="1">
      <alignment horizontal="center"/>
    </xf>
    <xf numFmtId="169" fontId="1" fillId="9" borderId="1" xfId="4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horizontal="left" vertical="center" wrapText="1"/>
    </xf>
    <xf numFmtId="0" fontId="10" fillId="8" borderId="15" xfId="0" applyFont="1" applyFill="1" applyBorder="1" applyAlignment="1">
      <alignment horizontal="left" vertical="center" wrapText="1"/>
    </xf>
    <xf numFmtId="0" fontId="10" fillId="8" borderId="16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left" vertical="top" wrapText="1"/>
    </xf>
    <xf numFmtId="0" fontId="21" fillId="9" borderId="5" xfId="0" applyFont="1" applyFill="1" applyBorder="1" applyAlignment="1">
      <alignment horizontal="left" vertical="top" wrapText="1"/>
    </xf>
    <xf numFmtId="0" fontId="21" fillId="9" borderId="6" xfId="0" applyFont="1" applyFill="1" applyBorder="1" applyAlignment="1">
      <alignment horizontal="left" vertical="top" wrapText="1"/>
    </xf>
    <xf numFmtId="165" fontId="18" fillId="0" borderId="0" xfId="0" applyNumberFormat="1" applyFont="1" applyAlignment="1">
      <alignment horizontal="center"/>
    </xf>
    <xf numFmtId="0" fontId="20" fillId="8" borderId="4" xfId="0" applyFont="1" applyFill="1" applyBorder="1" applyAlignment="1">
      <alignment horizontal="center"/>
    </xf>
    <xf numFmtId="0" fontId="20" fillId="8" borderId="6" xfId="0" applyFont="1" applyFill="1" applyBorder="1" applyAlignment="1">
      <alignment horizontal="center"/>
    </xf>
    <xf numFmtId="165" fontId="18" fillId="0" borderId="15" xfId="0" applyNumberFormat="1" applyFont="1" applyBorder="1" applyAlignment="1">
      <alignment horizontal="center"/>
    </xf>
    <xf numFmtId="165" fontId="18" fillId="0" borderId="16" xfId="0" applyNumberFormat="1" applyFont="1" applyBorder="1" applyAlignment="1">
      <alignment horizontal="center"/>
    </xf>
    <xf numFmtId="165" fontId="1" fillId="9" borderId="1" xfId="3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68" fontId="5" fillId="4" borderId="4" xfId="4" applyNumberFormat="1" applyFont="1" applyFill="1" applyBorder="1" applyAlignment="1">
      <alignment horizontal="center" vertical="center"/>
    </xf>
    <xf numFmtId="168" fontId="5" fillId="4" borderId="6" xfId="4" applyNumberFormat="1" applyFont="1" applyFill="1" applyBorder="1" applyAlignment="1">
      <alignment horizontal="center" vertical="center"/>
    </xf>
    <xf numFmtId="168" fontId="5" fillId="6" borderId="4" xfId="4" applyNumberFormat="1" applyFont="1" applyFill="1" applyBorder="1" applyAlignment="1">
      <alignment horizontal="center" vertical="center"/>
    </xf>
    <xf numFmtId="168" fontId="5" fillId="6" borderId="6" xfId="4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/>
    </xf>
    <xf numFmtId="168" fontId="5" fillId="7" borderId="4" xfId="4" applyNumberFormat="1" applyFont="1" applyFill="1" applyBorder="1" applyAlignment="1">
      <alignment horizontal="center" vertical="center"/>
    </xf>
    <xf numFmtId="168" fontId="5" fillId="7" borderId="6" xfId="4" applyNumberFormat="1" applyFont="1" applyFill="1" applyBorder="1" applyAlignment="1">
      <alignment horizontal="center" vertical="center"/>
    </xf>
    <xf numFmtId="170" fontId="5" fillId="0" borderId="4" xfId="0" applyNumberFormat="1" applyFont="1" applyBorder="1" applyAlignment="1">
      <alignment horizontal="center"/>
    </xf>
    <xf numFmtId="170" fontId="5" fillId="0" borderId="6" xfId="0" applyNumberFormat="1" applyFont="1" applyBorder="1" applyAlignment="1">
      <alignment horizontal="center"/>
    </xf>
  </cellXfs>
  <cellStyles count="6">
    <cellStyle name="Eingabe" xfId="5" builtinId="20"/>
    <cellStyle name="Euro" xfId="1" xr:uid="{00000000-0005-0000-0000-000000000000}"/>
    <cellStyle name="Komma" xfId="4" builtinId="3"/>
    <cellStyle name="Link" xfId="2" builtinId="8"/>
    <cellStyle name="Prozent" xfId="3" builtinId="5"/>
    <cellStyle name="Standard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99CC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Lieferantenmix!$B$57</c:f>
              <c:strCache>
                <c:ptCount val="1"/>
                <c:pt idx="0">
                  <c:v>Lieferantenmix Lieferjahr </c:v>
                </c:pt>
              </c:strCache>
            </c:strRef>
          </c:tx>
          <c:dPt>
            <c:idx val="6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13A6-4255-8C1F-6B838FD33529}"/>
              </c:ext>
            </c:extLst>
          </c:dPt>
          <c:dPt>
            <c:idx val="14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2BEA-4DC7-9B95-4B456FF6A6EC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3A6-4255-8C1F-6B838FD3352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BEA-4DC7-9B95-4B456FF6A6E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Lieferantenmix!$B$58:$B$80</c:f>
              <c:strCache>
                <c:ptCount val="23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Windenergie Ausland</c:v>
                </c:pt>
                <c:pt idx="6">
                  <c:v>Biomasse Schweiz</c:v>
                </c:pt>
                <c:pt idx="7">
                  <c:v>Biomasse Ausland</c:v>
                </c:pt>
                <c:pt idx="8">
                  <c:v>Siedlungsabfälle (erneuerbar) Schweiz</c:v>
                </c:pt>
                <c:pt idx="9">
                  <c:v>Siedlungsabfälle (erneuerbar) Ausland</c:v>
                </c:pt>
                <c:pt idx="10">
                  <c:v>Geothermie Schweiz</c:v>
                </c:pt>
                <c:pt idx="11">
                  <c:v>Geothermie Ausland</c:v>
                </c:pt>
                <c:pt idx="12">
                  <c:v>Geförderter Strom Schweiz</c:v>
                </c:pt>
                <c:pt idx="13">
                  <c:v>Kernenergie Schweiz</c:v>
                </c:pt>
                <c:pt idx="14">
                  <c:v>Kernenergie Ausland</c:v>
                </c:pt>
                <c:pt idx="15">
                  <c:v>Erdöl Schweiz</c:v>
                </c:pt>
                <c:pt idx="16">
                  <c:v>Erdöl Ausland</c:v>
                </c:pt>
                <c:pt idx="17">
                  <c:v>Erdgas Schweiz</c:v>
                </c:pt>
                <c:pt idx="18">
                  <c:v>Erdgas Ausland</c:v>
                </c:pt>
                <c:pt idx="19">
                  <c:v>Kohle Schweiz</c:v>
                </c:pt>
                <c:pt idx="20">
                  <c:v>Kohle Ausland</c:v>
                </c:pt>
                <c:pt idx="21">
                  <c:v>Siedlungsabfälle (nicht erneuerbar) Schweiz</c:v>
                </c:pt>
                <c:pt idx="22">
                  <c:v>Siedlungsabfälle (nicht erneuerbar) Ausland</c:v>
                </c:pt>
              </c:strCache>
            </c:strRef>
          </c:cat>
          <c:val>
            <c:numRef>
              <c:f>Lieferantenmix!$C$58:$C$80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AB5-40CD-BE74-7B270BA1D53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C-AAB5-40CD-BE74-7B270BA1D53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Lieferantenmix!$B$58:$B$80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B-AAB5-40CD-BE74-7B270BA1D537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AAB5-40CD-BE74-7B270BA1D53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Lieferantenmix!$B$58:$B$80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AAB5-40CD-BE74-7B270BA1D537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8758602145828109"/>
          <c:y val="0.2156949692858709"/>
          <c:w val="0.39751311940389367"/>
          <c:h val="0.470634758668197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'Produktemix A'!$B$41</c:f>
              <c:strCache>
                <c:ptCount val="1"/>
                <c:pt idx="0">
                  <c:v>Produktemix  Lieferjahr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87-45AF-8640-B65F9AD4CBB9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87-45AF-8640-B65F9AD4CBB9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487-45AF-8640-B65F9AD4CBB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487-45AF-8640-B65F9AD4CBB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'Produktemix A'!$B$42:$B$64</c:f>
              <c:strCache>
                <c:ptCount val="23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Windenergie Ausland</c:v>
                </c:pt>
                <c:pt idx="6">
                  <c:v>Biomasse Schweiz</c:v>
                </c:pt>
                <c:pt idx="7">
                  <c:v>Biomasse Ausland</c:v>
                </c:pt>
                <c:pt idx="8">
                  <c:v>Siedlungsabfälle (erneuerbar) Schweiz</c:v>
                </c:pt>
                <c:pt idx="9">
                  <c:v>Siedlungsabfälle (erneuerbar) Ausland</c:v>
                </c:pt>
                <c:pt idx="10">
                  <c:v>Geothermie Schweiz</c:v>
                </c:pt>
                <c:pt idx="11">
                  <c:v>Geothermie Ausland</c:v>
                </c:pt>
                <c:pt idx="12">
                  <c:v>Geförderter Strom Schweiz</c:v>
                </c:pt>
                <c:pt idx="13">
                  <c:v>Kernenergie Schweiz</c:v>
                </c:pt>
                <c:pt idx="14">
                  <c:v>Kernenergie Ausland</c:v>
                </c:pt>
                <c:pt idx="15">
                  <c:v>Erdöl Schweiz</c:v>
                </c:pt>
                <c:pt idx="16">
                  <c:v>Erdöl Ausland</c:v>
                </c:pt>
                <c:pt idx="17">
                  <c:v>Erdgas Schweiz</c:v>
                </c:pt>
                <c:pt idx="18">
                  <c:v>Erdgas Ausland</c:v>
                </c:pt>
                <c:pt idx="19">
                  <c:v>Kohle Schweiz</c:v>
                </c:pt>
                <c:pt idx="20">
                  <c:v>Kohle Ausland</c:v>
                </c:pt>
                <c:pt idx="21">
                  <c:v>Siedlungsabfälle (nicht erneuerbar) Schweiz</c:v>
                </c:pt>
                <c:pt idx="22">
                  <c:v>Siedlungsabfälle (nicht erneuerbar) Ausland</c:v>
                </c:pt>
              </c:strCache>
            </c:strRef>
          </c:cat>
          <c:val>
            <c:numRef>
              <c:f>'Produktemix A'!$C$42:$C$64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2-414A-98B4-0B95DA2D74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C5D2-414A-98B4-0B95DA2D74A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'Produktemix A'!$B$42:$B$64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3-C5D2-414A-98B4-0B95DA2D74A5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C5D2-414A-98B4-0B95DA2D74A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9487-45AF-8640-B65F9AD4CBB9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'Produktemix A'!$B$42:$B$64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C5D2-414A-98B4-0B95DA2D74A5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Lieferantenmix!$B$57</c:f>
              <c:strCache>
                <c:ptCount val="1"/>
                <c:pt idx="0">
                  <c:v>Lieferantenmix Lieferjahr </c:v>
                </c:pt>
              </c:strCache>
            </c:strRef>
          </c:tx>
          <c:dPt>
            <c:idx val="5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C2F5-4A68-A415-AD26CE1BACD6}"/>
              </c:ext>
            </c:extLst>
          </c:dPt>
          <c:dPt>
            <c:idx val="6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C2F5-4A68-A415-AD26CE1BACD6}"/>
              </c:ext>
            </c:extLst>
          </c:dPt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5-4A68-A415-AD26CE1BACD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2F5-4A68-A415-AD26CE1BACD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Lieferantenmix!$B$58:$B$80</c:f>
              <c:strCache>
                <c:ptCount val="23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Windenergie Ausland</c:v>
                </c:pt>
                <c:pt idx="6">
                  <c:v>Biomasse Schweiz</c:v>
                </c:pt>
                <c:pt idx="7">
                  <c:v>Biomasse Ausland</c:v>
                </c:pt>
                <c:pt idx="8">
                  <c:v>Siedlungsabfälle (erneuerbar) Schweiz</c:v>
                </c:pt>
                <c:pt idx="9">
                  <c:v>Siedlungsabfälle (erneuerbar) Ausland</c:v>
                </c:pt>
                <c:pt idx="10">
                  <c:v>Geothermie Schweiz</c:v>
                </c:pt>
                <c:pt idx="11">
                  <c:v>Geothermie Ausland</c:v>
                </c:pt>
                <c:pt idx="12">
                  <c:v>Geförderter Strom Schweiz</c:v>
                </c:pt>
                <c:pt idx="13">
                  <c:v>Kernenergie Schweiz</c:v>
                </c:pt>
                <c:pt idx="14">
                  <c:v>Kernenergie Ausland</c:v>
                </c:pt>
                <c:pt idx="15">
                  <c:v>Erdöl Schweiz</c:v>
                </c:pt>
                <c:pt idx="16">
                  <c:v>Erdöl Ausland</c:v>
                </c:pt>
                <c:pt idx="17">
                  <c:v>Erdgas Schweiz</c:v>
                </c:pt>
                <c:pt idx="18">
                  <c:v>Erdgas Ausland</c:v>
                </c:pt>
                <c:pt idx="19">
                  <c:v>Kohle Schweiz</c:v>
                </c:pt>
                <c:pt idx="20">
                  <c:v>Kohle Ausland</c:v>
                </c:pt>
                <c:pt idx="21">
                  <c:v>Siedlungsabfälle (nicht erneuerbar) Schweiz</c:v>
                </c:pt>
                <c:pt idx="22">
                  <c:v>Siedlungsabfälle (nicht erneuerbar) Ausland</c:v>
                </c:pt>
              </c:strCache>
            </c:strRef>
          </c:cat>
          <c:val>
            <c:numRef>
              <c:f>Lieferantenmix!$C$58:$C$80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5E-40BF-B669-584344C2BDF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5D5E-40BF-B669-584344C2B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Lieferantenmix!$B$58:$B$80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D5E-40BF-B669-584344C2BDFF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D5E-40BF-B669-584344C2B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Lieferantenmix!$B$58:$B$80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D5E-40BF-B669-584344C2BDFF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1666904761904762"/>
          <c:y val="0.19819979408389865"/>
          <c:w val="0.38333103732230422"/>
          <c:h val="0.658207351274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'Produktemix B'!$B$41</c:f>
              <c:strCache>
                <c:ptCount val="1"/>
                <c:pt idx="0">
                  <c:v>Produktemix  Lieferjahr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B4-413E-B7EC-1775894EAA94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B4-413E-B7EC-1775894EAA94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DB4-413E-B7EC-1775894EAA94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DB4-413E-B7EC-1775894EAA9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'Produktemix B'!$B$42:$B$64</c:f>
              <c:strCache>
                <c:ptCount val="23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Windenergie Ausland</c:v>
                </c:pt>
                <c:pt idx="6">
                  <c:v>Biomasse Schweiz</c:v>
                </c:pt>
                <c:pt idx="7">
                  <c:v>Biomasse Ausland</c:v>
                </c:pt>
                <c:pt idx="8">
                  <c:v>Siedlungsabfälle (erneuerbar) Schweiz</c:v>
                </c:pt>
                <c:pt idx="9">
                  <c:v>Siedlungsabfälle (erneuerbar) Ausland</c:v>
                </c:pt>
                <c:pt idx="10">
                  <c:v>Geothermie Schweiz</c:v>
                </c:pt>
                <c:pt idx="11">
                  <c:v>Geothermie Ausland</c:v>
                </c:pt>
                <c:pt idx="12">
                  <c:v>Geförderter Strom Schweiz</c:v>
                </c:pt>
                <c:pt idx="13">
                  <c:v>Kernenergie Schweiz</c:v>
                </c:pt>
                <c:pt idx="14">
                  <c:v>Kernenergie Ausland</c:v>
                </c:pt>
                <c:pt idx="15">
                  <c:v>Erdöl Schweiz</c:v>
                </c:pt>
                <c:pt idx="16">
                  <c:v>Erdöl Ausland</c:v>
                </c:pt>
                <c:pt idx="17">
                  <c:v>Erdgas Schweiz</c:v>
                </c:pt>
                <c:pt idx="18">
                  <c:v>Erdgas Ausland</c:v>
                </c:pt>
                <c:pt idx="19">
                  <c:v>Kohle Schweiz</c:v>
                </c:pt>
                <c:pt idx="20">
                  <c:v>Kohle Ausland</c:v>
                </c:pt>
                <c:pt idx="21">
                  <c:v>Siedlungsabfälle (nicht erneuerbar) Schweiz</c:v>
                </c:pt>
                <c:pt idx="22">
                  <c:v>Siedlungsabfälle (nicht erneuerbar) Ausland</c:v>
                </c:pt>
              </c:strCache>
            </c:strRef>
          </c:cat>
          <c:val>
            <c:numRef>
              <c:f>'Produktemix B'!$C$42:$C$64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A6-4524-9412-DCAA462CC9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31A6-4524-9412-DCAA462CC97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'Produktemix B'!$B$42:$B$64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1A6-4524-9412-DCAA462CC97B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31A6-4524-9412-DCAA462CC97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DB4-413E-B7EC-1775894EAA9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'Produktemix B'!$B$42:$B$64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1A6-4524-9412-DCAA462CC97B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Lieferantenmix!$B$57</c:f>
              <c:strCache>
                <c:ptCount val="1"/>
                <c:pt idx="0">
                  <c:v>Lieferantenmix Lieferjahr </c:v>
                </c:pt>
              </c:strCache>
            </c:strRef>
          </c:tx>
          <c:dPt>
            <c:idx val="5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11DE-439C-956B-2E2DEA1220D6}"/>
              </c:ext>
            </c:extLst>
          </c:dPt>
          <c:dPt>
            <c:idx val="6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11DE-439C-956B-2E2DEA1220D6}"/>
              </c:ext>
            </c:extLst>
          </c:dPt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1DE-439C-956B-2E2DEA1220D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1DE-439C-956B-2E2DEA1220D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Lieferantenmix!$B$58:$B$80</c:f>
              <c:strCache>
                <c:ptCount val="23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Windenergie Ausland</c:v>
                </c:pt>
                <c:pt idx="6">
                  <c:v>Biomasse Schweiz</c:v>
                </c:pt>
                <c:pt idx="7">
                  <c:v>Biomasse Ausland</c:v>
                </c:pt>
                <c:pt idx="8">
                  <c:v>Siedlungsabfälle (erneuerbar) Schweiz</c:v>
                </c:pt>
                <c:pt idx="9">
                  <c:v>Siedlungsabfälle (erneuerbar) Ausland</c:v>
                </c:pt>
                <c:pt idx="10">
                  <c:v>Geothermie Schweiz</c:v>
                </c:pt>
                <c:pt idx="11">
                  <c:v>Geothermie Ausland</c:v>
                </c:pt>
                <c:pt idx="12">
                  <c:v>Geförderter Strom Schweiz</c:v>
                </c:pt>
                <c:pt idx="13">
                  <c:v>Kernenergie Schweiz</c:v>
                </c:pt>
                <c:pt idx="14">
                  <c:v>Kernenergie Ausland</c:v>
                </c:pt>
                <c:pt idx="15">
                  <c:v>Erdöl Schweiz</c:v>
                </c:pt>
                <c:pt idx="16">
                  <c:v>Erdöl Ausland</c:v>
                </c:pt>
                <c:pt idx="17">
                  <c:v>Erdgas Schweiz</c:v>
                </c:pt>
                <c:pt idx="18">
                  <c:v>Erdgas Ausland</c:v>
                </c:pt>
                <c:pt idx="19">
                  <c:v>Kohle Schweiz</c:v>
                </c:pt>
                <c:pt idx="20">
                  <c:v>Kohle Ausland</c:v>
                </c:pt>
                <c:pt idx="21">
                  <c:v>Siedlungsabfälle (nicht erneuerbar) Schweiz</c:v>
                </c:pt>
                <c:pt idx="22">
                  <c:v>Siedlungsabfälle (nicht erneuerbar) Ausland</c:v>
                </c:pt>
              </c:strCache>
            </c:strRef>
          </c:cat>
          <c:val>
            <c:numRef>
              <c:f>Lieferantenmix!$C$58:$C$80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DE-439C-956B-2E2DEA1220D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11DE-439C-956B-2E2DEA1220D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Lieferantenmix!$B$58:$B$80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11DE-439C-956B-2E2DEA1220D6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11DE-439C-956B-2E2DEA1220D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Lieferantenmix!$B$58:$B$80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1DE-439C-956B-2E2DEA1220D6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1666904761904762"/>
          <c:y val="0.19819979408389865"/>
          <c:w val="0.38333103732230422"/>
          <c:h val="0.658207351274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'Produktemix C'!$B$41</c:f>
              <c:strCache>
                <c:ptCount val="1"/>
                <c:pt idx="0">
                  <c:v>Produktemix  Lieferjahr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15-4709-8988-2E19C9351FF8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15-4709-8988-2E19C9351FF8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615-4709-8988-2E19C9351FF8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615-4709-8988-2E19C9351FF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'Produktemix C'!$B$42:$B$64</c:f>
              <c:strCache>
                <c:ptCount val="23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Windenergie Ausland</c:v>
                </c:pt>
                <c:pt idx="6">
                  <c:v>Biomasse Schweiz</c:v>
                </c:pt>
                <c:pt idx="7">
                  <c:v>Biomasse Ausland</c:v>
                </c:pt>
                <c:pt idx="8">
                  <c:v>Siedlungsabfälle (erneuerbar) Schweiz</c:v>
                </c:pt>
                <c:pt idx="9">
                  <c:v>Siedlungsabfälle (erneuerbar) Ausland</c:v>
                </c:pt>
                <c:pt idx="10">
                  <c:v>Geothermie Schweiz</c:v>
                </c:pt>
                <c:pt idx="11">
                  <c:v>Geothermie Ausland</c:v>
                </c:pt>
                <c:pt idx="12">
                  <c:v>Geförderter Strom Schweiz</c:v>
                </c:pt>
                <c:pt idx="13">
                  <c:v>Kernenergie Schweiz</c:v>
                </c:pt>
                <c:pt idx="14">
                  <c:v>Kernenergie Ausland</c:v>
                </c:pt>
                <c:pt idx="15">
                  <c:v>Erdöl Schweiz</c:v>
                </c:pt>
                <c:pt idx="16">
                  <c:v>Erdöl Ausland</c:v>
                </c:pt>
                <c:pt idx="17">
                  <c:v>Erdgas Schweiz</c:v>
                </c:pt>
                <c:pt idx="18">
                  <c:v>Erdgas Ausland</c:v>
                </c:pt>
                <c:pt idx="19">
                  <c:v>Kohle Schweiz</c:v>
                </c:pt>
                <c:pt idx="20">
                  <c:v>Kohle Ausland</c:v>
                </c:pt>
                <c:pt idx="21">
                  <c:v>Siedlungsabfälle (nicht erneuerbar) Schweiz</c:v>
                </c:pt>
                <c:pt idx="22">
                  <c:v>Siedlungsabfälle (nicht erneuerbar) Ausland</c:v>
                </c:pt>
              </c:strCache>
            </c:strRef>
          </c:cat>
          <c:val>
            <c:numRef>
              <c:f>'Produktemix C'!$C$42:$C$64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15-4709-8988-2E19C9351F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B615-4709-8988-2E19C9351FF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'Produktemix C'!$B$42:$B$64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615-4709-8988-2E19C9351FF8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B615-4709-8988-2E19C9351F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923-4F70-9564-67B94B6AB43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'Produktemix C'!$B$42:$B$64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615-4709-8988-2E19C9351FF8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Lieferantenmix!$B$57</c:f>
              <c:strCache>
                <c:ptCount val="1"/>
                <c:pt idx="0">
                  <c:v>Lieferantenmix Lieferjahr </c:v>
                </c:pt>
              </c:strCache>
            </c:strRef>
          </c:tx>
          <c:dPt>
            <c:idx val="5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5961-423A-AFD9-D22A0C44C65F}"/>
              </c:ext>
            </c:extLst>
          </c:dPt>
          <c:dPt>
            <c:idx val="6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5961-423A-AFD9-D22A0C44C65F}"/>
              </c:ext>
            </c:extLst>
          </c:dPt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961-423A-AFD9-D22A0C44C65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961-423A-AFD9-D22A0C44C65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Lieferantenmix!$B$58:$B$80</c:f>
              <c:strCache>
                <c:ptCount val="23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Windenergie Ausland</c:v>
                </c:pt>
                <c:pt idx="6">
                  <c:v>Biomasse Schweiz</c:v>
                </c:pt>
                <c:pt idx="7">
                  <c:v>Biomasse Ausland</c:v>
                </c:pt>
                <c:pt idx="8">
                  <c:v>Siedlungsabfälle (erneuerbar) Schweiz</c:v>
                </c:pt>
                <c:pt idx="9">
                  <c:v>Siedlungsabfälle (erneuerbar) Ausland</c:v>
                </c:pt>
                <c:pt idx="10">
                  <c:v>Geothermie Schweiz</c:v>
                </c:pt>
                <c:pt idx="11">
                  <c:v>Geothermie Ausland</c:v>
                </c:pt>
                <c:pt idx="12">
                  <c:v>Geförderter Strom Schweiz</c:v>
                </c:pt>
                <c:pt idx="13">
                  <c:v>Kernenergie Schweiz</c:v>
                </c:pt>
                <c:pt idx="14">
                  <c:v>Kernenergie Ausland</c:v>
                </c:pt>
                <c:pt idx="15">
                  <c:v>Erdöl Schweiz</c:v>
                </c:pt>
                <c:pt idx="16">
                  <c:v>Erdöl Ausland</c:v>
                </c:pt>
                <c:pt idx="17">
                  <c:v>Erdgas Schweiz</c:v>
                </c:pt>
                <c:pt idx="18">
                  <c:v>Erdgas Ausland</c:v>
                </c:pt>
                <c:pt idx="19">
                  <c:v>Kohle Schweiz</c:v>
                </c:pt>
                <c:pt idx="20">
                  <c:v>Kohle Ausland</c:v>
                </c:pt>
                <c:pt idx="21">
                  <c:v>Siedlungsabfälle (nicht erneuerbar) Schweiz</c:v>
                </c:pt>
                <c:pt idx="22">
                  <c:v>Siedlungsabfälle (nicht erneuerbar) Ausland</c:v>
                </c:pt>
              </c:strCache>
            </c:strRef>
          </c:cat>
          <c:val>
            <c:numRef>
              <c:f>Lieferantenmix!$C$58:$C$80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61-423A-AFD9-D22A0C44C65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5961-423A-AFD9-D22A0C44C65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Lieferantenmix!$B$58:$B$80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961-423A-AFD9-D22A0C44C65F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961-423A-AFD9-D22A0C44C65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Lieferantenmix!$B$58:$B$80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961-423A-AFD9-D22A0C44C65F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1666904761904762"/>
          <c:y val="0.19819979408389865"/>
          <c:w val="0.38333103732230422"/>
          <c:h val="0.658207351274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233105</xdr:colOff>
      <xdr:row>54</xdr:row>
      <xdr:rowOff>102633</xdr:rowOff>
    </xdr:from>
    <xdr:to>
      <xdr:col>9</xdr:col>
      <xdr:colOff>706036</xdr:colOff>
      <xdr:row>70</xdr:row>
      <xdr:rowOff>151254</xdr:rowOff>
    </xdr:to>
    <xdr:graphicFrame macro="">
      <xdr:nvGraphicFramePr>
        <xdr:cNvPr id="17" name="Diagramm 7">
          <a:extLst>
            <a:ext uri="{FF2B5EF4-FFF2-40B4-BE49-F238E27FC236}">
              <a16:creationId xmlns:a16="http://schemas.microsoft.com/office/drawing/2014/main" id="{D5E5A174-42F3-B25F-C4D5-24A585BE8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925287</xdr:colOff>
      <xdr:row>53</xdr:row>
      <xdr:rowOff>68035</xdr:rowOff>
    </xdr:from>
    <xdr:to>
      <xdr:col>4</xdr:col>
      <xdr:colOff>87880</xdr:colOff>
      <xdr:row>55</xdr:row>
      <xdr:rowOff>136069</xdr:rowOff>
    </xdr:to>
    <xdr:sp macro="" textlink="">
      <xdr:nvSpPr>
        <xdr:cNvPr id="5" name="Pfeil: nach unten 4">
          <a:extLst>
            <a:ext uri="{FF2B5EF4-FFF2-40B4-BE49-F238E27FC236}">
              <a16:creationId xmlns:a16="http://schemas.microsoft.com/office/drawing/2014/main" id="{157D6CBC-F461-42FF-BD08-098C936EAA4C}"/>
            </a:ext>
          </a:extLst>
        </xdr:cNvPr>
        <xdr:cNvSpPr/>
      </xdr:nvSpPr>
      <xdr:spPr>
        <a:xfrm>
          <a:off x="5061858" y="10382249"/>
          <a:ext cx="332808" cy="380999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10</xdr:col>
      <xdr:colOff>992074</xdr:colOff>
      <xdr:row>14</xdr:row>
      <xdr:rowOff>86519</xdr:rowOff>
    </xdr:from>
    <xdr:to>
      <xdr:col>13</xdr:col>
      <xdr:colOff>47625</xdr:colOff>
      <xdr:row>18</xdr:row>
      <xdr:rowOff>164305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B173FF39-506D-A70F-5682-11FF0F1123D3}"/>
            </a:ext>
          </a:extLst>
        </xdr:cNvPr>
        <xdr:cNvSpPr/>
      </xdr:nvSpPr>
      <xdr:spPr>
        <a:xfrm>
          <a:off x="13946074" y="3610769"/>
          <a:ext cx="1595551" cy="776286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Die</a:t>
          </a:r>
          <a:r>
            <a:rPr lang="de-CH" sz="1200" b="0" kern="1200" baseline="0">
              <a:solidFill>
                <a:sysClr val="windowText" lastClr="000000"/>
              </a:solidFill>
            </a:rPr>
            <a:t> Tabelle ist </a:t>
          </a:r>
          <a:r>
            <a:rPr lang="de-CH" sz="1200" b="1" kern="1200" baseline="0">
              <a:solidFill>
                <a:sysClr val="windowText" lastClr="000000"/>
              </a:solidFill>
            </a:rPr>
            <a:t>optional</a:t>
          </a:r>
          <a:r>
            <a:rPr lang="de-CH" sz="1200" b="0" kern="1200" baseline="0">
              <a:solidFill>
                <a:sysClr val="windowText" lastClr="000000"/>
              </a:solidFill>
            </a:rPr>
            <a:t> für die Stromkennzeichnung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349817</xdr:colOff>
      <xdr:row>53</xdr:row>
      <xdr:rowOff>88332</xdr:rowOff>
    </xdr:from>
    <xdr:to>
      <xdr:col>12</xdr:col>
      <xdr:colOff>825500</xdr:colOff>
      <xdr:row>60</xdr:row>
      <xdr:rowOff>111125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3DD97308-E8FB-49F0-982F-CE7D663C2D5F}"/>
            </a:ext>
          </a:extLst>
        </xdr:cNvPr>
        <xdr:cNvSpPr/>
      </xdr:nvSpPr>
      <xdr:spPr>
        <a:xfrm>
          <a:off x="12144942" y="10375332"/>
          <a:ext cx="3015683" cy="1134043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Nicht relevante</a:t>
          </a:r>
          <a:r>
            <a:rPr lang="de-CH" sz="1200" b="0" kern="1200" baseline="0">
              <a:solidFill>
                <a:sysClr val="windowText" lastClr="000000"/>
              </a:solidFill>
            </a:rPr>
            <a:t> Kategorien in Zelle C57 rausfiltern.</a:t>
          </a:r>
        </a:p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Die</a:t>
          </a:r>
          <a:r>
            <a:rPr lang="de-CH" sz="1200" b="0" kern="1200" baseline="0">
              <a:solidFill>
                <a:sysClr val="windowText" lastClr="000000"/>
              </a:solidFill>
            </a:rPr>
            <a:t> grafische Gegenüberstellung von Lieferanten- und Produktemix ist </a:t>
          </a:r>
          <a:r>
            <a:rPr lang="de-CH" sz="1200" b="1" kern="1200" baseline="0">
              <a:solidFill>
                <a:sysClr val="windowText" lastClr="000000"/>
              </a:solidFill>
            </a:rPr>
            <a:t>Pflicht </a:t>
          </a:r>
          <a:r>
            <a:rPr lang="de-CH" sz="1200" b="0" kern="1200" baseline="0">
              <a:solidFill>
                <a:sysClr val="windowText" lastClr="000000"/>
              </a:solidFill>
            </a:rPr>
            <a:t>(siehe Arbeitsblatt Produktemix).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Produktemix C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CO2-Emissionen: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Produktemix C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Nuklearer Abfall: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Lieferantenmix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Lieferantenmix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Lieferantenmix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Lieferantenmix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F2677DB-4F13-4D8D-8A3A-A99105CE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1183218</xdr:colOff>
      <xdr:row>37</xdr:row>
      <xdr:rowOff>58207</xdr:rowOff>
    </xdr:from>
    <xdr:to>
      <xdr:col>3</xdr:col>
      <xdr:colOff>31750</xdr:colOff>
      <xdr:row>39</xdr:row>
      <xdr:rowOff>20107</xdr:rowOff>
    </xdr:to>
    <xdr:sp macro="" textlink="">
      <xdr:nvSpPr>
        <xdr:cNvPr id="10" name="Pfeil: nach unten 9">
          <a:extLst>
            <a:ext uri="{FF2B5EF4-FFF2-40B4-BE49-F238E27FC236}">
              <a16:creationId xmlns:a16="http://schemas.microsoft.com/office/drawing/2014/main" id="{81F74865-6815-9D8A-D46C-31D5C3E7DE5C}"/>
            </a:ext>
          </a:extLst>
        </xdr:cNvPr>
        <xdr:cNvSpPr/>
      </xdr:nvSpPr>
      <xdr:spPr>
        <a:xfrm>
          <a:off x="4591051" y="5963707"/>
          <a:ext cx="224366" cy="406400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17</xdr:col>
      <xdr:colOff>562841</xdr:colOff>
      <xdr:row>0</xdr:row>
      <xdr:rowOff>105833</xdr:rowOff>
    </xdr:from>
    <xdr:to>
      <xdr:col>20</xdr:col>
      <xdr:colOff>651248</xdr:colOff>
      <xdr:row>2</xdr:row>
      <xdr:rowOff>95500</xdr:rowOff>
    </xdr:to>
    <xdr:sp macro="" textlink="">
      <xdr:nvSpPr>
        <xdr:cNvPr id="21" name="Rechteck: abgerundete Ecken 20">
          <a:extLst>
            <a:ext uri="{FF2B5EF4-FFF2-40B4-BE49-F238E27FC236}">
              <a16:creationId xmlns:a16="http://schemas.microsoft.com/office/drawing/2014/main" id="{52968A0C-B415-4999-8061-6AACD68EFCC6}"/>
            </a:ext>
          </a:extLst>
        </xdr:cNvPr>
        <xdr:cNvSpPr/>
      </xdr:nvSpPr>
      <xdr:spPr>
        <a:xfrm>
          <a:off x="15802841" y="105833"/>
          <a:ext cx="2383066" cy="754553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Hinweis</a:t>
          </a:r>
          <a:r>
            <a:rPr lang="de-CH" sz="1200" b="0" kern="1200">
              <a:solidFill>
                <a:sysClr val="windowText" lastClr="000000"/>
              </a:solidFill>
            </a:rPr>
            <a:t>: Farben und Legende</a:t>
          </a:r>
          <a:r>
            <a:rPr lang="de-CH" sz="1200" b="0" kern="1200" baseline="0">
              <a:solidFill>
                <a:sysClr val="windowText" lastClr="000000"/>
              </a:solidFill>
            </a:rPr>
            <a:t> müssen jeweils geprüft und ggf. manuell angepasst werden.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13</xdr:col>
      <xdr:colOff>36368</xdr:colOff>
      <xdr:row>7</xdr:row>
      <xdr:rowOff>152401</xdr:rowOff>
    </xdr:from>
    <xdr:to>
      <xdr:col>19</xdr:col>
      <xdr:colOff>416564</xdr:colOff>
      <xdr:row>25</xdr:row>
      <xdr:rowOff>150708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CD326F6-948E-480A-A8B8-7CEA59A0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Produktemix A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CO2-Emissionen: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Produktemix A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Nuklearer Abfall: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Lieferantenmix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Lieferantenmix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4BAFB9B-77B0-45FA-95F6-58224B637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1183218</xdr:colOff>
      <xdr:row>37</xdr:row>
      <xdr:rowOff>58207</xdr:rowOff>
    </xdr:from>
    <xdr:to>
      <xdr:col>3</xdr:col>
      <xdr:colOff>31750</xdr:colOff>
      <xdr:row>39</xdr:row>
      <xdr:rowOff>20107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6ADB38E1-3BFE-4F70-97FF-D637A1E088E0}"/>
            </a:ext>
          </a:extLst>
        </xdr:cNvPr>
        <xdr:cNvSpPr/>
      </xdr:nvSpPr>
      <xdr:spPr>
        <a:xfrm>
          <a:off x="5355168" y="6544732"/>
          <a:ext cx="486832" cy="409575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17</xdr:col>
      <xdr:colOff>562841</xdr:colOff>
      <xdr:row>0</xdr:row>
      <xdr:rowOff>105833</xdr:rowOff>
    </xdr:from>
    <xdr:to>
      <xdr:col>20</xdr:col>
      <xdr:colOff>651248</xdr:colOff>
      <xdr:row>2</xdr:row>
      <xdr:rowOff>95500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21ADBC22-C664-4228-833C-FBFBBF72713F}"/>
            </a:ext>
          </a:extLst>
        </xdr:cNvPr>
        <xdr:cNvSpPr/>
      </xdr:nvSpPr>
      <xdr:spPr>
        <a:xfrm>
          <a:off x="17460191" y="105833"/>
          <a:ext cx="2374407" cy="761192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Hinweis</a:t>
          </a:r>
          <a:r>
            <a:rPr lang="de-CH" sz="1200" b="0" kern="1200">
              <a:solidFill>
                <a:sysClr val="windowText" lastClr="000000"/>
              </a:solidFill>
            </a:rPr>
            <a:t>: Farben und Legende</a:t>
          </a:r>
          <a:r>
            <a:rPr lang="de-CH" sz="1200" b="0" kern="1200" baseline="0">
              <a:solidFill>
                <a:sysClr val="windowText" lastClr="000000"/>
              </a:solidFill>
            </a:rPr>
            <a:t> müssen jeweils geprüft und ggf. manuell angepasst werden.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13</xdr:col>
      <xdr:colOff>36368</xdr:colOff>
      <xdr:row>7</xdr:row>
      <xdr:rowOff>152401</xdr:rowOff>
    </xdr:from>
    <xdr:to>
      <xdr:col>19</xdr:col>
      <xdr:colOff>416564</xdr:colOff>
      <xdr:row>25</xdr:row>
      <xdr:rowOff>150708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62360D3E-E902-4485-A1D1-6897D4897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Produktemix B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CO2-Emissionen: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Produktemix B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Nuklearer Abfall: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Lieferantenmix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Lieferantenmix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97A73F0-81F7-4AAD-85B2-290609C39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1183218</xdr:colOff>
      <xdr:row>37</xdr:row>
      <xdr:rowOff>58207</xdr:rowOff>
    </xdr:from>
    <xdr:to>
      <xdr:col>3</xdr:col>
      <xdr:colOff>31750</xdr:colOff>
      <xdr:row>39</xdr:row>
      <xdr:rowOff>20107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6AB9716D-D708-4570-8B21-16475C7F9FAB}"/>
            </a:ext>
          </a:extLst>
        </xdr:cNvPr>
        <xdr:cNvSpPr/>
      </xdr:nvSpPr>
      <xdr:spPr>
        <a:xfrm>
          <a:off x="5355168" y="6544732"/>
          <a:ext cx="486832" cy="409575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17</xdr:col>
      <xdr:colOff>562841</xdr:colOff>
      <xdr:row>0</xdr:row>
      <xdr:rowOff>105833</xdr:rowOff>
    </xdr:from>
    <xdr:to>
      <xdr:col>20</xdr:col>
      <xdr:colOff>651248</xdr:colOff>
      <xdr:row>2</xdr:row>
      <xdr:rowOff>95500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794B0555-5D5A-4F7F-8CB9-D83888E1BB49}"/>
            </a:ext>
          </a:extLst>
        </xdr:cNvPr>
        <xdr:cNvSpPr/>
      </xdr:nvSpPr>
      <xdr:spPr>
        <a:xfrm>
          <a:off x="17460191" y="105833"/>
          <a:ext cx="2374407" cy="761192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Hinweis</a:t>
          </a:r>
          <a:r>
            <a:rPr lang="de-CH" sz="1200" b="0" kern="1200">
              <a:solidFill>
                <a:sysClr val="windowText" lastClr="000000"/>
              </a:solidFill>
            </a:rPr>
            <a:t>: Farben und Legende</a:t>
          </a:r>
          <a:r>
            <a:rPr lang="de-CH" sz="1200" b="0" kern="1200" baseline="0">
              <a:solidFill>
                <a:sysClr val="windowText" lastClr="000000"/>
              </a:solidFill>
            </a:rPr>
            <a:t> müssen jeweils geprüft und ggf. manuell angepasst werden.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13</xdr:col>
      <xdr:colOff>36368</xdr:colOff>
      <xdr:row>7</xdr:row>
      <xdr:rowOff>152401</xdr:rowOff>
    </xdr:from>
    <xdr:to>
      <xdr:col>19</xdr:col>
      <xdr:colOff>416564</xdr:colOff>
      <xdr:row>25</xdr:row>
      <xdr:rowOff>150708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A71E208-1FF8-44E7-B727-06F8DE0B6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ummaryBelow="0"/>
    <pageSetUpPr fitToPage="1"/>
  </sheetPr>
  <dimension ref="A1:AB112"/>
  <sheetViews>
    <sheetView tabSelected="1" zoomScale="85" zoomScaleNormal="85" workbookViewId="0">
      <selection activeCell="C13" sqref="C13"/>
    </sheetView>
  </sheetViews>
  <sheetFormatPr baseColWidth="10" defaultColWidth="11.453125" defaultRowHeight="12.5"/>
  <cols>
    <col min="1" max="1" width="1.453125" style="10" customWidth="1"/>
    <col min="2" max="2" width="43" style="10" customWidth="1"/>
    <col min="3" max="6" width="20.1796875" style="10" customWidth="1"/>
    <col min="7" max="7" width="1.453125" style="10" customWidth="1"/>
    <col min="8" max="8" width="17.453125" style="10" customWidth="1"/>
    <col min="9" max="9" width="32.54296875" style="10" customWidth="1"/>
    <col min="10" max="10" width="17.453125" style="10" customWidth="1"/>
    <col min="11" max="11" width="19.54296875" style="10" customWidth="1"/>
    <col min="12" max="12" width="1.26953125" style="10" customWidth="1"/>
    <col min="13" max="15" width="17.453125" style="10" customWidth="1"/>
    <col min="16" max="16" width="15.54296875" style="10" customWidth="1"/>
    <col min="17" max="20" width="17.453125" style="10" customWidth="1"/>
    <col min="21" max="21" width="3" style="10" customWidth="1"/>
    <col min="22" max="22" width="16.1796875" style="10" customWidth="1"/>
    <col min="23" max="23" width="29.26953125" style="10" customWidth="1"/>
    <col min="24" max="25" width="15.7265625" style="10" customWidth="1"/>
    <col min="26" max="26" width="20.1796875" style="10" customWidth="1"/>
    <col min="27" max="16384" width="11.453125" style="10"/>
  </cols>
  <sheetData>
    <row r="1" spans="1:28" ht="14.6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28" ht="26.25" customHeight="1">
      <c r="A2" s="29"/>
      <c r="B2" s="176" t="s">
        <v>96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28" ht="86.5" customHeight="1">
      <c r="A3" s="29"/>
      <c r="B3" s="236" t="s">
        <v>97</v>
      </c>
      <c r="C3" s="237"/>
      <c r="D3" s="237"/>
      <c r="E3" s="23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28" ht="14.6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28" ht="14.65" customHeight="1" thickBot="1">
      <c r="A5" s="29"/>
      <c r="B5" s="178" t="s">
        <v>90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</row>
    <row r="6" spans="1:28" ht="14.6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28" ht="14.65" customHeight="1">
      <c r="A7" s="29"/>
      <c r="B7" s="29" t="s">
        <v>0</v>
      </c>
      <c r="C7" s="13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28" ht="14.65" customHeight="1">
      <c r="A8" s="29"/>
      <c r="B8" s="29" t="s">
        <v>1</v>
      </c>
      <c r="C8" s="137" t="s">
        <v>2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28" ht="14.6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28" ht="14.65" customHeight="1">
      <c r="A10" s="29"/>
      <c r="B10" s="29" t="str">
        <f>"Verkaufte "&amp;C8 &amp; " an Endkunden"</f>
        <v>Verkaufte kWh an Endkunden</v>
      </c>
      <c r="C10" s="13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28" ht="14.65" customHeight="1">
      <c r="A11" s="29"/>
      <c r="B11" s="29" t="s">
        <v>4</v>
      </c>
      <c r="C11" s="140">
        <v>0.06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AB11"/>
    </row>
    <row r="12" spans="1:28" ht="14.65" customHeight="1">
      <c r="A12" s="29"/>
      <c r="B12" s="29" t="s">
        <v>53</v>
      </c>
      <c r="C12" s="216" t="s">
        <v>105</v>
      </c>
      <c r="D12" s="217"/>
      <c r="E12" s="217"/>
      <c r="F12" s="217"/>
      <c r="G12" s="217"/>
      <c r="H12" s="217"/>
      <c r="I12" s="217"/>
      <c r="J12" s="217"/>
      <c r="K12" s="217"/>
      <c r="L12" s="218"/>
      <c r="M12" s="29"/>
      <c r="N12" s="29"/>
      <c r="O12" s="29"/>
      <c r="P12" s="29"/>
    </row>
    <row r="13" spans="1:28" ht="14.65" customHeight="1">
      <c r="A13" s="29"/>
      <c r="B13" s="29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198"/>
      <c r="N13" s="198"/>
      <c r="O13" s="68"/>
      <c r="P13" s="68"/>
      <c r="Q13" s="192"/>
      <c r="R13" s="192"/>
      <c r="S13" s="192"/>
      <c r="T13" s="192"/>
    </row>
    <row r="14" spans="1:28" ht="14.65" customHeight="1" thickBot="1">
      <c r="A14" s="29"/>
      <c r="B14" s="178" t="s">
        <v>91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92"/>
      <c r="R14" s="192"/>
      <c r="S14" s="192"/>
      <c r="T14" s="192"/>
    </row>
    <row r="15" spans="1:28" ht="14.65" customHeight="1">
      <c r="A15" s="29"/>
      <c r="B15" s="29"/>
      <c r="C15" s="78"/>
      <c r="D15" s="78"/>
      <c r="E15" s="78"/>
      <c r="F15" s="78"/>
      <c r="G15" s="78"/>
      <c r="H15" s="78"/>
      <c r="I15" s="29"/>
      <c r="J15" s="29"/>
      <c r="K15" s="29"/>
      <c r="L15" s="78"/>
      <c r="M15" s="198"/>
      <c r="N15" s="198"/>
      <c r="O15" s="68"/>
      <c r="P15" s="68"/>
      <c r="Q15" s="192"/>
      <c r="R15" s="192"/>
      <c r="S15" s="192"/>
      <c r="T15" s="192"/>
    </row>
    <row r="16" spans="1:28" ht="14.65" customHeight="1">
      <c r="A16" s="29"/>
      <c r="B16" s="29"/>
      <c r="C16" s="226" t="s">
        <v>54</v>
      </c>
      <c r="D16" s="226"/>
      <c r="E16" s="226" t="s">
        <v>55</v>
      </c>
      <c r="F16" s="226"/>
      <c r="G16" s="78"/>
      <c r="H16" s="78"/>
      <c r="I16" s="219" t="s">
        <v>22</v>
      </c>
      <c r="J16" s="220"/>
      <c r="K16" s="221"/>
      <c r="L16" s="78"/>
      <c r="M16" s="215"/>
      <c r="N16" s="215"/>
      <c r="O16" s="68"/>
      <c r="P16" s="68"/>
      <c r="Q16" s="192"/>
      <c r="R16" s="192"/>
      <c r="S16" s="192"/>
      <c r="T16" s="192"/>
      <c r="U16" s="193"/>
    </row>
    <row r="17" spans="1:21" ht="14.65" customHeight="1">
      <c r="A17" s="29"/>
      <c r="B17" s="29"/>
      <c r="C17" s="227" t="s">
        <v>95</v>
      </c>
      <c r="D17" s="228"/>
      <c r="E17" s="227" t="s">
        <v>95</v>
      </c>
      <c r="F17" s="229"/>
      <c r="G17" s="78"/>
      <c r="H17" s="78"/>
      <c r="I17" s="143" t="s">
        <v>23</v>
      </c>
      <c r="J17" s="141" t="s">
        <v>24</v>
      </c>
      <c r="K17" s="142"/>
      <c r="L17" s="78"/>
      <c r="M17" s="215"/>
      <c r="N17" s="215"/>
      <c r="O17" s="68"/>
      <c r="P17" s="68"/>
      <c r="Q17" s="192"/>
      <c r="R17" s="192"/>
      <c r="S17" s="192"/>
      <c r="T17" s="192"/>
      <c r="U17" s="193"/>
    </row>
    <row r="18" spans="1:21" ht="14.65" customHeight="1">
      <c r="A18" s="29"/>
      <c r="B18" s="13" t="s">
        <v>5</v>
      </c>
      <c r="C18" s="86" t="s">
        <v>6</v>
      </c>
      <c r="D18" s="86" t="s">
        <v>7</v>
      </c>
      <c r="E18" s="86" t="s">
        <v>6</v>
      </c>
      <c r="F18" s="14" t="s">
        <v>7</v>
      </c>
      <c r="G18" s="78"/>
      <c r="H18" s="78"/>
      <c r="I18" s="143" t="s">
        <v>25</v>
      </c>
      <c r="J18" s="141" t="s">
        <v>26</v>
      </c>
      <c r="K18" s="142"/>
      <c r="L18" s="78"/>
      <c r="M18" s="215"/>
      <c r="N18" s="215"/>
      <c r="O18" s="68"/>
      <c r="P18" s="68"/>
      <c r="Q18" s="192"/>
      <c r="R18" s="192"/>
      <c r="S18" s="192"/>
      <c r="T18" s="192"/>
    </row>
    <row r="19" spans="1:21" ht="14.65" customHeight="1">
      <c r="A19" s="29"/>
      <c r="B19" s="15" t="s">
        <v>8</v>
      </c>
      <c r="C19" s="87" t="str">
        <f>$C$8</f>
        <v>kWh</v>
      </c>
      <c r="D19" s="199" t="str">
        <f>$C$8</f>
        <v>kWh</v>
      </c>
      <c r="E19" s="87" t="str">
        <f>$C$8</f>
        <v>kWh</v>
      </c>
      <c r="F19" s="87" t="str">
        <f>$C$8</f>
        <v>kWh</v>
      </c>
      <c r="G19" s="78"/>
      <c r="H19" s="78"/>
      <c r="I19" s="143"/>
      <c r="J19" s="141" t="s">
        <v>27</v>
      </c>
      <c r="K19" s="142"/>
      <c r="L19" s="78"/>
      <c r="M19" s="215"/>
      <c r="N19" s="215"/>
      <c r="O19" s="68"/>
      <c r="P19" s="68"/>
      <c r="Q19" s="192"/>
      <c r="R19" s="192"/>
      <c r="S19" s="192"/>
      <c r="T19" s="192"/>
    </row>
    <row r="20" spans="1:21" ht="14.65" customHeight="1">
      <c r="A20" s="29"/>
      <c r="B20" s="32"/>
      <c r="C20" s="38"/>
      <c r="D20" s="79"/>
      <c r="E20" s="200"/>
      <c r="F20" s="39"/>
      <c r="G20" s="78"/>
      <c r="H20" s="78"/>
      <c r="I20" s="143"/>
      <c r="J20" s="144"/>
      <c r="K20" s="145"/>
      <c r="L20" s="78"/>
      <c r="M20" s="215"/>
      <c r="N20" s="215"/>
      <c r="O20" s="68"/>
      <c r="P20" s="68"/>
      <c r="Q20" s="192"/>
      <c r="R20" s="192"/>
      <c r="S20" s="192"/>
      <c r="T20" s="192"/>
      <c r="U20" s="194"/>
    </row>
    <row r="21" spans="1:21" ht="14.65" customHeight="1">
      <c r="A21" s="29"/>
      <c r="B21" s="33"/>
      <c r="C21" s="40"/>
      <c r="D21" s="80"/>
      <c r="E21" s="201"/>
      <c r="F21" s="41"/>
      <c r="G21" s="78"/>
      <c r="H21" s="78"/>
      <c r="I21" s="143" t="s">
        <v>28</v>
      </c>
      <c r="J21" s="19">
        <f>C7</f>
        <v>0</v>
      </c>
      <c r="K21" s="31"/>
      <c r="L21" s="78"/>
      <c r="M21" s="215"/>
      <c r="N21" s="215"/>
      <c r="O21" s="68"/>
      <c r="P21" s="68"/>
      <c r="Q21" s="192"/>
      <c r="R21" s="192"/>
      <c r="S21" s="192"/>
      <c r="T21" s="192"/>
      <c r="U21" s="194"/>
    </row>
    <row r="22" spans="1:21" ht="14.65" customHeight="1">
      <c r="A22" s="29"/>
      <c r="B22" s="34"/>
      <c r="C22" s="42"/>
      <c r="D22" s="81"/>
      <c r="E22" s="202"/>
      <c r="F22" s="43"/>
      <c r="G22" s="78"/>
      <c r="H22" s="78"/>
      <c r="I22" s="143"/>
      <c r="J22" s="144"/>
      <c r="K22" s="145"/>
      <c r="L22" s="78"/>
      <c r="M22" s="215"/>
      <c r="N22" s="215"/>
      <c r="O22" s="68"/>
      <c r="P22" s="68"/>
      <c r="Q22" s="192"/>
      <c r="R22" s="192"/>
      <c r="S22" s="192"/>
      <c r="T22" s="192"/>
      <c r="U22" s="194"/>
    </row>
    <row r="23" spans="1:21" ht="14.65" customHeight="1">
      <c r="A23" s="29"/>
      <c r="B23" s="16" t="s">
        <v>9</v>
      </c>
      <c r="C23" s="26"/>
      <c r="D23" s="26"/>
      <c r="E23" s="183"/>
      <c r="F23" s="184"/>
      <c r="G23" s="78"/>
      <c r="H23" s="78"/>
      <c r="I23" s="143" t="s">
        <v>29</v>
      </c>
      <c r="J23" s="144"/>
      <c r="K23" s="145"/>
      <c r="L23" s="78"/>
      <c r="M23" s="215"/>
      <c r="N23" s="215"/>
      <c r="O23" s="68"/>
      <c r="P23" s="68"/>
      <c r="Q23" s="192"/>
      <c r="R23" s="192"/>
      <c r="S23" s="192"/>
      <c r="T23" s="192"/>
      <c r="U23" s="195"/>
    </row>
    <row r="24" spans="1:21" ht="14.65" customHeight="1">
      <c r="A24" s="29"/>
      <c r="B24" s="32"/>
      <c r="C24" s="38"/>
      <c r="D24" s="79"/>
      <c r="E24" s="200"/>
      <c r="F24" s="39"/>
      <c r="G24" s="78"/>
      <c r="H24" s="78"/>
      <c r="I24" s="146" t="s">
        <v>30</v>
      </c>
      <c r="J24" s="147" t="s">
        <v>3</v>
      </c>
      <c r="K24" s="148" t="s">
        <v>31</v>
      </c>
      <c r="L24" s="78"/>
      <c r="M24" s="215"/>
      <c r="N24" s="215"/>
      <c r="O24" s="68"/>
      <c r="P24" s="68"/>
      <c r="Q24" s="192"/>
      <c r="R24" s="192"/>
      <c r="S24" s="192"/>
      <c r="T24" s="192"/>
      <c r="U24" s="194"/>
    </row>
    <row r="25" spans="1:21" ht="14.65" customHeight="1">
      <c r="A25" s="29"/>
      <c r="B25" s="33"/>
      <c r="C25" s="40"/>
      <c r="D25" s="80"/>
      <c r="E25" s="201"/>
      <c r="F25" s="41"/>
      <c r="G25" s="78"/>
      <c r="H25" s="78"/>
      <c r="I25" s="149" t="s">
        <v>32</v>
      </c>
      <c r="J25" s="150" t="e">
        <f>+Anhang!O9/100</f>
        <v>#DIV/0!</v>
      </c>
      <c r="K25" s="150" t="e">
        <f>+Anhang!P9/100</f>
        <v>#DIV/0!</v>
      </c>
      <c r="L25" s="78"/>
      <c r="M25" s="215"/>
      <c r="N25" s="215"/>
      <c r="O25" s="68"/>
      <c r="P25" s="68"/>
      <c r="Q25" s="192"/>
      <c r="R25" s="192"/>
      <c r="S25" s="192"/>
      <c r="T25" s="192"/>
      <c r="U25" s="194"/>
    </row>
    <row r="26" spans="1:21" ht="14.65" customHeight="1">
      <c r="A26" s="29"/>
      <c r="B26" s="34"/>
      <c r="C26" s="42"/>
      <c r="D26" s="81"/>
      <c r="E26" s="202"/>
      <c r="F26" s="43"/>
      <c r="G26" s="78"/>
      <c r="H26" s="78"/>
      <c r="I26" s="151" t="s">
        <v>8</v>
      </c>
      <c r="J26" s="152" t="e">
        <f>+Anhang!O10/100</f>
        <v>#DIV/0!</v>
      </c>
      <c r="K26" s="152" t="e">
        <f>+Anhang!P10/100</f>
        <v>#DIV/0!</v>
      </c>
      <c r="L26" s="78"/>
      <c r="M26" s="215"/>
      <c r="N26" s="215"/>
      <c r="O26" s="68"/>
      <c r="P26" s="68"/>
      <c r="Q26" s="192"/>
      <c r="R26" s="192"/>
      <c r="S26" s="192"/>
      <c r="T26" s="192"/>
      <c r="U26" s="194"/>
    </row>
    <row r="27" spans="1:21" ht="14.65" customHeight="1">
      <c r="A27" s="29"/>
      <c r="B27" s="16" t="s">
        <v>10</v>
      </c>
      <c r="C27" s="26"/>
      <c r="D27" s="26"/>
      <c r="E27" s="183"/>
      <c r="F27" s="184"/>
      <c r="G27" s="78"/>
      <c r="H27" s="78"/>
      <c r="I27" s="153" t="s">
        <v>33</v>
      </c>
      <c r="J27" s="154" t="e">
        <f>+Anhang!O11/100</f>
        <v>#DIV/0!</v>
      </c>
      <c r="K27" s="154" t="e">
        <f>+Anhang!P11/100</f>
        <v>#DIV/0!</v>
      </c>
      <c r="L27" s="78"/>
      <c r="M27" s="215"/>
      <c r="N27" s="215"/>
      <c r="O27" s="68"/>
      <c r="P27" s="68"/>
      <c r="Q27" s="192"/>
      <c r="R27" s="192"/>
      <c r="S27" s="192"/>
      <c r="T27" s="192"/>
      <c r="U27" s="195"/>
    </row>
    <row r="28" spans="1:21" ht="14.65" customHeight="1">
      <c r="A28" s="29"/>
      <c r="B28" s="32"/>
      <c r="C28" s="38"/>
      <c r="D28" s="79"/>
      <c r="E28" s="200"/>
      <c r="F28" s="39"/>
      <c r="G28" s="78"/>
      <c r="H28" s="78"/>
      <c r="I28" s="155" t="s">
        <v>9</v>
      </c>
      <c r="J28" s="152" t="e">
        <f>+Anhang!O12/100</f>
        <v>#DIV/0!</v>
      </c>
      <c r="K28" s="152" t="e">
        <f>+Anhang!P12/100</f>
        <v>#DIV/0!</v>
      </c>
      <c r="L28" s="78"/>
      <c r="M28" s="215"/>
      <c r="N28" s="215"/>
      <c r="O28" s="68"/>
      <c r="P28" s="68"/>
      <c r="Q28" s="192"/>
      <c r="R28" s="192"/>
      <c r="S28" s="192"/>
      <c r="T28" s="192"/>
      <c r="U28" s="194"/>
    </row>
    <row r="29" spans="1:21" ht="14.65" customHeight="1">
      <c r="A29" s="29"/>
      <c r="B29" s="33"/>
      <c r="C29" s="40"/>
      <c r="D29" s="80"/>
      <c r="E29" s="201"/>
      <c r="F29" s="41"/>
      <c r="G29" s="78"/>
      <c r="H29" s="78"/>
      <c r="I29" s="156" t="s">
        <v>10</v>
      </c>
      <c r="J29" s="152" t="e">
        <f>+Anhang!O13/100</f>
        <v>#DIV/0!</v>
      </c>
      <c r="K29" s="152" t="e">
        <f>+Anhang!P13/100</f>
        <v>#DIV/0!</v>
      </c>
      <c r="L29" s="78"/>
      <c r="M29" s="215"/>
      <c r="N29" s="215"/>
      <c r="O29" s="68"/>
      <c r="P29" s="68"/>
      <c r="Q29" s="192"/>
      <c r="R29" s="192"/>
      <c r="S29" s="192"/>
      <c r="T29" s="192"/>
      <c r="U29" s="194"/>
    </row>
    <row r="30" spans="1:21" ht="14.65" customHeight="1">
      <c r="A30" s="29"/>
      <c r="B30" s="16" t="s">
        <v>11</v>
      </c>
      <c r="C30" s="26"/>
      <c r="D30" s="26"/>
      <c r="E30" s="183"/>
      <c r="F30" s="184"/>
      <c r="G30" s="78"/>
      <c r="H30" s="78"/>
      <c r="I30" s="156" t="s">
        <v>11</v>
      </c>
      <c r="J30" s="152" t="e">
        <f>+Anhang!O14/100</f>
        <v>#DIV/0!</v>
      </c>
      <c r="K30" s="152" t="e">
        <f>+Anhang!P14/100</f>
        <v>#DIV/0!</v>
      </c>
      <c r="L30" s="78"/>
      <c r="M30" s="215"/>
      <c r="N30" s="215"/>
      <c r="O30" s="68"/>
      <c r="P30" s="68"/>
      <c r="Q30" s="192"/>
      <c r="R30" s="192"/>
      <c r="S30" s="192"/>
      <c r="T30" s="192"/>
      <c r="U30" s="194"/>
    </row>
    <row r="31" spans="1:21" ht="14.65" customHeight="1">
      <c r="A31" s="29"/>
      <c r="B31" s="67"/>
      <c r="C31" s="58"/>
      <c r="D31" s="82"/>
      <c r="E31" s="203"/>
      <c r="F31" s="59"/>
      <c r="G31" s="78"/>
      <c r="H31" s="78"/>
      <c r="I31" s="156" t="s">
        <v>12</v>
      </c>
      <c r="J31" s="152" t="e">
        <f>+Anhang!O15/100</f>
        <v>#DIV/0!</v>
      </c>
      <c r="K31" s="152" t="e">
        <f>+Anhang!P15/100</f>
        <v>#DIV/0!</v>
      </c>
      <c r="L31" s="78"/>
      <c r="M31" s="215"/>
      <c r="N31" s="215"/>
      <c r="O31" s="68"/>
      <c r="P31" s="68"/>
      <c r="Q31" s="192"/>
      <c r="R31" s="192"/>
      <c r="S31" s="192"/>
      <c r="T31" s="192"/>
      <c r="U31" s="195"/>
    </row>
    <row r="32" spans="1:21" ht="14.65" customHeight="1">
      <c r="A32" s="29"/>
      <c r="B32" s="64"/>
      <c r="C32" s="65"/>
      <c r="D32" s="83"/>
      <c r="E32" s="204"/>
      <c r="F32" s="66"/>
      <c r="G32" s="78"/>
      <c r="H32" s="78"/>
      <c r="I32" s="156" t="s">
        <v>13</v>
      </c>
      <c r="J32" s="152" t="e">
        <f>+Anhang!O16/100</f>
        <v>#DIV/0!</v>
      </c>
      <c r="K32" s="152" t="e">
        <f>+Anhang!P16/100</f>
        <v>#DIV/0!</v>
      </c>
      <c r="L32" s="78"/>
      <c r="M32" s="215"/>
      <c r="N32" s="215"/>
      <c r="O32" s="68"/>
      <c r="P32" s="68"/>
      <c r="Q32" s="192"/>
      <c r="R32" s="192"/>
      <c r="S32" s="192"/>
      <c r="T32" s="192"/>
      <c r="U32" s="194"/>
    </row>
    <row r="33" spans="1:21" ht="14.65" customHeight="1">
      <c r="A33" s="29"/>
      <c r="B33" s="16" t="s">
        <v>12</v>
      </c>
      <c r="C33" s="26"/>
      <c r="D33" s="26"/>
      <c r="E33" s="183"/>
      <c r="F33" s="184"/>
      <c r="G33" s="78"/>
      <c r="H33" s="78"/>
      <c r="I33" s="157" t="s">
        <v>34</v>
      </c>
      <c r="J33" s="158" t="e">
        <f>+Anhang!O17/100</f>
        <v>#DIV/0!</v>
      </c>
      <c r="K33" s="158" t="e">
        <f>+Anhang!P17/100</f>
        <v>#DIV/0!</v>
      </c>
      <c r="L33" s="78"/>
      <c r="M33" s="215"/>
      <c r="N33" s="215"/>
      <c r="O33" s="68"/>
      <c r="P33" s="68"/>
      <c r="Q33" s="192"/>
      <c r="R33" s="192"/>
      <c r="S33" s="192"/>
      <c r="T33" s="192"/>
      <c r="U33" s="194"/>
    </row>
    <row r="34" spans="1:21" ht="14.65" customHeight="1">
      <c r="A34" s="29"/>
      <c r="B34" s="64"/>
      <c r="C34" s="65"/>
      <c r="D34" s="83"/>
      <c r="E34" s="204"/>
      <c r="F34" s="66"/>
      <c r="G34" s="78"/>
      <c r="H34" s="78"/>
      <c r="I34" s="149" t="s">
        <v>35</v>
      </c>
      <c r="J34" s="150" t="e">
        <f>+Anhang!O18/100</f>
        <v>#DIV/0!</v>
      </c>
      <c r="K34" s="150" t="e">
        <f>+Anhang!P18/100</f>
        <v>#DIV/0!</v>
      </c>
      <c r="L34" s="78"/>
      <c r="M34" s="215"/>
      <c r="N34" s="215"/>
      <c r="O34" s="68"/>
      <c r="P34" s="68"/>
      <c r="Q34" s="192"/>
      <c r="R34" s="192"/>
      <c r="S34" s="192"/>
      <c r="T34" s="192"/>
      <c r="U34" s="194"/>
    </row>
    <row r="35" spans="1:21" ht="14.65" customHeight="1">
      <c r="A35" s="29"/>
      <c r="B35" s="16" t="s">
        <v>13</v>
      </c>
      <c r="C35" s="26"/>
      <c r="D35" s="26"/>
      <c r="E35" s="183"/>
      <c r="F35" s="184"/>
      <c r="G35" s="78"/>
      <c r="H35" s="78"/>
      <c r="I35" s="151" t="s">
        <v>15</v>
      </c>
      <c r="J35" s="152" t="e">
        <f>+Anhang!O19/100</f>
        <v>#DIV/0!</v>
      </c>
      <c r="K35" s="152" t="e">
        <f>+Anhang!P19/100</f>
        <v>#DIV/0!</v>
      </c>
      <c r="L35" s="78"/>
      <c r="M35" s="215"/>
      <c r="N35" s="215"/>
      <c r="O35" s="68"/>
      <c r="P35" s="68"/>
      <c r="Q35" s="192"/>
      <c r="R35" s="192"/>
      <c r="S35" s="192"/>
      <c r="T35" s="192"/>
      <c r="U35" s="195"/>
    </row>
    <row r="36" spans="1:21" ht="14.65" customHeight="1">
      <c r="A36" s="29"/>
      <c r="B36" s="35"/>
      <c r="C36" s="44"/>
      <c r="D36" s="84"/>
      <c r="E36" s="205"/>
      <c r="F36" s="45"/>
      <c r="G36" s="78"/>
      <c r="H36" s="78"/>
      <c r="I36" s="153" t="s">
        <v>16</v>
      </c>
      <c r="J36" s="154" t="e">
        <f>+Anhang!O20/100</f>
        <v>#DIV/0!</v>
      </c>
      <c r="K36" s="154" t="e">
        <f>+Anhang!P20/100</f>
        <v>#DIV/0!</v>
      </c>
      <c r="L36" s="78"/>
      <c r="M36" s="215"/>
      <c r="N36" s="215"/>
      <c r="O36" s="68"/>
      <c r="P36" s="68"/>
      <c r="Q36" s="192"/>
      <c r="R36" s="192"/>
      <c r="S36" s="192"/>
      <c r="T36" s="192"/>
      <c r="U36" s="194"/>
    </row>
    <row r="37" spans="1:21" ht="14.65" customHeight="1">
      <c r="A37" s="29"/>
      <c r="B37" s="49" t="s">
        <v>14</v>
      </c>
      <c r="C37" s="50"/>
      <c r="D37" s="50"/>
      <c r="E37" s="63">
        <f>ROUND((+C10*C11),1)</f>
        <v>0</v>
      </c>
      <c r="F37" s="51"/>
      <c r="G37" s="78"/>
      <c r="H37" s="78"/>
      <c r="I37" s="155" t="s">
        <v>17</v>
      </c>
      <c r="J37" s="152" t="e">
        <f>+Anhang!O21/100</f>
        <v>#DIV/0!</v>
      </c>
      <c r="K37" s="152" t="e">
        <f>+Anhang!P21/100</f>
        <v>#DIV/0!</v>
      </c>
      <c r="L37" s="78"/>
      <c r="M37" s="215"/>
      <c r="N37" s="215"/>
      <c r="O37" s="68"/>
      <c r="P37" s="68"/>
      <c r="Q37" s="192"/>
      <c r="R37" s="192"/>
      <c r="S37" s="192"/>
      <c r="T37" s="192"/>
      <c r="U37" s="195"/>
    </row>
    <row r="38" spans="1:21" ht="14.65" customHeight="1">
      <c r="A38" s="29"/>
      <c r="B38" s="17" t="s">
        <v>15</v>
      </c>
      <c r="C38" s="27"/>
      <c r="D38" s="27"/>
      <c r="E38" s="187"/>
      <c r="F38" s="188"/>
      <c r="G38" s="78"/>
      <c r="H38" s="78"/>
      <c r="I38" s="156" t="s">
        <v>18</v>
      </c>
      <c r="J38" s="152" t="e">
        <f>+Anhang!O22/100</f>
        <v>#DIV/0!</v>
      </c>
      <c r="K38" s="152" t="e">
        <f>+Anhang!P22/100</f>
        <v>#DIV/0!</v>
      </c>
      <c r="L38" s="78"/>
      <c r="M38" s="215"/>
      <c r="N38" s="215"/>
      <c r="O38" s="68"/>
      <c r="P38" s="68"/>
      <c r="Q38" s="192"/>
      <c r="R38" s="192"/>
      <c r="S38" s="192"/>
      <c r="T38" s="192"/>
      <c r="U38" s="194"/>
    </row>
    <row r="39" spans="1:21" ht="14.65" customHeight="1">
      <c r="A39" s="29"/>
      <c r="B39" s="32"/>
      <c r="C39" s="38"/>
      <c r="D39" s="79"/>
      <c r="E39" s="200"/>
      <c r="F39" s="39"/>
      <c r="G39" s="78"/>
      <c r="H39" s="78"/>
      <c r="I39" s="156" t="s">
        <v>19</v>
      </c>
      <c r="J39" s="152" t="e">
        <f>+Anhang!O23/100</f>
        <v>#DIV/0!</v>
      </c>
      <c r="K39" s="152" t="e">
        <f>+Anhang!P23/100</f>
        <v>#DIV/0!</v>
      </c>
      <c r="L39" s="78"/>
      <c r="M39" s="215"/>
      <c r="N39" s="215"/>
      <c r="O39" s="68"/>
      <c r="P39" s="68"/>
      <c r="Q39" s="192"/>
      <c r="R39" s="192"/>
      <c r="S39" s="192"/>
      <c r="T39" s="192"/>
    </row>
    <row r="40" spans="1:21" ht="14.65" customHeight="1">
      <c r="A40" s="29"/>
      <c r="B40" s="34"/>
      <c r="C40" s="42"/>
      <c r="D40" s="81"/>
      <c r="E40" s="202"/>
      <c r="F40" s="43"/>
      <c r="G40" s="78"/>
      <c r="H40" s="78"/>
      <c r="I40" s="159" t="s">
        <v>12</v>
      </c>
      <c r="J40" s="152" t="e">
        <f>+Anhang!O24/100</f>
        <v>#DIV/0!</v>
      </c>
      <c r="K40" s="152" t="e">
        <f>+Anhang!P24/100</f>
        <v>#DIV/0!</v>
      </c>
      <c r="L40" s="78"/>
      <c r="M40" s="215"/>
      <c r="N40" s="215"/>
      <c r="O40" s="68"/>
      <c r="P40" s="68"/>
      <c r="Q40" s="192"/>
      <c r="R40" s="192"/>
      <c r="S40" s="192"/>
      <c r="T40" s="192"/>
      <c r="U40" s="195"/>
    </row>
    <row r="41" spans="1:21" ht="14.65" customHeight="1">
      <c r="A41" s="29"/>
      <c r="B41" s="18" t="s">
        <v>16</v>
      </c>
      <c r="C41" s="28"/>
      <c r="D41" s="28"/>
      <c r="E41" s="185"/>
      <c r="F41" s="186"/>
      <c r="G41" s="78"/>
      <c r="H41" s="78"/>
      <c r="I41" s="160" t="s">
        <v>3</v>
      </c>
      <c r="J41" s="161" t="e">
        <f>+Anhang!O25/100</f>
        <v>#DIV/0!</v>
      </c>
      <c r="K41" s="161" t="e">
        <f>+Anhang!P25/100</f>
        <v>#DIV/0!</v>
      </c>
      <c r="L41" s="78"/>
      <c r="M41" s="215"/>
      <c r="N41" s="215"/>
      <c r="O41" s="68"/>
      <c r="P41" s="68"/>
      <c r="Q41" s="192"/>
      <c r="R41" s="192"/>
      <c r="S41" s="192"/>
      <c r="T41" s="192"/>
      <c r="U41" s="194"/>
    </row>
    <row r="42" spans="1:21" ht="14.65" customHeight="1">
      <c r="A42" s="29"/>
      <c r="B42" s="36" t="s">
        <v>17</v>
      </c>
      <c r="C42" s="38"/>
      <c r="D42" s="79"/>
      <c r="E42" s="200"/>
      <c r="F42" s="39"/>
      <c r="G42" s="78"/>
      <c r="H42" s="78"/>
      <c r="I42" s="29"/>
      <c r="J42" s="29"/>
      <c r="K42" s="29"/>
      <c r="L42" s="78"/>
      <c r="M42" s="215"/>
      <c r="N42" s="215"/>
      <c r="O42" s="68"/>
      <c r="P42" s="68"/>
      <c r="Q42" s="192"/>
      <c r="R42" s="192"/>
      <c r="S42" s="192"/>
      <c r="T42" s="192"/>
      <c r="U42" s="194"/>
    </row>
    <row r="43" spans="1:21" ht="14.65" customHeight="1">
      <c r="A43" s="29"/>
      <c r="B43" s="37" t="s">
        <v>18</v>
      </c>
      <c r="C43" s="40"/>
      <c r="D43" s="80"/>
      <c r="E43" s="201"/>
      <c r="F43" s="41"/>
      <c r="G43" s="78"/>
      <c r="H43" s="78"/>
      <c r="I43" s="230" t="str">
        <f>C12</f>
        <v xml:space="preserve">1. geförderter Strom : 52.3 % Wassrkraft, 17.9 % Sonnenenergie, 4.2 % Windenergie, 21.6 % Biomasse, 4.0 % Siedlungsabfall (erneuerbarer Anteil), 0 % Geothermie </v>
      </c>
      <c r="J43" s="231"/>
      <c r="K43" s="232"/>
      <c r="L43" s="78"/>
      <c r="M43" s="215"/>
      <c r="N43" s="215"/>
      <c r="O43" s="68"/>
      <c r="P43" s="68"/>
      <c r="Q43" s="192"/>
      <c r="R43" s="192"/>
      <c r="S43" s="192"/>
      <c r="T43" s="192"/>
      <c r="U43" s="195"/>
    </row>
    <row r="44" spans="1:21" ht="14.65" customHeight="1">
      <c r="A44" s="29"/>
      <c r="B44" s="57" t="s">
        <v>19</v>
      </c>
      <c r="C44" s="58"/>
      <c r="D44" s="82"/>
      <c r="E44" s="203"/>
      <c r="F44" s="59"/>
      <c r="G44" s="78"/>
      <c r="H44" s="78"/>
      <c r="I44" s="233"/>
      <c r="J44" s="234"/>
      <c r="K44" s="235"/>
      <c r="L44" s="78"/>
      <c r="M44" s="215"/>
      <c r="N44" s="215"/>
      <c r="O44" s="68"/>
      <c r="P44" s="68"/>
      <c r="Q44" s="192"/>
      <c r="R44" s="192"/>
      <c r="S44" s="192"/>
      <c r="T44" s="192"/>
      <c r="U44" s="194"/>
    </row>
    <row r="45" spans="1:21" ht="14.65" customHeight="1">
      <c r="A45" s="29"/>
      <c r="B45" s="60" t="s">
        <v>12</v>
      </c>
      <c r="C45" s="61"/>
      <c r="D45" s="85"/>
      <c r="E45" s="206"/>
      <c r="F45" s="62"/>
      <c r="G45" s="78"/>
      <c r="H45" s="78"/>
      <c r="I45" s="29"/>
      <c r="J45" s="29"/>
      <c r="K45" s="29"/>
      <c r="L45" s="78"/>
      <c r="M45" s="215"/>
      <c r="N45" s="215"/>
      <c r="O45" s="182"/>
      <c r="P45" s="182"/>
      <c r="Q45" s="192"/>
      <c r="R45" s="192"/>
      <c r="S45" s="192"/>
      <c r="T45" s="192"/>
      <c r="U45" s="194"/>
    </row>
    <row r="46" spans="1:21" ht="14.65" customHeight="1">
      <c r="A46" s="29"/>
      <c r="B46" s="29"/>
      <c r="C46" s="30"/>
      <c r="D46" s="30"/>
      <c r="E46" s="30"/>
      <c r="F46" s="30"/>
      <c r="G46" s="78"/>
      <c r="H46" s="190"/>
      <c r="I46" s="121" t="s">
        <v>56</v>
      </c>
      <c r="J46" s="122" t="e">
        <f>ROUND(IF((J35&gt;0),Anhang!T19*J35,0),3)</f>
        <v>#DIV/0!</v>
      </c>
      <c r="K46" s="123" t="s">
        <v>78</v>
      </c>
      <c r="L46" s="190"/>
      <c r="M46" s="190"/>
      <c r="N46" s="190"/>
      <c r="O46" s="190"/>
      <c r="P46" s="190"/>
      <c r="Q46" s="195"/>
      <c r="R46" s="195"/>
      <c r="S46" s="195"/>
      <c r="T46" s="195"/>
      <c r="U46" s="194"/>
    </row>
    <row r="47" spans="1:21" ht="14.65" customHeight="1">
      <c r="A47" s="29"/>
      <c r="B47" s="53" t="s">
        <v>20</v>
      </c>
      <c r="C47" s="52">
        <f>SUM(C20:C45)</f>
        <v>0</v>
      </c>
      <c r="D47" s="52">
        <f>SUM(D20:D45)</f>
        <v>0</v>
      </c>
      <c r="E47" s="52">
        <f>SUM(E20:E45)</f>
        <v>0</v>
      </c>
      <c r="F47" s="52">
        <f>SUM(F20:F45)</f>
        <v>0</v>
      </c>
      <c r="G47" s="78"/>
      <c r="H47" s="191"/>
      <c r="I47" s="124" t="s">
        <v>58</v>
      </c>
      <c r="J47" s="116" t="e">
        <f>ROUND(J48*J37+J49*J38+J50*J39+J51*J40,3)</f>
        <v>#DIV/0!</v>
      </c>
      <c r="K47" s="125" t="s">
        <v>57</v>
      </c>
      <c r="L47" s="191"/>
      <c r="M47" s="191"/>
      <c r="N47" s="191"/>
      <c r="O47" s="191"/>
      <c r="P47" s="191"/>
      <c r="Q47" s="194"/>
      <c r="R47" s="194"/>
      <c r="S47" s="194"/>
      <c r="T47" s="194"/>
      <c r="U47" s="194"/>
    </row>
    <row r="48" spans="1:21" ht="14.65" customHeight="1">
      <c r="A48" s="29"/>
      <c r="B48" s="53" t="s">
        <v>21</v>
      </c>
      <c r="C48" s="225">
        <f>+C47+D47</f>
        <v>0</v>
      </c>
      <c r="D48" s="225"/>
      <c r="E48" s="225">
        <f>+E47+F47</f>
        <v>0</v>
      </c>
      <c r="F48" s="225"/>
      <c r="G48" s="78"/>
      <c r="H48" s="191"/>
      <c r="I48" s="207" t="s">
        <v>81</v>
      </c>
      <c r="J48" s="208" t="e">
        <f>IF(J37=0,0,Anhang!U21)</f>
        <v>#DIV/0!</v>
      </c>
      <c r="K48" s="209" t="s">
        <v>57</v>
      </c>
      <c r="L48" s="191"/>
      <c r="M48" s="191"/>
      <c r="N48" s="191"/>
      <c r="O48" s="191"/>
      <c r="P48" s="191"/>
      <c r="Q48" s="194"/>
      <c r="R48" s="194"/>
      <c r="S48" s="194"/>
      <c r="T48" s="196"/>
      <c r="U48" s="195"/>
    </row>
    <row r="49" spans="1:25" ht="14.65" customHeight="1">
      <c r="A49" s="29"/>
      <c r="B49" s="29"/>
      <c r="C49" s="56"/>
      <c r="D49" s="107"/>
      <c r="E49" s="56">
        <f>+E48-$C$10</f>
        <v>0</v>
      </c>
      <c r="F49" s="107" t="str">
        <f>IF(E49&lt;0,"HKN zu wenig",IF(E49&gt;0,"HKN mehr als nötig",IF(E49=0,"korrekt")))</f>
        <v>korrekt</v>
      </c>
      <c r="G49" s="78"/>
      <c r="H49" s="191"/>
      <c r="I49" s="207" t="s">
        <v>82</v>
      </c>
      <c r="J49" s="208" t="e">
        <f>IF(J38=0,0,Anhang!U22)</f>
        <v>#DIV/0!</v>
      </c>
      <c r="K49" s="209" t="s">
        <v>57</v>
      </c>
      <c r="L49" s="191"/>
      <c r="M49" s="191"/>
      <c r="N49" s="191"/>
      <c r="O49" s="191"/>
      <c r="P49" s="191"/>
      <c r="Q49" s="194"/>
      <c r="R49" s="194"/>
      <c r="S49" s="194"/>
      <c r="T49" s="197"/>
      <c r="U49" s="194"/>
    </row>
    <row r="50" spans="1:25" ht="12.75" customHeight="1">
      <c r="A50" s="29"/>
      <c r="B50" s="29"/>
      <c r="C50" s="29"/>
      <c r="D50" s="29"/>
      <c r="E50" s="29"/>
      <c r="F50" s="29"/>
      <c r="G50" s="78"/>
      <c r="H50" s="29"/>
      <c r="I50" s="207" t="s">
        <v>79</v>
      </c>
      <c r="J50" s="208" t="e">
        <f>IF(J39=0,0,Anhang!U23)</f>
        <v>#DIV/0!</v>
      </c>
      <c r="K50" s="209" t="s">
        <v>57</v>
      </c>
      <c r="L50" s="29"/>
      <c r="M50" s="29"/>
      <c r="N50" s="29"/>
      <c r="O50" s="29"/>
      <c r="P50" s="29"/>
    </row>
    <row r="51" spans="1:25" ht="14.65" customHeight="1">
      <c r="A51" s="29"/>
      <c r="B51" s="29"/>
      <c r="C51" s="29"/>
      <c r="D51" s="29"/>
      <c r="E51" s="29"/>
      <c r="F51" s="29"/>
      <c r="G51" s="78"/>
      <c r="H51" s="29"/>
      <c r="I51" s="210" t="s">
        <v>80</v>
      </c>
      <c r="J51" s="211" t="e">
        <f>IF(J40=0,0,Anhang!U24)</f>
        <v>#DIV/0!</v>
      </c>
      <c r="K51" s="212" t="s">
        <v>57</v>
      </c>
      <c r="L51" s="29"/>
      <c r="M51" s="29"/>
      <c r="N51" s="29"/>
      <c r="O51" s="29"/>
      <c r="P51" s="29"/>
    </row>
    <row r="52" spans="1:25" ht="12.75" customHeight="1">
      <c r="A52" s="29"/>
      <c r="B52" s="29"/>
      <c r="C52" s="29"/>
      <c r="D52" s="29"/>
      <c r="E52" s="29"/>
      <c r="F52" s="29"/>
      <c r="G52" s="78"/>
      <c r="H52" s="29"/>
      <c r="I52" s="29"/>
      <c r="J52" s="29"/>
      <c r="K52" s="29"/>
      <c r="L52" s="29"/>
      <c r="M52" s="29"/>
      <c r="N52" s="29"/>
      <c r="O52" s="29"/>
      <c r="P52" s="29"/>
      <c r="Y52" s="175"/>
    </row>
    <row r="53" spans="1:25" ht="12.75" customHeight="1" thickBot="1">
      <c r="A53" s="29"/>
      <c r="B53" s="178" t="s">
        <v>92</v>
      </c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</row>
    <row r="54" spans="1:25" ht="8.2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25" ht="15.75" customHeight="1">
      <c r="A55" s="89"/>
      <c r="B55" s="177" t="s">
        <v>98</v>
      </c>
      <c r="C55" s="89"/>
      <c r="D55" s="8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25" ht="12.75" customHeight="1">
      <c r="A56" s="89"/>
      <c r="B56" s="89"/>
      <c r="C56" s="108"/>
      <c r="D56" s="8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1:25" ht="12.75" customHeight="1">
      <c r="A57" s="89"/>
      <c r="B57" s="133" t="str">
        <f>"Lieferantenmix Lieferjahr "&amp;C7</f>
        <v xml:space="preserve">Lieferantenmix Lieferjahr </v>
      </c>
      <c r="C57" s="240" t="s">
        <v>84</v>
      </c>
      <c r="D57" s="241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1:25" ht="12.75" customHeight="1">
      <c r="A58" s="89"/>
      <c r="B58" s="109" t="s">
        <v>36</v>
      </c>
      <c r="C58" s="222" t="e">
        <f>K26</f>
        <v>#DIV/0!</v>
      </c>
      <c r="D58" s="223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25" ht="12.75" customHeight="1">
      <c r="A59" s="89"/>
      <c r="B59" s="111" t="s">
        <v>37</v>
      </c>
      <c r="C59" s="224" t="e">
        <f>J26-K26</f>
        <v>#DIV/0!</v>
      </c>
      <c r="D59" s="224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1:25" ht="12.75" customHeight="1">
      <c r="A60" s="89"/>
      <c r="B60" s="111" t="s">
        <v>60</v>
      </c>
      <c r="C60" s="224" t="e">
        <f>K28</f>
        <v>#DIV/0!</v>
      </c>
      <c r="D60" s="224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1:25" ht="12.75" customHeight="1">
      <c r="A61" s="89"/>
      <c r="B61" s="111" t="s">
        <v>61</v>
      </c>
      <c r="C61" s="224" t="e">
        <f>J28-K28</f>
        <v>#DIV/0!</v>
      </c>
      <c r="D61" s="22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25">
      <c r="A62" s="89"/>
      <c r="B62" s="113" t="s">
        <v>62</v>
      </c>
      <c r="C62" s="224" t="e">
        <f>K29</f>
        <v>#DIV/0!</v>
      </c>
      <c r="D62" s="224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25">
      <c r="A63" s="89"/>
      <c r="B63" s="111" t="s">
        <v>63</v>
      </c>
      <c r="C63" s="224" t="e">
        <f>J29-K29</f>
        <v>#DIV/0!</v>
      </c>
      <c r="D63" s="224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25">
      <c r="A64" s="89"/>
      <c r="B64" s="111" t="s">
        <v>64</v>
      </c>
      <c r="C64" s="224" t="e">
        <f>K30</f>
        <v>#DIV/0!</v>
      </c>
      <c r="D64" s="224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>
      <c r="A65" s="89"/>
      <c r="B65" s="111" t="s">
        <v>65</v>
      </c>
      <c r="C65" s="224" t="e">
        <f>J30-K30</f>
        <v>#DIV/0!</v>
      </c>
      <c r="D65" s="224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 ht="12.75" customHeight="1">
      <c r="A66" s="89"/>
      <c r="B66" s="111" t="s">
        <v>75</v>
      </c>
      <c r="C66" s="224" t="e">
        <f>K31</f>
        <v>#DIV/0!</v>
      </c>
      <c r="D66" s="224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 ht="12.75" customHeight="1">
      <c r="A67" s="89"/>
      <c r="B67" s="111" t="s">
        <v>76</v>
      </c>
      <c r="C67" s="224" t="e">
        <f>J31-K31</f>
        <v>#DIV/0!</v>
      </c>
      <c r="D67" s="224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 ht="12.75" customHeight="1">
      <c r="A68" s="89"/>
      <c r="B68" s="111" t="s">
        <v>66</v>
      </c>
      <c r="C68" s="224" t="e">
        <f>K32</f>
        <v>#DIV/0!</v>
      </c>
      <c r="D68" s="224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 ht="12.75" customHeight="1">
      <c r="A69" s="89"/>
      <c r="B69" s="111" t="s">
        <v>67</v>
      </c>
      <c r="C69" s="224" t="e">
        <f>J32-K32</f>
        <v>#DIV/0!</v>
      </c>
      <c r="D69" s="224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.75" customHeight="1">
      <c r="A70" s="89"/>
      <c r="B70" s="111" t="s">
        <v>38</v>
      </c>
      <c r="C70" s="224" t="e">
        <f>K33</f>
        <v>#DIV/0!</v>
      </c>
      <c r="D70" s="224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 ht="12.75" customHeight="1">
      <c r="A71" s="89"/>
      <c r="B71" s="111" t="s">
        <v>39</v>
      </c>
      <c r="C71" s="224" t="e">
        <f>K35</f>
        <v>#DIV/0!</v>
      </c>
      <c r="D71" s="224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 ht="12.75" customHeight="1">
      <c r="A72" s="89"/>
      <c r="B72" s="111" t="s">
        <v>40</v>
      </c>
      <c r="C72" s="239" t="e">
        <f>J35-K35</f>
        <v>#DIV/0!</v>
      </c>
      <c r="D72" s="224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 ht="12.75" customHeight="1">
      <c r="A73" s="89"/>
      <c r="B73" s="111" t="s">
        <v>68</v>
      </c>
      <c r="C73" s="224" t="e">
        <f>K37</f>
        <v>#DIV/0!</v>
      </c>
      <c r="D73" s="224"/>
      <c r="E73" s="29"/>
      <c r="F73" s="29"/>
      <c r="G73" s="29"/>
      <c r="H73" s="29"/>
      <c r="I73" s="29"/>
      <c r="J73" s="29"/>
      <c r="K73" s="29"/>
      <c r="L73" s="29"/>
      <c r="M73" s="180"/>
      <c r="N73" s="29"/>
      <c r="O73" s="29"/>
      <c r="P73" s="29"/>
    </row>
    <row r="74" spans="1:16" ht="12.75" customHeight="1">
      <c r="A74" s="89"/>
      <c r="B74" s="111" t="s">
        <v>69</v>
      </c>
      <c r="C74" s="224" t="e">
        <f>J37-K37</f>
        <v>#DIV/0!</v>
      </c>
      <c r="D74" s="224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1:16" ht="12.75" customHeight="1">
      <c r="A75" s="89"/>
      <c r="B75" s="111" t="s">
        <v>71</v>
      </c>
      <c r="C75" s="224" t="e">
        <f>K38</f>
        <v>#DIV/0!</v>
      </c>
      <c r="D75" s="224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6" ht="12.75" customHeight="1">
      <c r="A76" s="89"/>
      <c r="B76" s="111" t="s">
        <v>70</v>
      </c>
      <c r="C76" s="224" t="e">
        <f>J38-K38</f>
        <v>#DIV/0!</v>
      </c>
      <c r="D76" s="224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1:16" ht="12.75" customHeight="1">
      <c r="A77" s="89"/>
      <c r="B77" s="111" t="s">
        <v>72</v>
      </c>
      <c r="C77" s="224" t="e">
        <f>K39</f>
        <v>#DIV/0!</v>
      </c>
      <c r="D77" s="224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1:16" ht="12.75" customHeight="1">
      <c r="A78" s="89"/>
      <c r="B78" s="111" t="s">
        <v>59</v>
      </c>
      <c r="C78" s="224" t="e">
        <f>J39-K39</f>
        <v>#DIV/0!</v>
      </c>
      <c r="D78" s="224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6" ht="12.75" customHeight="1">
      <c r="A79" s="89"/>
      <c r="B79" s="111" t="s">
        <v>73</v>
      </c>
      <c r="C79" s="224" t="e">
        <f>K40</f>
        <v>#DIV/0!</v>
      </c>
      <c r="D79" s="224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1:16" ht="12.75" customHeight="1">
      <c r="A80" s="89"/>
      <c r="B80" s="114" t="s">
        <v>74</v>
      </c>
      <c r="C80" s="242" t="e">
        <f>J40-K40</f>
        <v>#DIV/0!</v>
      </c>
      <c r="D80" s="243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1:16">
      <c r="A81" s="89"/>
      <c r="B81" s="29"/>
      <c r="C81" s="89"/>
      <c r="D81" s="89"/>
      <c r="E81" s="29"/>
      <c r="F81" s="29"/>
      <c r="G81" s="29"/>
      <c r="H81" s="29"/>
      <c r="I81" s="29"/>
      <c r="J81" s="29"/>
      <c r="K81" s="29"/>
      <c r="L81" s="29"/>
      <c r="M81" s="29"/>
      <c r="N81" s="89"/>
      <c r="O81" s="89"/>
      <c r="P81" s="29"/>
    </row>
    <row r="82" spans="1:16">
      <c r="A82" s="89"/>
      <c r="B82" s="118" t="e">
        <f>I47&amp;J47&amp;K47</f>
        <v>#DIV/0!</v>
      </c>
      <c r="C82" s="89"/>
      <c r="D82" s="89"/>
      <c r="E82" s="29"/>
      <c r="F82" s="29"/>
      <c r="G82" s="29"/>
      <c r="H82" s="29"/>
      <c r="I82" s="29"/>
      <c r="J82" s="29"/>
      <c r="K82" s="29"/>
      <c r="L82" s="29"/>
      <c r="M82" s="29"/>
      <c r="N82" s="89"/>
      <c r="O82" s="89"/>
      <c r="P82" s="29"/>
    </row>
    <row r="83" spans="1:16">
      <c r="A83" s="89"/>
      <c r="B83" s="119" t="e">
        <f>I46&amp;J46&amp;K46</f>
        <v>#DIV/0!</v>
      </c>
      <c r="C83" s="89"/>
      <c r="D83" s="89"/>
      <c r="E83" s="29"/>
      <c r="F83" s="29"/>
      <c r="G83" s="29"/>
      <c r="H83" s="29"/>
      <c r="I83" s="29"/>
      <c r="J83" s="29"/>
      <c r="K83" s="29"/>
      <c r="L83" s="29"/>
      <c r="M83" s="29"/>
      <c r="N83" s="89"/>
      <c r="O83" s="89"/>
      <c r="P83" s="89"/>
    </row>
    <row r="84" spans="1:16">
      <c r="A84" s="89"/>
      <c r="B84" s="89"/>
      <c r="C84" s="89"/>
      <c r="D84" s="89"/>
      <c r="E84" s="29"/>
      <c r="F84" s="29"/>
      <c r="G84" s="29"/>
      <c r="H84" s="29"/>
      <c r="I84" s="29"/>
      <c r="J84" s="29"/>
      <c r="K84" s="29"/>
      <c r="L84" s="29"/>
      <c r="M84" s="29"/>
      <c r="N84" s="89"/>
      <c r="O84" s="89"/>
      <c r="P84" s="89"/>
    </row>
    <row r="85" spans="1:16">
      <c r="A85" s="89"/>
      <c r="B85" s="89"/>
      <c r="C85" s="89"/>
      <c r="D85" s="89"/>
      <c r="E85" s="29"/>
      <c r="F85" s="29"/>
      <c r="G85" s="29"/>
      <c r="H85" s="29"/>
      <c r="I85" s="29"/>
      <c r="J85" s="29"/>
      <c r="K85" s="29"/>
      <c r="L85" s="29"/>
      <c r="M85" s="29"/>
      <c r="N85" s="89"/>
      <c r="O85" s="89"/>
      <c r="P85" s="89"/>
    </row>
    <row r="86" spans="1:16">
      <c r="A86" s="89"/>
      <c r="B86" s="89"/>
      <c r="C86" s="89"/>
      <c r="D86" s="89"/>
      <c r="E86" s="29"/>
      <c r="F86" s="29"/>
      <c r="G86" s="29"/>
      <c r="H86" s="29"/>
      <c r="I86" s="29"/>
      <c r="J86" s="29"/>
      <c r="K86" s="29"/>
      <c r="L86" s="29"/>
      <c r="M86" s="29"/>
      <c r="N86" s="89"/>
      <c r="O86" s="89"/>
      <c r="P86" s="89"/>
    </row>
    <row r="87" spans="1:16">
      <c r="A87" s="89"/>
      <c r="B87" s="89"/>
      <c r="C87" s="89"/>
      <c r="D87" s="89"/>
      <c r="E87" s="29"/>
      <c r="F87" s="29"/>
      <c r="G87" s="29"/>
      <c r="H87" s="29"/>
      <c r="I87" s="29"/>
      <c r="J87" s="29"/>
      <c r="K87" s="29"/>
      <c r="L87" s="29"/>
      <c r="M87" s="29"/>
      <c r="N87" s="89"/>
      <c r="O87" s="89"/>
      <c r="P87" s="89"/>
    </row>
    <row r="88" spans="1:16">
      <c r="A88" s="89"/>
      <c r="B88" s="89"/>
      <c r="C88" s="89"/>
      <c r="D88" s="89"/>
      <c r="E88" s="29"/>
      <c r="F88" s="29"/>
      <c r="G88" s="29"/>
      <c r="H88" s="29"/>
      <c r="I88" s="29"/>
      <c r="J88" s="29"/>
      <c r="K88" s="29"/>
      <c r="L88" s="29"/>
      <c r="M88" s="29"/>
      <c r="N88" s="89"/>
      <c r="O88" s="89"/>
      <c r="P88" s="89"/>
    </row>
    <row r="89" spans="1:16">
      <c r="A89" s="89"/>
      <c r="B89" s="89"/>
      <c r="C89" s="89"/>
      <c r="D89" s="89"/>
      <c r="E89" s="29"/>
      <c r="F89" s="29"/>
      <c r="G89" s="29"/>
      <c r="H89" s="29"/>
      <c r="I89" s="29"/>
      <c r="J89" s="29"/>
      <c r="K89" s="29"/>
      <c r="L89" s="29"/>
      <c r="M89" s="29"/>
      <c r="N89" s="89"/>
      <c r="O89" s="89"/>
      <c r="P89" s="89"/>
    </row>
    <row r="90" spans="1:16">
      <c r="A90" s="89"/>
      <c r="B90" s="89"/>
      <c r="C90" s="89"/>
      <c r="D90" s="89"/>
      <c r="E90" s="29"/>
      <c r="F90" s="29"/>
      <c r="G90" s="29"/>
      <c r="H90" s="29"/>
      <c r="I90" s="29"/>
      <c r="J90" s="29"/>
      <c r="K90" s="29"/>
      <c r="L90" s="29"/>
      <c r="M90" s="29"/>
      <c r="N90" s="89"/>
      <c r="O90" s="89"/>
      <c r="P90" s="89"/>
    </row>
    <row r="91" spans="1:16">
      <c r="A91" s="89"/>
      <c r="B91" s="89"/>
      <c r="C91" s="89"/>
      <c r="D91" s="89"/>
      <c r="E91" s="29"/>
      <c r="F91" s="29"/>
      <c r="G91" s="29"/>
      <c r="H91" s="29"/>
      <c r="I91" s="29"/>
      <c r="J91" s="29"/>
      <c r="K91" s="29"/>
      <c r="L91" s="29"/>
      <c r="M91" s="29"/>
      <c r="N91" s="89"/>
      <c r="O91" s="89"/>
      <c r="P91" s="89"/>
    </row>
    <row r="92" spans="1:16">
      <c r="A92" s="89"/>
      <c r="B92" s="89"/>
      <c r="C92" s="89"/>
      <c r="D92" s="89"/>
      <c r="E92" s="29"/>
      <c r="F92" s="29"/>
      <c r="G92" s="29"/>
      <c r="H92" s="29"/>
      <c r="I92" s="29"/>
      <c r="J92" s="29"/>
      <c r="K92" s="29"/>
      <c r="L92" s="29"/>
      <c r="M92" s="29"/>
      <c r="N92" s="89"/>
      <c r="O92" s="89"/>
      <c r="P92" s="89"/>
    </row>
    <row r="93" spans="1:16">
      <c r="A93" s="89"/>
      <c r="B93" s="89"/>
      <c r="C93" s="89"/>
      <c r="D93" s="89"/>
      <c r="E93" s="29"/>
      <c r="F93" s="29"/>
      <c r="G93" s="29"/>
      <c r="H93" s="29"/>
      <c r="I93" s="29"/>
      <c r="J93" s="29"/>
      <c r="K93" s="29"/>
      <c r="L93" s="29"/>
      <c r="M93" s="29"/>
      <c r="N93" s="89"/>
      <c r="O93" s="89"/>
      <c r="P93" s="89"/>
    </row>
    <row r="94" spans="1:16">
      <c r="A94" s="89"/>
      <c r="B94" s="89"/>
      <c r="C94" s="89"/>
      <c r="D94" s="89"/>
      <c r="E94" s="29"/>
      <c r="F94" s="29"/>
      <c r="G94" s="29"/>
      <c r="H94" s="29"/>
      <c r="I94" s="29"/>
      <c r="J94" s="29"/>
      <c r="K94" s="29"/>
      <c r="L94" s="29"/>
      <c r="M94" s="29"/>
      <c r="N94" s="89"/>
      <c r="O94" s="89"/>
      <c r="P94" s="89"/>
    </row>
    <row r="95" spans="1:16">
      <c r="A95" s="89"/>
      <c r="B95" s="89"/>
      <c r="C95" s="89"/>
      <c r="D95" s="89"/>
      <c r="E95" s="29"/>
      <c r="F95" s="29"/>
      <c r="G95" s="29"/>
      <c r="H95" s="29"/>
      <c r="I95" s="29"/>
      <c r="J95" s="29"/>
      <c r="K95" s="29"/>
      <c r="L95" s="29"/>
      <c r="M95" s="29"/>
      <c r="N95" s="89"/>
      <c r="O95" s="89"/>
      <c r="P95" s="89"/>
    </row>
    <row r="96" spans="1:16">
      <c r="A96" s="89"/>
      <c r="B96" s="89"/>
      <c r="C96" s="89"/>
      <c r="D96" s="89"/>
      <c r="E96" s="29"/>
      <c r="F96" s="29"/>
      <c r="G96" s="29"/>
      <c r="H96" s="29"/>
      <c r="I96" s="29"/>
      <c r="J96" s="29"/>
      <c r="K96" s="29"/>
      <c r="L96" s="29"/>
      <c r="M96" s="29"/>
      <c r="N96" s="89"/>
      <c r="O96" s="89"/>
      <c r="P96" s="89"/>
    </row>
    <row r="97" spans="1:16">
      <c r="A97" s="89"/>
      <c r="B97" s="89"/>
      <c r="C97" s="89"/>
      <c r="D97" s="89"/>
      <c r="E97" s="29"/>
      <c r="F97" s="29"/>
      <c r="G97" s="29"/>
      <c r="H97" s="29"/>
      <c r="I97" s="29"/>
      <c r="J97" s="29"/>
      <c r="K97" s="29"/>
      <c r="L97" s="29"/>
      <c r="M97" s="29"/>
      <c r="N97" s="89"/>
      <c r="O97" s="89"/>
      <c r="P97" s="89"/>
    </row>
    <row r="98" spans="1:16">
      <c r="A98" s="89"/>
      <c r="B98" s="89"/>
      <c r="C98" s="89"/>
      <c r="D98" s="89"/>
      <c r="E98" s="29"/>
      <c r="F98" s="29"/>
      <c r="G98" s="29"/>
      <c r="H98" s="29"/>
      <c r="I98" s="29"/>
      <c r="J98" s="29"/>
      <c r="K98" s="29"/>
      <c r="L98" s="29"/>
      <c r="M98" s="29"/>
      <c r="N98" s="89"/>
      <c r="O98" s="89"/>
      <c r="P98" s="89"/>
    </row>
    <row r="99" spans="1:16">
      <c r="A99" s="89"/>
      <c r="B99" s="89"/>
      <c r="C99" s="89"/>
      <c r="D99" s="89"/>
      <c r="E99" s="29"/>
      <c r="F99" s="29"/>
      <c r="G99" s="29"/>
      <c r="H99" s="29"/>
      <c r="I99" s="29"/>
      <c r="J99" s="29"/>
      <c r="K99" s="29"/>
      <c r="L99" s="29"/>
      <c r="M99" s="29"/>
      <c r="N99" s="89"/>
      <c r="O99" s="89"/>
      <c r="P99" s="89"/>
    </row>
    <row r="100" spans="1:16">
      <c r="A100" s="89"/>
      <c r="B100" s="89"/>
      <c r="C100" s="89"/>
      <c r="D100" s="89"/>
      <c r="E100" s="29"/>
      <c r="F100" s="29"/>
      <c r="G100" s="29"/>
      <c r="H100" s="29"/>
      <c r="I100" s="29"/>
      <c r="J100" s="29"/>
      <c r="K100" s="29"/>
      <c r="L100" s="29"/>
      <c r="M100" s="29"/>
      <c r="N100" s="89"/>
      <c r="O100" s="89"/>
      <c r="P100" s="89"/>
    </row>
    <row r="101" spans="1:16" ht="12.75" customHeight="1"/>
    <row r="102" spans="1:16" ht="12.75" customHeight="1"/>
    <row r="103" spans="1:16" ht="12.75" customHeight="1"/>
    <row r="104" spans="1:16" ht="12.75" customHeight="1"/>
    <row r="105" spans="1:16" ht="12.75" customHeight="1"/>
    <row r="106" spans="1:16" ht="12.75" customHeight="1"/>
    <row r="107" spans="1:16" ht="12.75" customHeight="1"/>
    <row r="108" spans="1:16" ht="12.75" customHeight="1"/>
    <row r="109" spans="1:16" ht="12.75" customHeight="1"/>
    <row r="110" spans="1:16" ht="12.75" customHeight="1"/>
    <row r="111" spans="1:16" ht="12.75" customHeight="1"/>
    <row r="112" spans="1:16" ht="12.75" customHeight="1"/>
  </sheetData>
  <autoFilter ref="B57:D80" xr:uid="{00000000-0001-0000-0000-000000000000}">
    <filterColumn colId="1" showButton="0"/>
  </autoFilter>
  <mergeCells count="64">
    <mergeCell ref="M44:N44"/>
    <mergeCell ref="M45:N45"/>
    <mergeCell ref="M39:N39"/>
    <mergeCell ref="M40:N40"/>
    <mergeCell ref="M41:N41"/>
    <mergeCell ref="M42:N42"/>
    <mergeCell ref="M43:N43"/>
    <mergeCell ref="M34:N34"/>
    <mergeCell ref="M35:N35"/>
    <mergeCell ref="M36:N36"/>
    <mergeCell ref="M37:N37"/>
    <mergeCell ref="M38:N38"/>
    <mergeCell ref="M29:N29"/>
    <mergeCell ref="M30:N30"/>
    <mergeCell ref="M31:N31"/>
    <mergeCell ref="M32:N32"/>
    <mergeCell ref="M33:N33"/>
    <mergeCell ref="M24:N24"/>
    <mergeCell ref="M25:N25"/>
    <mergeCell ref="M26:N26"/>
    <mergeCell ref="M27:N27"/>
    <mergeCell ref="M28:N28"/>
    <mergeCell ref="C80:D80"/>
    <mergeCell ref="C77:D77"/>
    <mergeCell ref="C78:D78"/>
    <mergeCell ref="C79:D79"/>
    <mergeCell ref="C61:D61"/>
    <mergeCell ref="C62:D62"/>
    <mergeCell ref="C63:D63"/>
    <mergeCell ref="C64:D64"/>
    <mergeCell ref="I43:K44"/>
    <mergeCell ref="B3:E3"/>
    <mergeCell ref="C75:D75"/>
    <mergeCell ref="C76:D76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57:D57"/>
    <mergeCell ref="C58:D58"/>
    <mergeCell ref="C59:D59"/>
    <mergeCell ref="E48:F48"/>
    <mergeCell ref="E16:F16"/>
    <mergeCell ref="C48:D48"/>
    <mergeCell ref="C16:D16"/>
    <mergeCell ref="C17:D17"/>
    <mergeCell ref="E17:F17"/>
    <mergeCell ref="M16:N16"/>
    <mergeCell ref="M17:N17"/>
    <mergeCell ref="M22:N22"/>
    <mergeCell ref="M23:N23"/>
    <mergeCell ref="C12:L12"/>
    <mergeCell ref="I16:K16"/>
    <mergeCell ref="M18:N18"/>
    <mergeCell ref="M19:N19"/>
    <mergeCell ref="M20:N20"/>
    <mergeCell ref="M21:N21"/>
  </mergeCells>
  <phoneticPr fontId="0" type="noConversion"/>
  <conditionalFormatting sqref="E49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25" right="0.25" top="0.75" bottom="0.75" header="0.3" footer="0.3"/>
  <pageSetup paperSize="9" scale="79" orientation="landscape" r:id="rId1"/>
  <headerFooter alignWithMargins="0">
    <oddFooter>&amp;L&amp;"Arial,Fett"&amp;8Bundesamt für Energie BFE&amp;"Arial,Standard"&amp;10 - &amp;8Tel. 031 322 56 11&amp;C&amp;8&amp;A&amp;R&amp;8&amp;D</oddFooter>
  </headerFooter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28E4-2A07-4973-8C8B-D15FA3683C2C}">
  <dimension ref="A1:U70"/>
  <sheetViews>
    <sheetView zoomScale="85" zoomScaleNormal="85" workbookViewId="0">
      <selection activeCell="H39" sqref="H39"/>
    </sheetView>
  </sheetViews>
  <sheetFormatPr baseColWidth="10" defaultColWidth="11.453125" defaultRowHeight="12.5"/>
  <cols>
    <col min="1" max="1" width="2.54296875" customWidth="1"/>
    <col min="2" max="2" width="60" customWidth="1"/>
    <col min="3" max="3" width="24.54296875" customWidth="1"/>
    <col min="4" max="4" width="22.54296875" customWidth="1"/>
    <col min="5" max="5" width="13.26953125" customWidth="1"/>
    <col min="6" max="6" width="4.7265625" customWidth="1"/>
  </cols>
  <sheetData>
    <row r="1" spans="1:21" ht="30" customHeight="1">
      <c r="A1" s="89"/>
      <c r="B1" s="189" t="s">
        <v>94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30.75" customHeight="1">
      <c r="A2" s="89"/>
      <c r="B2" s="177" t="s">
        <v>93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13">
      <c r="A3" s="89"/>
      <c r="B3" s="91" t="s">
        <v>41</v>
      </c>
      <c r="C3" s="181">
        <f>Lieferantenmix!C7</f>
        <v>0</v>
      </c>
      <c r="D3" s="89"/>
      <c r="E3" s="89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89"/>
    </row>
    <row r="4" spans="1:21" ht="20">
      <c r="A4" s="89"/>
      <c r="B4" s="91" t="s">
        <v>42</v>
      </c>
      <c r="C4" s="132"/>
      <c r="D4" s="89"/>
      <c r="E4" s="89"/>
      <c r="F4" s="116"/>
      <c r="G4" s="116"/>
      <c r="H4" s="116"/>
      <c r="I4" s="116"/>
      <c r="J4" s="116"/>
      <c r="K4" s="120" t="str">
        <f>"Gegenüberstellung Produktemix ("&amp; C4 &amp; ") und Lieferantenmix"</f>
        <v>Gegenüberstellung Produktemix () und Lieferantenmix</v>
      </c>
      <c r="L4" s="116"/>
      <c r="M4" s="116"/>
      <c r="N4" s="116"/>
      <c r="O4" s="116"/>
      <c r="P4" s="116"/>
      <c r="Q4" s="116"/>
      <c r="R4" s="116"/>
      <c r="S4" s="116"/>
      <c r="T4" s="116"/>
      <c r="U4" s="89"/>
    </row>
    <row r="5" spans="1:21" ht="14">
      <c r="A5" s="89"/>
      <c r="B5" s="91" t="s">
        <v>83</v>
      </c>
      <c r="C5" s="213"/>
      <c r="D5" s="89"/>
      <c r="E5" s="89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89"/>
    </row>
    <row r="6" spans="1:21" ht="13">
      <c r="A6" s="89"/>
      <c r="B6" s="91" t="s">
        <v>101</v>
      </c>
      <c r="C6" s="214" t="e">
        <f>C5/Lieferantenmix!C10</f>
        <v>#DIV/0!</v>
      </c>
      <c r="D6" s="89"/>
      <c r="E6" s="89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89"/>
    </row>
    <row r="7" spans="1:21">
      <c r="A7" s="89"/>
      <c r="B7" s="89"/>
      <c r="C7" s="89"/>
      <c r="D7" s="89"/>
      <c r="E7" s="89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89"/>
    </row>
    <row r="8" spans="1:21" ht="13">
      <c r="A8" s="89"/>
      <c r="B8" s="91" t="s">
        <v>43</v>
      </c>
      <c r="C8" s="91"/>
      <c r="D8" s="91"/>
      <c r="E8" s="89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89"/>
    </row>
    <row r="9" spans="1:21">
      <c r="A9" s="89"/>
      <c r="B9" s="100" t="s">
        <v>44</v>
      </c>
      <c r="C9" s="105">
        <f>C4</f>
        <v>0</v>
      </c>
      <c r="D9" s="106"/>
      <c r="E9" s="89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89"/>
    </row>
    <row r="10" spans="1:21" ht="13">
      <c r="A10" s="89"/>
      <c r="B10" s="92" t="s">
        <v>30</v>
      </c>
      <c r="C10" s="69" t="s">
        <v>6</v>
      </c>
      <c r="D10" s="69" t="s">
        <v>7</v>
      </c>
      <c r="E10" s="89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89"/>
    </row>
    <row r="11" spans="1:21" ht="13">
      <c r="A11" s="89"/>
      <c r="B11" s="93" t="s">
        <v>32</v>
      </c>
      <c r="C11" s="101"/>
      <c r="D11" s="101"/>
      <c r="E11" s="89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89"/>
    </row>
    <row r="12" spans="1:21">
      <c r="A12" s="89"/>
      <c r="B12" s="94" t="s">
        <v>8</v>
      </c>
      <c r="C12" s="102"/>
      <c r="D12" s="102"/>
      <c r="E12" s="89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89"/>
    </row>
    <row r="13" spans="1:21" ht="13">
      <c r="A13" s="89"/>
      <c r="B13" s="95" t="s">
        <v>33</v>
      </c>
      <c r="C13" s="103">
        <f>SUM(C14:C18)</f>
        <v>0</v>
      </c>
      <c r="D13" s="103">
        <f>SUM(D14:D18)</f>
        <v>0</v>
      </c>
      <c r="E13" s="89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89"/>
    </row>
    <row r="14" spans="1:21" ht="13">
      <c r="A14" s="89"/>
      <c r="B14" s="96" t="s">
        <v>9</v>
      </c>
      <c r="C14" s="102"/>
      <c r="D14" s="102"/>
      <c r="E14" s="89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89"/>
    </row>
    <row r="15" spans="1:21" ht="13">
      <c r="A15" s="89"/>
      <c r="B15" s="97" t="s">
        <v>10</v>
      </c>
      <c r="C15" s="102"/>
      <c r="D15" s="102"/>
      <c r="E15" s="89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89"/>
    </row>
    <row r="16" spans="1:21" ht="13">
      <c r="A16" s="89"/>
      <c r="B16" s="97" t="s">
        <v>11</v>
      </c>
      <c r="C16" s="102"/>
      <c r="D16" s="102"/>
      <c r="E16" s="89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89"/>
    </row>
    <row r="17" spans="1:21" ht="13">
      <c r="A17" s="89"/>
      <c r="B17" s="97" t="s">
        <v>12</v>
      </c>
      <c r="C17" s="102"/>
      <c r="D17" s="102"/>
      <c r="E17" s="89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89"/>
    </row>
    <row r="18" spans="1:21" ht="13">
      <c r="A18" s="89"/>
      <c r="B18" s="97" t="s">
        <v>13</v>
      </c>
      <c r="C18" s="102"/>
      <c r="D18" s="102"/>
      <c r="E18" s="89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89"/>
    </row>
    <row r="19" spans="1:21" ht="14.5">
      <c r="A19" s="89"/>
      <c r="B19" s="98" t="s">
        <v>34</v>
      </c>
      <c r="C19" s="104">
        <f>Lieferantenmix!C11</f>
        <v>0.06</v>
      </c>
      <c r="D19" s="70"/>
      <c r="E19" s="89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89"/>
    </row>
    <row r="20" spans="1:21" ht="13">
      <c r="A20" s="89"/>
      <c r="B20" s="93" t="s">
        <v>35</v>
      </c>
      <c r="C20" s="101"/>
      <c r="D20" s="101"/>
      <c r="E20" s="89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89"/>
    </row>
    <row r="21" spans="1:21">
      <c r="A21" s="89"/>
      <c r="B21" s="94" t="s">
        <v>15</v>
      </c>
      <c r="C21" s="102"/>
      <c r="D21" s="102"/>
      <c r="E21" s="89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89"/>
    </row>
    <row r="22" spans="1:21" ht="13">
      <c r="A22" s="89"/>
      <c r="B22" s="95" t="s">
        <v>16</v>
      </c>
      <c r="C22" s="103">
        <f>SUM(C23:C26)</f>
        <v>0</v>
      </c>
      <c r="D22" s="103">
        <f>SUM(D23:D26)</f>
        <v>0</v>
      </c>
      <c r="E22" s="89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9"/>
    </row>
    <row r="23" spans="1:21" ht="13">
      <c r="A23" s="89"/>
      <c r="B23" s="96" t="s">
        <v>17</v>
      </c>
      <c r="C23" s="102"/>
      <c r="D23" s="102"/>
      <c r="E23" s="89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89"/>
    </row>
    <row r="24" spans="1:21" ht="13">
      <c r="A24" s="89"/>
      <c r="B24" s="97" t="s">
        <v>18</v>
      </c>
      <c r="C24" s="102"/>
      <c r="D24" s="102"/>
      <c r="E24" s="89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89"/>
    </row>
    <row r="25" spans="1:21" ht="13">
      <c r="A25" s="89"/>
      <c r="B25" s="97" t="s">
        <v>19</v>
      </c>
      <c r="C25" s="102"/>
      <c r="D25" s="102"/>
      <c r="E25" s="89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89"/>
    </row>
    <row r="26" spans="1:21" ht="13">
      <c r="A26" s="89"/>
      <c r="B26" s="99" t="s">
        <v>12</v>
      </c>
      <c r="C26" s="102"/>
      <c r="D26" s="102"/>
      <c r="E26" s="89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89"/>
    </row>
    <row r="27" spans="1:21" ht="6" customHeight="1">
      <c r="A27" s="89"/>
      <c r="B27" s="89"/>
      <c r="C27" s="89"/>
      <c r="D27" s="89"/>
      <c r="E27" s="89"/>
      <c r="F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89"/>
    </row>
    <row r="28" spans="1:21">
      <c r="A28" s="89"/>
      <c r="B28" s="53" t="s">
        <v>20</v>
      </c>
      <c r="C28" s="88">
        <f>SUM(C12,C13,C19,C21,C22)</f>
        <v>0.06</v>
      </c>
      <c r="D28" s="88">
        <f>SUM(D12,D13,D21,D22)</f>
        <v>0</v>
      </c>
      <c r="E28" s="89"/>
      <c r="F28" s="116"/>
      <c r="G28" s="116" t="str">
        <f>Lieferantenmix!C12</f>
        <v xml:space="preserve">1. geförderter Strom : 52.3 % Wassrkraft, 17.9 % Sonnenenergie, 4.2 % Windenergie, 21.6 % Biomasse, 4.0 % Siedlungsabfall (erneuerbarer Anteil), 0 % Geothermie </v>
      </c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89"/>
    </row>
    <row r="29" spans="1:21">
      <c r="A29" s="89"/>
      <c r="B29" s="53" t="s">
        <v>21</v>
      </c>
      <c r="C29" s="244">
        <f>+C28+D28</f>
        <v>0.06</v>
      </c>
      <c r="D29" s="244"/>
      <c r="E29" s="89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89"/>
    </row>
    <row r="30" spans="1:21">
      <c r="A30" s="89"/>
      <c r="B30" s="89"/>
      <c r="C30" s="89"/>
      <c r="D30" s="89"/>
      <c r="E30" s="89"/>
      <c r="F30" s="116"/>
      <c r="G30" s="90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89"/>
    </row>
    <row r="31" spans="1:21">
      <c r="A31" s="89"/>
      <c r="B31" s="121" t="s">
        <v>56</v>
      </c>
      <c r="C31" s="122">
        <f>ROUND(IF(OR('Produktemix A'!C21&gt;0,'Produktemix A'!D21&gt;0),Anhang!T19*(C21+D21),0),3)</f>
        <v>0</v>
      </c>
      <c r="D31" s="123" t="s">
        <v>78</v>
      </c>
      <c r="E31" s="89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89"/>
    </row>
    <row r="32" spans="1:21">
      <c r="A32" s="89"/>
      <c r="B32" s="124" t="s">
        <v>58</v>
      </c>
      <c r="C32" s="116">
        <f>ROUND(C33*(C23+D23)+C34*(C24+D24)+C35*(C25+D25)+C36*(C26+D26),3)</f>
        <v>0</v>
      </c>
      <c r="D32" s="125" t="s">
        <v>57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</row>
    <row r="33" spans="1:21" ht="13">
      <c r="A33" s="89"/>
      <c r="B33" s="126" t="s">
        <v>81</v>
      </c>
      <c r="C33" s="127">
        <f>IF(AND(C23=0,D23=0),0,Anhang!U21)</f>
        <v>0</v>
      </c>
      <c r="D33" s="128" t="s">
        <v>57</v>
      </c>
      <c r="E33" s="89"/>
      <c r="F33" s="89"/>
      <c r="G33" s="108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</row>
    <row r="34" spans="1:21" ht="13">
      <c r="A34" s="89"/>
      <c r="B34" s="126" t="s">
        <v>82</v>
      </c>
      <c r="C34" s="127">
        <f>IF(AND(C24=0,D24=0),0,Anhang!U22)</f>
        <v>0</v>
      </c>
      <c r="D34" s="128" t="s">
        <v>57</v>
      </c>
      <c r="E34" s="89"/>
      <c r="F34" s="89"/>
      <c r="G34" s="108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</row>
    <row r="35" spans="1:21" ht="13">
      <c r="A35" s="89"/>
      <c r="B35" s="126" t="s">
        <v>79</v>
      </c>
      <c r="C35" s="127">
        <f>IF(AND(C25=0,D25=0),0,Anhang!U23)</f>
        <v>0</v>
      </c>
      <c r="D35" s="128" t="s">
        <v>57</v>
      </c>
      <c r="E35" s="89"/>
      <c r="F35" s="89"/>
      <c r="G35" s="108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</row>
    <row r="36" spans="1:21" ht="13">
      <c r="A36" s="89"/>
      <c r="B36" s="129" t="s">
        <v>80</v>
      </c>
      <c r="C36" s="130">
        <f>IF(AND(C26=0,D26=0),0,Anhang!U24)</f>
        <v>0</v>
      </c>
      <c r="D36" s="131" t="s">
        <v>57</v>
      </c>
      <c r="E36" s="89"/>
      <c r="F36" s="89"/>
      <c r="G36" s="108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</row>
    <row r="37" spans="1:21">
      <c r="A37" s="89"/>
      <c r="B37" s="89"/>
      <c r="C37" s="89"/>
      <c r="D37" s="89"/>
      <c r="E37" s="89"/>
      <c r="F37" s="89"/>
      <c r="G37" s="108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</row>
    <row r="38" spans="1:21">
      <c r="A38" s="89"/>
      <c r="B38" s="89"/>
      <c r="C38" s="89"/>
      <c r="D38" s="89"/>
      <c r="E38" s="89"/>
      <c r="F38" s="89"/>
      <c r="G38" s="108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</row>
    <row r="39" spans="1:21" ht="22.5" customHeight="1">
      <c r="A39" s="89"/>
      <c r="B39" s="177" t="s">
        <v>102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</row>
    <row r="40" spans="1:21" ht="6" customHeight="1">
      <c r="A40" s="89"/>
      <c r="B40" s="89"/>
      <c r="C40" s="108"/>
      <c r="D40" s="89"/>
      <c r="E40" s="89"/>
      <c r="F40" s="89"/>
      <c r="G40" s="108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</row>
    <row r="41" spans="1:21" ht="13">
      <c r="A41" s="89"/>
      <c r="B41" s="133" t="str">
        <f xml:space="preserve"> "Produktemix "&amp; C4 &amp; " Lieferjahr " &amp; C3</f>
        <v>Produktemix  Lieferjahr 0</v>
      </c>
      <c r="C41" s="134" t="s">
        <v>77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</row>
    <row r="42" spans="1:21" ht="12.75" customHeight="1">
      <c r="A42" s="89"/>
      <c r="B42" s="109" t="s">
        <v>36</v>
      </c>
      <c r="C42" s="110">
        <f>C12</f>
        <v>0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</row>
    <row r="43" spans="1:21" ht="12.75" customHeight="1">
      <c r="A43" s="89"/>
      <c r="B43" s="111" t="s">
        <v>37</v>
      </c>
      <c r="C43" s="112">
        <f>D12</f>
        <v>0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</row>
    <row r="44" spans="1:21">
      <c r="A44" s="89"/>
      <c r="B44" s="135" t="s">
        <v>60</v>
      </c>
      <c r="C44" s="136">
        <f>C14</f>
        <v>0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</row>
    <row r="45" spans="1:21" ht="12.75" customHeight="1">
      <c r="A45" s="89"/>
      <c r="B45" s="111" t="s">
        <v>61</v>
      </c>
      <c r="C45" s="112">
        <f>D14</f>
        <v>0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</row>
    <row r="46" spans="1:21" ht="12.75" customHeight="1">
      <c r="A46" s="89"/>
      <c r="B46" s="113" t="s">
        <v>62</v>
      </c>
      <c r="C46" s="112">
        <f>C15</f>
        <v>0</v>
      </c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21" ht="12.75" customHeight="1">
      <c r="A47" s="89"/>
      <c r="B47" s="111" t="s">
        <v>63</v>
      </c>
      <c r="C47" s="112">
        <f>D15</f>
        <v>0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</row>
    <row r="48" spans="1:21" ht="12.75" customHeight="1">
      <c r="A48" s="89"/>
      <c r="B48" s="111" t="s">
        <v>64</v>
      </c>
      <c r="C48" s="112">
        <f>C16</f>
        <v>0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</row>
    <row r="49" spans="1:21">
      <c r="A49" s="89"/>
      <c r="B49" s="111" t="s">
        <v>65</v>
      </c>
      <c r="C49" s="112">
        <f>D16</f>
        <v>0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ht="12.75" customHeight="1">
      <c r="A50" s="89"/>
      <c r="B50" s="111" t="s">
        <v>75</v>
      </c>
      <c r="C50" s="112">
        <f>C17</f>
        <v>0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</row>
    <row r="51" spans="1:21" ht="12.75" customHeight="1">
      <c r="A51" s="89"/>
      <c r="B51" s="111" t="s">
        <v>76</v>
      </c>
      <c r="C51" s="112">
        <f>D17</f>
        <v>0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</row>
    <row r="52" spans="1:21">
      <c r="A52" s="89"/>
      <c r="B52" s="111" t="s">
        <v>66</v>
      </c>
      <c r="C52" s="112">
        <f>C18</f>
        <v>0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</row>
    <row r="53" spans="1:21">
      <c r="A53" s="89"/>
      <c r="B53" s="111" t="s">
        <v>67</v>
      </c>
      <c r="C53" s="112">
        <f>D18</f>
        <v>0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</row>
    <row r="54" spans="1:21">
      <c r="A54" s="89"/>
      <c r="B54" s="111" t="s">
        <v>38</v>
      </c>
      <c r="C54" s="112">
        <f>C19</f>
        <v>0.06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</row>
    <row r="55" spans="1:21" ht="12.75" customHeight="1">
      <c r="A55" s="89"/>
      <c r="B55" s="111" t="s">
        <v>39</v>
      </c>
      <c r="C55" s="112">
        <f>C21</f>
        <v>0</v>
      </c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</row>
    <row r="56" spans="1:21" ht="12.75" customHeight="1">
      <c r="A56" s="89"/>
      <c r="B56" s="111" t="s">
        <v>40</v>
      </c>
      <c r="C56" s="112">
        <f>D21</f>
        <v>0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</row>
    <row r="57" spans="1:21" ht="12.75" customHeight="1">
      <c r="A57" s="89"/>
      <c r="B57" s="111" t="s">
        <v>68</v>
      </c>
      <c r="C57" s="112">
        <f>C23</f>
        <v>0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</row>
    <row r="58" spans="1:21" ht="12.75" customHeight="1">
      <c r="A58" s="89"/>
      <c r="B58" s="111" t="s">
        <v>69</v>
      </c>
      <c r="C58" s="112">
        <f>D23</f>
        <v>0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</row>
    <row r="59" spans="1:21" ht="12.75" customHeight="1">
      <c r="A59" s="89"/>
      <c r="B59" s="111" t="s">
        <v>71</v>
      </c>
      <c r="C59" s="112">
        <f>C24</f>
        <v>0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2.75" customHeight="1">
      <c r="A60" s="89"/>
      <c r="B60" s="111" t="s">
        <v>70</v>
      </c>
      <c r="C60" s="112">
        <f>D24</f>
        <v>0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.75" customHeight="1">
      <c r="A61" s="89"/>
      <c r="B61" s="111" t="s">
        <v>72</v>
      </c>
      <c r="C61" s="112">
        <f>C25</f>
        <v>0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</row>
    <row r="62" spans="1:21">
      <c r="A62" s="89"/>
      <c r="B62" s="111" t="s">
        <v>59</v>
      </c>
      <c r="C62" s="112">
        <f>D25</f>
        <v>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</row>
    <row r="63" spans="1:21" ht="12.75" customHeight="1">
      <c r="A63" s="89"/>
      <c r="B63" s="111" t="s">
        <v>73</v>
      </c>
      <c r="C63" s="112">
        <f>C26</f>
        <v>0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</row>
    <row r="64" spans="1:21" ht="12.75" customHeight="1">
      <c r="A64" s="89"/>
      <c r="B64" s="114" t="s">
        <v>74</v>
      </c>
      <c r="C64" s="115">
        <f>D26</f>
        <v>0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</row>
    <row r="65" spans="1:21">
      <c r="A65" s="89"/>
      <c r="B65" s="2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</row>
    <row r="66" spans="1:21">
      <c r="A66" s="89"/>
      <c r="B66" s="118" t="str">
        <f>B32&amp; C32 &amp; D32</f>
        <v>CO2-Emissionen: 0 g/kWh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>
      <c r="A67" s="89"/>
      <c r="B67" s="119" t="str">
        <f>B31&amp; C31 &amp; D31</f>
        <v>Nuklearer Abfall: 0 mg/kWh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</row>
    <row r="68" spans="1:2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</row>
    <row r="69" spans="1:21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</row>
    <row r="70" spans="1:2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C8EB-6F67-43DD-8BE7-1FF3863B1B8A}">
  <dimension ref="A1:U70"/>
  <sheetViews>
    <sheetView zoomScale="85" zoomScaleNormal="85" workbookViewId="0">
      <selection activeCell="C36" sqref="C36"/>
    </sheetView>
  </sheetViews>
  <sheetFormatPr baseColWidth="10" defaultColWidth="11.453125" defaultRowHeight="12.5"/>
  <cols>
    <col min="1" max="1" width="2.54296875" customWidth="1"/>
    <col min="2" max="2" width="60" customWidth="1"/>
    <col min="3" max="3" width="24.54296875" customWidth="1"/>
    <col min="4" max="4" width="22.54296875" customWidth="1"/>
    <col min="5" max="5" width="13.26953125" customWidth="1"/>
    <col min="6" max="6" width="4.7265625" customWidth="1"/>
  </cols>
  <sheetData>
    <row r="1" spans="1:21" ht="30" customHeight="1">
      <c r="A1" s="89"/>
      <c r="B1" s="189" t="s">
        <v>103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30.75" customHeight="1">
      <c r="A2" s="89"/>
      <c r="B2" s="177" t="s">
        <v>93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13">
      <c r="A3" s="89"/>
      <c r="B3" s="91" t="s">
        <v>41</v>
      </c>
      <c r="C3" s="181">
        <f>Lieferantenmix!C7</f>
        <v>0</v>
      </c>
      <c r="D3" s="89"/>
      <c r="E3" s="89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89"/>
    </row>
    <row r="4" spans="1:21" ht="20">
      <c r="A4" s="89"/>
      <c r="B4" s="91" t="s">
        <v>42</v>
      </c>
      <c r="C4" s="132"/>
      <c r="D4" s="89"/>
      <c r="E4" s="89"/>
      <c r="F4" s="116"/>
      <c r="G4" s="116"/>
      <c r="H4" s="116"/>
      <c r="I4" s="116"/>
      <c r="J4" s="116"/>
      <c r="K4" s="120" t="str">
        <f>"Gegenüberstellung Produktemix ("&amp; C4 &amp; ") und Lieferantenmix"</f>
        <v>Gegenüberstellung Produktemix () und Lieferantenmix</v>
      </c>
      <c r="L4" s="116"/>
      <c r="M4" s="116"/>
      <c r="N4" s="116"/>
      <c r="O4" s="116"/>
      <c r="P4" s="116"/>
      <c r="Q4" s="116"/>
      <c r="R4" s="116"/>
      <c r="S4" s="116"/>
      <c r="T4" s="116"/>
      <c r="U4" s="89"/>
    </row>
    <row r="5" spans="1:21" ht="14">
      <c r="A5" s="89"/>
      <c r="B5" s="91" t="s">
        <v>83</v>
      </c>
      <c r="C5" s="213"/>
      <c r="D5" s="89"/>
      <c r="E5" s="89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89"/>
    </row>
    <row r="6" spans="1:21" ht="13">
      <c r="A6" s="89"/>
      <c r="B6" s="91" t="s">
        <v>101</v>
      </c>
      <c r="C6" s="214" t="e">
        <f>C5/Lieferantenmix!C10</f>
        <v>#DIV/0!</v>
      </c>
      <c r="D6" s="89"/>
      <c r="E6" s="89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89"/>
    </row>
    <row r="7" spans="1:21">
      <c r="A7" s="89"/>
      <c r="B7" s="89"/>
      <c r="C7" s="89"/>
      <c r="D7" s="89"/>
      <c r="E7" s="89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89"/>
    </row>
    <row r="8" spans="1:21" ht="13">
      <c r="A8" s="89"/>
      <c r="B8" s="91" t="s">
        <v>43</v>
      </c>
      <c r="C8" s="91"/>
      <c r="D8" s="91"/>
      <c r="E8" s="89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89"/>
    </row>
    <row r="9" spans="1:21">
      <c r="A9" s="89"/>
      <c r="B9" s="100" t="s">
        <v>44</v>
      </c>
      <c r="C9" s="105">
        <f>C4</f>
        <v>0</v>
      </c>
      <c r="D9" s="106"/>
      <c r="E9" s="89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89"/>
    </row>
    <row r="10" spans="1:21" ht="13">
      <c r="A10" s="89"/>
      <c r="B10" s="92" t="s">
        <v>30</v>
      </c>
      <c r="C10" s="69" t="s">
        <v>6</v>
      </c>
      <c r="D10" s="69" t="s">
        <v>7</v>
      </c>
      <c r="E10" s="89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89"/>
    </row>
    <row r="11" spans="1:21" ht="13">
      <c r="A11" s="89"/>
      <c r="B11" s="93" t="s">
        <v>32</v>
      </c>
      <c r="C11" s="101"/>
      <c r="D11" s="101"/>
      <c r="E11" s="89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89"/>
    </row>
    <row r="12" spans="1:21">
      <c r="A12" s="89"/>
      <c r="B12" s="94" t="s">
        <v>8</v>
      </c>
      <c r="C12" s="102"/>
      <c r="D12" s="102"/>
      <c r="E12" s="89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89"/>
    </row>
    <row r="13" spans="1:21" ht="13">
      <c r="A13" s="89"/>
      <c r="B13" s="95" t="s">
        <v>33</v>
      </c>
      <c r="C13" s="103">
        <f>SUM(C14:C18)</f>
        <v>0</v>
      </c>
      <c r="D13" s="103">
        <f>SUM(D14:D18)</f>
        <v>0</v>
      </c>
      <c r="E13" s="89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89"/>
    </row>
    <row r="14" spans="1:21" ht="13">
      <c r="A14" s="89"/>
      <c r="B14" s="96" t="s">
        <v>9</v>
      </c>
      <c r="C14" s="102"/>
      <c r="D14" s="102"/>
      <c r="E14" s="89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89"/>
    </row>
    <row r="15" spans="1:21" ht="13">
      <c r="A15" s="89"/>
      <c r="B15" s="97" t="s">
        <v>10</v>
      </c>
      <c r="C15" s="102"/>
      <c r="D15" s="102"/>
      <c r="E15" s="89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89"/>
    </row>
    <row r="16" spans="1:21" ht="13">
      <c r="A16" s="89"/>
      <c r="B16" s="97" t="s">
        <v>11</v>
      </c>
      <c r="C16" s="102"/>
      <c r="D16" s="102"/>
      <c r="E16" s="89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89"/>
    </row>
    <row r="17" spans="1:21" ht="13">
      <c r="A17" s="89"/>
      <c r="B17" s="97" t="s">
        <v>12</v>
      </c>
      <c r="C17" s="102"/>
      <c r="D17" s="102"/>
      <c r="E17" s="89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89"/>
    </row>
    <row r="18" spans="1:21" ht="13">
      <c r="A18" s="89"/>
      <c r="B18" s="97" t="s">
        <v>13</v>
      </c>
      <c r="C18" s="102"/>
      <c r="D18" s="102"/>
      <c r="E18" s="89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89"/>
    </row>
    <row r="19" spans="1:21" ht="14.5">
      <c r="A19" s="89"/>
      <c r="B19" s="98" t="s">
        <v>34</v>
      </c>
      <c r="C19" s="104">
        <f>Lieferantenmix!C11</f>
        <v>0.06</v>
      </c>
      <c r="D19" s="70"/>
      <c r="E19" s="89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89"/>
    </row>
    <row r="20" spans="1:21" ht="13">
      <c r="A20" s="89"/>
      <c r="B20" s="93" t="s">
        <v>35</v>
      </c>
      <c r="C20" s="101"/>
      <c r="D20" s="101"/>
      <c r="E20" s="89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89"/>
    </row>
    <row r="21" spans="1:21">
      <c r="A21" s="89"/>
      <c r="B21" s="94" t="s">
        <v>15</v>
      </c>
      <c r="C21" s="102"/>
      <c r="D21" s="102"/>
      <c r="E21" s="89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89"/>
    </row>
    <row r="22" spans="1:21" ht="13">
      <c r="A22" s="89"/>
      <c r="B22" s="95" t="s">
        <v>16</v>
      </c>
      <c r="C22" s="103">
        <f>SUM(C23:C26)</f>
        <v>0</v>
      </c>
      <c r="D22" s="103">
        <f>SUM(D23:D26)</f>
        <v>0</v>
      </c>
      <c r="E22" s="89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9"/>
    </row>
    <row r="23" spans="1:21" ht="13">
      <c r="A23" s="89"/>
      <c r="B23" s="96" t="s">
        <v>17</v>
      </c>
      <c r="C23" s="102"/>
      <c r="D23" s="102"/>
      <c r="E23" s="89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89"/>
    </row>
    <row r="24" spans="1:21" ht="13">
      <c r="A24" s="89"/>
      <c r="B24" s="97" t="s">
        <v>18</v>
      </c>
      <c r="C24" s="102"/>
      <c r="D24" s="102"/>
      <c r="E24" s="89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89"/>
    </row>
    <row r="25" spans="1:21" ht="13">
      <c r="A25" s="89"/>
      <c r="B25" s="97" t="s">
        <v>19</v>
      </c>
      <c r="C25" s="102"/>
      <c r="D25" s="102"/>
      <c r="E25" s="89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89"/>
    </row>
    <row r="26" spans="1:21" ht="13">
      <c r="A26" s="89"/>
      <c r="B26" s="99" t="s">
        <v>12</v>
      </c>
      <c r="C26" s="102"/>
      <c r="D26" s="102"/>
      <c r="E26" s="89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89"/>
    </row>
    <row r="27" spans="1:21" ht="6" customHeight="1">
      <c r="A27" s="89"/>
      <c r="B27" s="89"/>
      <c r="C27" s="89"/>
      <c r="D27" s="89"/>
      <c r="E27" s="89"/>
      <c r="F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89"/>
    </row>
    <row r="28" spans="1:21">
      <c r="A28" s="89"/>
      <c r="B28" s="53" t="s">
        <v>20</v>
      </c>
      <c r="C28" s="88">
        <f>SUM(C12,C13,C19,C21,C22)</f>
        <v>0.06</v>
      </c>
      <c r="D28" s="88">
        <f>SUM(D12,D13,D21,D22)</f>
        <v>0</v>
      </c>
      <c r="E28" s="89"/>
      <c r="F28" s="116"/>
      <c r="G28" s="116" t="str">
        <f>Lieferantenmix!C12</f>
        <v xml:space="preserve">1. geförderter Strom : 52.3 % Wassrkraft, 17.9 % Sonnenenergie, 4.2 % Windenergie, 21.6 % Biomasse, 4.0 % Siedlungsabfall (erneuerbarer Anteil), 0 % Geothermie </v>
      </c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89"/>
    </row>
    <row r="29" spans="1:21">
      <c r="A29" s="89"/>
      <c r="B29" s="53" t="s">
        <v>21</v>
      </c>
      <c r="C29" s="244">
        <f>+C28+D28</f>
        <v>0.06</v>
      </c>
      <c r="D29" s="244"/>
      <c r="E29" s="89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89"/>
    </row>
    <row r="30" spans="1:21">
      <c r="A30" s="89"/>
      <c r="B30" s="89"/>
      <c r="C30" s="89"/>
      <c r="D30" s="89"/>
      <c r="E30" s="89"/>
      <c r="F30" s="116"/>
      <c r="G30" s="90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89"/>
    </row>
    <row r="31" spans="1:21">
      <c r="A31" s="89"/>
      <c r="B31" s="121" t="s">
        <v>56</v>
      </c>
      <c r="C31" s="122">
        <f>ROUND(IF(OR('Produktemix B'!C21&gt;0,'Produktemix B'!D21&gt;0),Anhang!T19*(C21+D21),0),3)</f>
        <v>0</v>
      </c>
      <c r="D31" s="123" t="s">
        <v>78</v>
      </c>
      <c r="E31" s="89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89"/>
    </row>
    <row r="32" spans="1:21">
      <c r="A32" s="89"/>
      <c r="B32" s="124" t="s">
        <v>58</v>
      </c>
      <c r="C32" s="116">
        <f>ROUND(C33*(C23+D23)+C34*(C24+D24)+C35*(C25+D25)+C36*(C26+D26),3)</f>
        <v>0</v>
      </c>
      <c r="D32" s="125" t="s">
        <v>57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</row>
    <row r="33" spans="1:21" ht="13">
      <c r="A33" s="89"/>
      <c r="B33" s="126" t="s">
        <v>81</v>
      </c>
      <c r="C33" s="127">
        <f>IF(AND(C23=0,D23=0),0,Anhang!U21)</f>
        <v>0</v>
      </c>
      <c r="D33" s="128" t="s">
        <v>57</v>
      </c>
      <c r="E33" s="89"/>
      <c r="F33" s="89"/>
      <c r="G33" s="108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</row>
    <row r="34" spans="1:21" ht="13">
      <c r="A34" s="89"/>
      <c r="B34" s="126" t="s">
        <v>82</v>
      </c>
      <c r="C34" s="127">
        <f>IF(AND(C24=0,D24=0),0,Anhang!U22)</f>
        <v>0</v>
      </c>
      <c r="D34" s="128" t="s">
        <v>57</v>
      </c>
      <c r="E34" s="89"/>
      <c r="F34" s="89"/>
      <c r="G34" s="108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</row>
    <row r="35" spans="1:21" ht="13">
      <c r="A35" s="89"/>
      <c r="B35" s="126" t="s">
        <v>79</v>
      </c>
      <c r="C35" s="127">
        <f>IF(AND(C25=0,D25=0),0,Anhang!U23)</f>
        <v>0</v>
      </c>
      <c r="D35" s="128" t="s">
        <v>57</v>
      </c>
      <c r="E35" s="89"/>
      <c r="F35" s="89"/>
      <c r="G35" s="108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</row>
    <row r="36" spans="1:21" ht="13">
      <c r="A36" s="89"/>
      <c r="B36" s="129" t="s">
        <v>80</v>
      </c>
      <c r="C36" s="130">
        <f>IF(AND(C26=0,D26=0),0,Anhang!U24)</f>
        <v>0</v>
      </c>
      <c r="D36" s="131" t="s">
        <v>57</v>
      </c>
      <c r="E36" s="89"/>
      <c r="F36" s="89"/>
      <c r="G36" s="108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</row>
    <row r="37" spans="1:21">
      <c r="A37" s="89"/>
      <c r="B37" s="89"/>
      <c r="C37" s="89"/>
      <c r="D37" s="89"/>
      <c r="E37" s="89"/>
      <c r="F37" s="89"/>
      <c r="G37" s="108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</row>
    <row r="38" spans="1:21">
      <c r="A38" s="89"/>
      <c r="B38" s="89"/>
      <c r="C38" s="89"/>
      <c r="D38" s="89"/>
      <c r="E38" s="89"/>
      <c r="F38" s="89"/>
      <c r="G38" s="108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</row>
    <row r="39" spans="1:21" ht="22.5" customHeight="1">
      <c r="A39" s="89"/>
      <c r="B39" s="177" t="s">
        <v>102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</row>
    <row r="40" spans="1:21" ht="6" customHeight="1">
      <c r="A40" s="89"/>
      <c r="B40" s="89"/>
      <c r="C40" s="108"/>
      <c r="D40" s="89"/>
      <c r="E40" s="89"/>
      <c r="F40" s="89"/>
      <c r="G40" s="108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</row>
    <row r="41" spans="1:21" ht="13">
      <c r="A41" s="89"/>
      <c r="B41" s="133" t="str">
        <f xml:space="preserve"> "Produktemix "&amp; C4 &amp; " Lieferjahr " &amp; C3</f>
        <v>Produktemix  Lieferjahr 0</v>
      </c>
      <c r="C41" s="134" t="s">
        <v>77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</row>
    <row r="42" spans="1:21" ht="12.75" customHeight="1">
      <c r="A42" s="89"/>
      <c r="B42" s="109" t="s">
        <v>36</v>
      </c>
      <c r="C42" s="110">
        <f>C12</f>
        <v>0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</row>
    <row r="43" spans="1:21" ht="12.75" customHeight="1">
      <c r="A43" s="89"/>
      <c r="B43" s="111" t="s">
        <v>37</v>
      </c>
      <c r="C43" s="112">
        <f>D12</f>
        <v>0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</row>
    <row r="44" spans="1:21">
      <c r="A44" s="89"/>
      <c r="B44" s="135" t="s">
        <v>60</v>
      </c>
      <c r="C44" s="136">
        <f>C14</f>
        <v>0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</row>
    <row r="45" spans="1:21" ht="12.75" customHeight="1">
      <c r="A45" s="89"/>
      <c r="B45" s="111" t="s">
        <v>61</v>
      </c>
      <c r="C45" s="112">
        <f>D14</f>
        <v>0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</row>
    <row r="46" spans="1:21" ht="12.75" customHeight="1">
      <c r="A46" s="89"/>
      <c r="B46" s="113" t="s">
        <v>62</v>
      </c>
      <c r="C46" s="112">
        <f>C15</f>
        <v>0</v>
      </c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21" ht="12.75" customHeight="1">
      <c r="A47" s="89"/>
      <c r="B47" s="111" t="s">
        <v>63</v>
      </c>
      <c r="C47" s="112">
        <f>D15</f>
        <v>0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</row>
    <row r="48" spans="1:21" ht="12.75" customHeight="1">
      <c r="A48" s="89"/>
      <c r="B48" s="111" t="s">
        <v>64</v>
      </c>
      <c r="C48" s="112">
        <f>C16</f>
        <v>0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</row>
    <row r="49" spans="1:21">
      <c r="A49" s="89"/>
      <c r="B49" s="111" t="s">
        <v>65</v>
      </c>
      <c r="C49" s="112">
        <f>D16</f>
        <v>0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ht="12.75" customHeight="1">
      <c r="A50" s="89"/>
      <c r="B50" s="111" t="s">
        <v>75</v>
      </c>
      <c r="C50" s="112">
        <f>C17</f>
        <v>0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</row>
    <row r="51" spans="1:21" ht="12.75" customHeight="1">
      <c r="A51" s="89"/>
      <c r="B51" s="111" t="s">
        <v>76</v>
      </c>
      <c r="C51" s="112">
        <f>D17</f>
        <v>0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</row>
    <row r="52" spans="1:21">
      <c r="A52" s="89"/>
      <c r="B52" s="111" t="s">
        <v>66</v>
      </c>
      <c r="C52" s="112">
        <f>C18</f>
        <v>0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</row>
    <row r="53" spans="1:21">
      <c r="A53" s="89"/>
      <c r="B53" s="111" t="s">
        <v>67</v>
      </c>
      <c r="C53" s="112">
        <f>D18</f>
        <v>0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</row>
    <row r="54" spans="1:21">
      <c r="A54" s="89"/>
      <c r="B54" s="111" t="s">
        <v>38</v>
      </c>
      <c r="C54" s="112">
        <f>C19</f>
        <v>0.06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</row>
    <row r="55" spans="1:21" ht="12.75" customHeight="1">
      <c r="A55" s="89"/>
      <c r="B55" s="111" t="s">
        <v>39</v>
      </c>
      <c r="C55" s="112">
        <f>C21</f>
        <v>0</v>
      </c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</row>
    <row r="56" spans="1:21" ht="12.75" customHeight="1">
      <c r="A56" s="89"/>
      <c r="B56" s="111" t="s">
        <v>40</v>
      </c>
      <c r="C56" s="112">
        <f>D21</f>
        <v>0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</row>
    <row r="57" spans="1:21" ht="12.75" customHeight="1">
      <c r="A57" s="89"/>
      <c r="B57" s="111" t="s">
        <v>68</v>
      </c>
      <c r="C57" s="112">
        <f>C23</f>
        <v>0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</row>
    <row r="58" spans="1:21" ht="12.75" customHeight="1">
      <c r="A58" s="89"/>
      <c r="B58" s="111" t="s">
        <v>69</v>
      </c>
      <c r="C58" s="112">
        <f>D23</f>
        <v>0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</row>
    <row r="59" spans="1:21" ht="12.75" customHeight="1">
      <c r="A59" s="89"/>
      <c r="B59" s="111" t="s">
        <v>71</v>
      </c>
      <c r="C59" s="112">
        <f>C24</f>
        <v>0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2.75" customHeight="1">
      <c r="A60" s="89"/>
      <c r="B60" s="111" t="s">
        <v>70</v>
      </c>
      <c r="C60" s="112">
        <f>D24</f>
        <v>0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.75" customHeight="1">
      <c r="A61" s="89"/>
      <c r="B61" s="111" t="s">
        <v>72</v>
      </c>
      <c r="C61" s="112">
        <f>C25</f>
        <v>0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</row>
    <row r="62" spans="1:21">
      <c r="A62" s="89"/>
      <c r="B62" s="111" t="s">
        <v>59</v>
      </c>
      <c r="C62" s="112">
        <f>D25</f>
        <v>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</row>
    <row r="63" spans="1:21" ht="12.75" customHeight="1">
      <c r="A63" s="89"/>
      <c r="B63" s="111" t="s">
        <v>73</v>
      </c>
      <c r="C63" s="112">
        <f>C26</f>
        <v>0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</row>
    <row r="64" spans="1:21" ht="12.75" customHeight="1">
      <c r="A64" s="89"/>
      <c r="B64" s="114" t="s">
        <v>74</v>
      </c>
      <c r="C64" s="115">
        <f>D26</f>
        <v>0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</row>
    <row r="65" spans="1:21">
      <c r="A65" s="89"/>
      <c r="B65" s="2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</row>
    <row r="66" spans="1:21">
      <c r="A66" s="89"/>
      <c r="B66" s="118" t="str">
        <f>B32&amp; C32 &amp; D32</f>
        <v>CO2-Emissionen: 0 g/kWh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>
      <c r="A67" s="89"/>
      <c r="B67" s="119" t="str">
        <f>B31&amp; C31 &amp; D31</f>
        <v>Nuklearer Abfall: 0 mg/kWh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</row>
    <row r="68" spans="1:2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</row>
    <row r="69" spans="1:21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</row>
    <row r="70" spans="1:2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E150-F0D6-487F-83B7-C13620DDA62B}">
  <dimension ref="A1:U70"/>
  <sheetViews>
    <sheetView zoomScale="85" zoomScaleNormal="85" workbookViewId="0">
      <selection activeCell="H44" sqref="H44"/>
    </sheetView>
  </sheetViews>
  <sheetFormatPr baseColWidth="10" defaultColWidth="11.453125" defaultRowHeight="12.5"/>
  <cols>
    <col min="1" max="1" width="2.54296875" customWidth="1"/>
    <col min="2" max="2" width="60" customWidth="1"/>
    <col min="3" max="3" width="24.54296875" customWidth="1"/>
    <col min="4" max="4" width="22.54296875" customWidth="1"/>
    <col min="5" max="5" width="13.26953125" customWidth="1"/>
    <col min="6" max="6" width="4.7265625" customWidth="1"/>
  </cols>
  <sheetData>
    <row r="1" spans="1:21" ht="30" customHeight="1">
      <c r="A1" s="89"/>
      <c r="B1" s="189" t="s">
        <v>104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30.75" customHeight="1">
      <c r="A2" s="89"/>
      <c r="B2" s="177" t="s">
        <v>93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13">
      <c r="A3" s="89"/>
      <c r="B3" s="91" t="s">
        <v>41</v>
      </c>
      <c r="C3" s="181">
        <f>Lieferantenmix!C7</f>
        <v>0</v>
      </c>
      <c r="D3" s="89"/>
      <c r="E3" s="89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89"/>
    </row>
    <row r="4" spans="1:21" ht="20">
      <c r="A4" s="89"/>
      <c r="B4" s="91" t="s">
        <v>42</v>
      </c>
      <c r="C4" s="132"/>
      <c r="D4" s="89"/>
      <c r="E4" s="89"/>
      <c r="F4" s="116"/>
      <c r="G4" s="116"/>
      <c r="H4" s="116"/>
      <c r="I4" s="116"/>
      <c r="J4" s="116"/>
      <c r="K4" s="120" t="str">
        <f>"Gegenüberstellung Produktemix ("&amp; C4 &amp; ") und Lieferantenmix"</f>
        <v>Gegenüberstellung Produktemix () und Lieferantenmix</v>
      </c>
      <c r="L4" s="116"/>
      <c r="M4" s="116"/>
      <c r="N4" s="116"/>
      <c r="O4" s="116"/>
      <c r="P4" s="116"/>
      <c r="Q4" s="116"/>
      <c r="R4" s="116"/>
      <c r="S4" s="116"/>
      <c r="T4" s="116"/>
      <c r="U4" s="89"/>
    </row>
    <row r="5" spans="1:21" ht="14">
      <c r="A5" s="89"/>
      <c r="B5" s="91" t="s">
        <v>83</v>
      </c>
      <c r="C5" s="213"/>
      <c r="D5" s="89"/>
      <c r="E5" s="89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89"/>
    </row>
    <row r="6" spans="1:21" ht="13">
      <c r="A6" s="89"/>
      <c r="B6" s="91" t="s">
        <v>101</v>
      </c>
      <c r="C6" s="214" t="e">
        <f>C5/Lieferantenmix!C10</f>
        <v>#DIV/0!</v>
      </c>
      <c r="D6" s="89"/>
      <c r="E6" s="89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89"/>
    </row>
    <row r="7" spans="1:21">
      <c r="A7" s="89"/>
      <c r="B7" s="89"/>
      <c r="C7" s="89"/>
      <c r="D7" s="89"/>
      <c r="E7" s="89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89"/>
    </row>
    <row r="8" spans="1:21" ht="13">
      <c r="A8" s="89"/>
      <c r="B8" s="91" t="s">
        <v>43</v>
      </c>
      <c r="C8" s="91"/>
      <c r="D8" s="91"/>
      <c r="E8" s="89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89"/>
    </row>
    <row r="9" spans="1:21">
      <c r="A9" s="89"/>
      <c r="B9" s="100" t="s">
        <v>44</v>
      </c>
      <c r="C9" s="105">
        <f>C4</f>
        <v>0</v>
      </c>
      <c r="D9" s="106"/>
      <c r="E9" s="89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89"/>
    </row>
    <row r="10" spans="1:21" ht="13">
      <c r="A10" s="89"/>
      <c r="B10" s="92" t="s">
        <v>30</v>
      </c>
      <c r="C10" s="69" t="s">
        <v>6</v>
      </c>
      <c r="D10" s="69" t="s">
        <v>7</v>
      </c>
      <c r="E10" s="89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89"/>
    </row>
    <row r="11" spans="1:21" ht="13">
      <c r="A11" s="89"/>
      <c r="B11" s="93" t="s">
        <v>32</v>
      </c>
      <c r="C11" s="101"/>
      <c r="D11" s="101"/>
      <c r="E11" s="89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89"/>
    </row>
    <row r="12" spans="1:21">
      <c r="A12" s="89"/>
      <c r="B12" s="94" t="s">
        <v>8</v>
      </c>
      <c r="C12" s="102"/>
      <c r="D12" s="102"/>
      <c r="E12" s="89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89"/>
    </row>
    <row r="13" spans="1:21" ht="13">
      <c r="A13" s="89"/>
      <c r="B13" s="95" t="s">
        <v>33</v>
      </c>
      <c r="C13" s="103">
        <f>SUM(C14:C18)</f>
        <v>0</v>
      </c>
      <c r="D13" s="103">
        <f>SUM(D14:D18)</f>
        <v>0</v>
      </c>
      <c r="E13" s="89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89"/>
    </row>
    <row r="14" spans="1:21" ht="13">
      <c r="A14" s="89"/>
      <c r="B14" s="96" t="s">
        <v>9</v>
      </c>
      <c r="C14" s="102"/>
      <c r="D14" s="102"/>
      <c r="E14" s="89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89"/>
    </row>
    <row r="15" spans="1:21" ht="13">
      <c r="A15" s="89"/>
      <c r="B15" s="97" t="s">
        <v>10</v>
      </c>
      <c r="C15" s="102"/>
      <c r="D15" s="102"/>
      <c r="E15" s="89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89"/>
    </row>
    <row r="16" spans="1:21" ht="13">
      <c r="A16" s="89"/>
      <c r="B16" s="97" t="s">
        <v>11</v>
      </c>
      <c r="C16" s="102"/>
      <c r="D16" s="102"/>
      <c r="E16" s="89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89"/>
    </row>
    <row r="17" spans="1:21" ht="13">
      <c r="A17" s="89"/>
      <c r="B17" s="97" t="s">
        <v>12</v>
      </c>
      <c r="C17" s="102"/>
      <c r="D17" s="102"/>
      <c r="E17" s="89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89"/>
    </row>
    <row r="18" spans="1:21" ht="13">
      <c r="A18" s="89"/>
      <c r="B18" s="97" t="s">
        <v>13</v>
      </c>
      <c r="C18" s="102"/>
      <c r="D18" s="102"/>
      <c r="E18" s="89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89"/>
    </row>
    <row r="19" spans="1:21" ht="14.5">
      <c r="A19" s="89"/>
      <c r="B19" s="98" t="s">
        <v>34</v>
      </c>
      <c r="C19" s="104">
        <f>Lieferantenmix!C11</f>
        <v>0.06</v>
      </c>
      <c r="D19" s="70"/>
      <c r="E19" s="89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89"/>
    </row>
    <row r="20" spans="1:21" ht="13">
      <c r="A20" s="89"/>
      <c r="B20" s="93" t="s">
        <v>35</v>
      </c>
      <c r="C20" s="101"/>
      <c r="D20" s="101"/>
      <c r="E20" s="89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89"/>
    </row>
    <row r="21" spans="1:21">
      <c r="A21" s="89"/>
      <c r="B21" s="94" t="s">
        <v>15</v>
      </c>
      <c r="C21" s="102"/>
      <c r="D21" s="102"/>
      <c r="E21" s="89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89"/>
    </row>
    <row r="22" spans="1:21" ht="13">
      <c r="A22" s="89"/>
      <c r="B22" s="95" t="s">
        <v>16</v>
      </c>
      <c r="C22" s="103">
        <f>SUM(C23:C26)</f>
        <v>0</v>
      </c>
      <c r="D22" s="103">
        <f>SUM(D23:D26)</f>
        <v>0</v>
      </c>
      <c r="E22" s="89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9"/>
    </row>
    <row r="23" spans="1:21" ht="13">
      <c r="A23" s="89"/>
      <c r="B23" s="96" t="s">
        <v>17</v>
      </c>
      <c r="C23" s="102"/>
      <c r="D23" s="102"/>
      <c r="E23" s="89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89"/>
    </row>
    <row r="24" spans="1:21" ht="13">
      <c r="A24" s="89"/>
      <c r="B24" s="97" t="s">
        <v>18</v>
      </c>
      <c r="C24" s="102"/>
      <c r="D24" s="102"/>
      <c r="E24" s="89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89"/>
    </row>
    <row r="25" spans="1:21" ht="13">
      <c r="A25" s="89"/>
      <c r="B25" s="97" t="s">
        <v>19</v>
      </c>
      <c r="C25" s="102"/>
      <c r="D25" s="102"/>
      <c r="E25" s="89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89"/>
    </row>
    <row r="26" spans="1:21" ht="13">
      <c r="A26" s="89"/>
      <c r="B26" s="99" t="s">
        <v>12</v>
      </c>
      <c r="C26" s="102"/>
      <c r="D26" s="102"/>
      <c r="E26" s="89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89"/>
    </row>
    <row r="27" spans="1:21" ht="6" customHeight="1">
      <c r="A27" s="89"/>
      <c r="B27" s="89"/>
      <c r="C27" s="89"/>
      <c r="D27" s="89"/>
      <c r="E27" s="89"/>
      <c r="F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89"/>
    </row>
    <row r="28" spans="1:21">
      <c r="A28" s="89"/>
      <c r="B28" s="53" t="s">
        <v>20</v>
      </c>
      <c r="C28" s="88">
        <f>SUM(C12,C13,C19,C21,C22)</f>
        <v>0.06</v>
      </c>
      <c r="D28" s="88">
        <f>SUM(D12,D13,D21,D22)</f>
        <v>0</v>
      </c>
      <c r="E28" s="89"/>
      <c r="F28" s="116"/>
      <c r="G28" s="116" t="str">
        <f>Lieferantenmix!C12</f>
        <v xml:space="preserve">1. geförderter Strom : 52.3 % Wassrkraft, 17.9 % Sonnenenergie, 4.2 % Windenergie, 21.6 % Biomasse, 4.0 % Siedlungsabfall (erneuerbarer Anteil), 0 % Geothermie </v>
      </c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89"/>
    </row>
    <row r="29" spans="1:21">
      <c r="A29" s="89"/>
      <c r="B29" s="53" t="s">
        <v>21</v>
      </c>
      <c r="C29" s="244">
        <f>+C28+D28</f>
        <v>0.06</v>
      </c>
      <c r="D29" s="244"/>
      <c r="E29" s="89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89"/>
    </row>
    <row r="30" spans="1:21">
      <c r="A30" s="89"/>
      <c r="B30" s="89"/>
      <c r="C30" s="89"/>
      <c r="D30" s="89"/>
      <c r="E30" s="89"/>
      <c r="F30" s="116"/>
      <c r="G30" s="90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89"/>
    </row>
    <row r="31" spans="1:21">
      <c r="A31" s="89"/>
      <c r="B31" s="121" t="s">
        <v>56</v>
      </c>
      <c r="C31" s="122">
        <f>ROUND(IF(OR('Produktemix C'!C21&gt;0,'Produktemix C'!D21&gt;0),Anhang!T19*(C21+D21),0),3)</f>
        <v>0</v>
      </c>
      <c r="D31" s="123" t="s">
        <v>78</v>
      </c>
      <c r="E31" s="89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89"/>
    </row>
    <row r="32" spans="1:21">
      <c r="A32" s="89"/>
      <c r="B32" s="124" t="s">
        <v>58</v>
      </c>
      <c r="C32" s="116">
        <f>ROUND(C33*(C23+D23)+C34*(C24+D24)+C35*(C25+D25)+C36*(C26+D26),3)</f>
        <v>0</v>
      </c>
      <c r="D32" s="125" t="s">
        <v>57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</row>
    <row r="33" spans="1:21" ht="13">
      <c r="A33" s="89"/>
      <c r="B33" s="126" t="s">
        <v>81</v>
      </c>
      <c r="C33" s="127">
        <f>IF(AND(C23=0,D23=0),0,Anhang!U21)</f>
        <v>0</v>
      </c>
      <c r="D33" s="128" t="s">
        <v>57</v>
      </c>
      <c r="E33" s="89"/>
      <c r="F33" s="89"/>
      <c r="G33" s="108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</row>
    <row r="34" spans="1:21" ht="13">
      <c r="A34" s="89"/>
      <c r="B34" s="126" t="s">
        <v>82</v>
      </c>
      <c r="C34" s="127">
        <f>IF(AND(C24=0,D24=0),0,Anhang!U22)</f>
        <v>0</v>
      </c>
      <c r="D34" s="128" t="s">
        <v>57</v>
      </c>
      <c r="E34" s="89"/>
      <c r="F34" s="89"/>
      <c r="G34" s="108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</row>
    <row r="35" spans="1:21" ht="13">
      <c r="A35" s="89"/>
      <c r="B35" s="126" t="s">
        <v>79</v>
      </c>
      <c r="C35" s="127">
        <f>IF(AND(C25=0,D25=0),0,Anhang!U23)</f>
        <v>0</v>
      </c>
      <c r="D35" s="128" t="s">
        <v>57</v>
      </c>
      <c r="E35" s="89"/>
      <c r="F35" s="89"/>
      <c r="G35" s="108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</row>
    <row r="36" spans="1:21" ht="13">
      <c r="A36" s="89"/>
      <c r="B36" s="129" t="s">
        <v>80</v>
      </c>
      <c r="C36" s="130">
        <f>IF(AND(C26=0,D26=0),0,Anhang!U24)</f>
        <v>0</v>
      </c>
      <c r="D36" s="131" t="s">
        <v>57</v>
      </c>
      <c r="E36" s="89"/>
      <c r="F36" s="89"/>
      <c r="G36" s="108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</row>
    <row r="37" spans="1:21">
      <c r="A37" s="89"/>
      <c r="B37" s="89"/>
      <c r="C37" s="89"/>
      <c r="D37" s="89"/>
      <c r="E37" s="89"/>
      <c r="F37" s="89"/>
      <c r="G37" s="108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</row>
    <row r="38" spans="1:21">
      <c r="A38" s="89"/>
      <c r="B38" s="89"/>
      <c r="C38" s="89"/>
      <c r="D38" s="89"/>
      <c r="E38" s="89"/>
      <c r="F38" s="89"/>
      <c r="G38" s="108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</row>
    <row r="39" spans="1:21" ht="22.5" customHeight="1">
      <c r="A39" s="89"/>
      <c r="B39" s="177" t="s">
        <v>102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</row>
    <row r="40" spans="1:21" ht="6" customHeight="1">
      <c r="A40" s="89"/>
      <c r="B40" s="89"/>
      <c r="C40" s="108"/>
      <c r="D40" s="89"/>
      <c r="E40" s="89"/>
      <c r="F40" s="89"/>
      <c r="G40" s="108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</row>
    <row r="41" spans="1:21" ht="13">
      <c r="A41" s="89"/>
      <c r="B41" s="133" t="str">
        <f xml:space="preserve"> "Produktemix "&amp; C4 &amp; " Lieferjahr " &amp; C3</f>
        <v>Produktemix  Lieferjahr 0</v>
      </c>
      <c r="C41" s="134" t="s">
        <v>77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</row>
    <row r="42" spans="1:21" ht="12.75" customHeight="1">
      <c r="A42" s="89"/>
      <c r="B42" s="109" t="s">
        <v>36</v>
      </c>
      <c r="C42" s="110">
        <f>C12</f>
        <v>0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</row>
    <row r="43" spans="1:21" ht="12.75" customHeight="1">
      <c r="A43" s="89"/>
      <c r="B43" s="111" t="s">
        <v>37</v>
      </c>
      <c r="C43" s="112">
        <f>D12</f>
        <v>0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</row>
    <row r="44" spans="1:21">
      <c r="A44" s="89"/>
      <c r="B44" s="135" t="s">
        <v>60</v>
      </c>
      <c r="C44" s="136">
        <f>C14</f>
        <v>0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</row>
    <row r="45" spans="1:21" ht="12.75" customHeight="1">
      <c r="A45" s="89"/>
      <c r="B45" s="111" t="s">
        <v>61</v>
      </c>
      <c r="C45" s="112">
        <f>D14</f>
        <v>0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</row>
    <row r="46" spans="1:21" ht="12.75" customHeight="1">
      <c r="A46" s="89"/>
      <c r="B46" s="113" t="s">
        <v>62</v>
      </c>
      <c r="C46" s="112">
        <f>C15</f>
        <v>0</v>
      </c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21" ht="12.75" customHeight="1">
      <c r="A47" s="89"/>
      <c r="B47" s="111" t="s">
        <v>63</v>
      </c>
      <c r="C47" s="112">
        <f>D15</f>
        <v>0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</row>
    <row r="48" spans="1:21" ht="12.75" customHeight="1">
      <c r="A48" s="89"/>
      <c r="B48" s="111" t="s">
        <v>64</v>
      </c>
      <c r="C48" s="112">
        <f>C16</f>
        <v>0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</row>
    <row r="49" spans="1:21">
      <c r="A49" s="89"/>
      <c r="B49" s="111" t="s">
        <v>65</v>
      </c>
      <c r="C49" s="112">
        <f>D16</f>
        <v>0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ht="12.75" customHeight="1">
      <c r="A50" s="89"/>
      <c r="B50" s="111" t="s">
        <v>75</v>
      </c>
      <c r="C50" s="112">
        <f>C17</f>
        <v>0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</row>
    <row r="51" spans="1:21" ht="12.75" customHeight="1">
      <c r="A51" s="89"/>
      <c r="B51" s="111" t="s">
        <v>76</v>
      </c>
      <c r="C51" s="112">
        <f>D17</f>
        <v>0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</row>
    <row r="52" spans="1:21">
      <c r="A52" s="89"/>
      <c r="B52" s="111" t="s">
        <v>66</v>
      </c>
      <c r="C52" s="112">
        <f>C18</f>
        <v>0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</row>
    <row r="53" spans="1:21">
      <c r="A53" s="89"/>
      <c r="B53" s="111" t="s">
        <v>67</v>
      </c>
      <c r="C53" s="112">
        <f>D18</f>
        <v>0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</row>
    <row r="54" spans="1:21">
      <c r="A54" s="89"/>
      <c r="B54" s="111" t="s">
        <v>38</v>
      </c>
      <c r="C54" s="112">
        <f>C19</f>
        <v>0.06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</row>
    <row r="55" spans="1:21" ht="12.75" customHeight="1">
      <c r="A55" s="89"/>
      <c r="B55" s="111" t="s">
        <v>39</v>
      </c>
      <c r="C55" s="112">
        <f>C21</f>
        <v>0</v>
      </c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</row>
    <row r="56" spans="1:21" ht="12.75" customHeight="1">
      <c r="A56" s="89"/>
      <c r="B56" s="111" t="s">
        <v>40</v>
      </c>
      <c r="C56" s="112">
        <f>D21</f>
        <v>0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</row>
    <row r="57" spans="1:21" ht="12.75" customHeight="1">
      <c r="A57" s="89"/>
      <c r="B57" s="111" t="s">
        <v>68</v>
      </c>
      <c r="C57" s="112">
        <f>C23</f>
        <v>0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</row>
    <row r="58" spans="1:21" ht="12.75" customHeight="1">
      <c r="A58" s="89"/>
      <c r="B58" s="111" t="s">
        <v>69</v>
      </c>
      <c r="C58" s="112">
        <f>D23</f>
        <v>0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</row>
    <row r="59" spans="1:21" ht="12.75" customHeight="1">
      <c r="A59" s="89"/>
      <c r="B59" s="111" t="s">
        <v>71</v>
      </c>
      <c r="C59" s="112">
        <f>C24</f>
        <v>0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2.75" customHeight="1">
      <c r="A60" s="89"/>
      <c r="B60" s="111" t="s">
        <v>70</v>
      </c>
      <c r="C60" s="112">
        <f>D24</f>
        <v>0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.75" customHeight="1">
      <c r="A61" s="89"/>
      <c r="B61" s="111" t="s">
        <v>72</v>
      </c>
      <c r="C61" s="112">
        <f>C25</f>
        <v>0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</row>
    <row r="62" spans="1:21">
      <c r="A62" s="89"/>
      <c r="B62" s="111" t="s">
        <v>59</v>
      </c>
      <c r="C62" s="112">
        <f>D25</f>
        <v>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</row>
    <row r="63" spans="1:21" ht="12.75" customHeight="1">
      <c r="A63" s="89"/>
      <c r="B63" s="111" t="s">
        <v>73</v>
      </c>
      <c r="C63" s="112">
        <f>C26</f>
        <v>0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</row>
    <row r="64" spans="1:21" ht="12.75" customHeight="1">
      <c r="A64" s="89"/>
      <c r="B64" s="114" t="s">
        <v>74</v>
      </c>
      <c r="C64" s="115">
        <f>D26</f>
        <v>0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</row>
    <row r="65" spans="1:21">
      <c r="A65" s="89"/>
      <c r="B65" s="2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</row>
    <row r="66" spans="1:21">
      <c r="A66" s="89"/>
      <c r="B66" s="118" t="str">
        <f>B32&amp; C32 &amp; D32</f>
        <v>CO2-Emissionen: 0 g/kWh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>
      <c r="A67" s="89"/>
      <c r="B67" s="119" t="str">
        <f>B31&amp; C31 &amp; D31</f>
        <v>Nuklearer Abfall: 0 mg/kWh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</row>
    <row r="68" spans="1:2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</row>
    <row r="69" spans="1:21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</row>
    <row r="70" spans="1:2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pageSetUpPr fitToPage="1"/>
  </sheetPr>
  <dimension ref="A1:U41"/>
  <sheetViews>
    <sheetView topLeftCell="B4" zoomScaleNormal="100" workbookViewId="0">
      <selection activeCell="Z56" sqref="Z56"/>
    </sheetView>
  </sheetViews>
  <sheetFormatPr baseColWidth="10" defaultColWidth="11.453125" defaultRowHeight="12.5"/>
  <cols>
    <col min="1" max="1" width="16.26953125" customWidth="1"/>
    <col min="2" max="2" width="6.7265625" bestFit="1" customWidth="1"/>
    <col min="3" max="4" width="14.7265625" customWidth="1"/>
    <col min="5" max="5" width="3.7265625" customWidth="1"/>
    <col min="6" max="7" width="14.7265625" customWidth="1"/>
    <col min="8" max="8" width="3.7265625" customWidth="1"/>
    <col min="9" max="9" width="31.1796875" customWidth="1"/>
    <col min="10" max="12" width="12.7265625" customWidth="1"/>
    <col min="13" max="13" width="3.7265625" customWidth="1"/>
    <col min="14" max="14" width="26.7265625" customWidth="1"/>
    <col min="15" max="17" width="12.7265625" customWidth="1"/>
    <col min="18" max="18" width="4.453125" customWidth="1"/>
    <col min="19" max="19" width="34.7265625" customWidth="1"/>
    <col min="20" max="20" width="17.453125" customWidth="1"/>
    <col min="21" max="21" width="18.54296875" customWidth="1"/>
  </cols>
  <sheetData>
    <row r="1" spans="1:21">
      <c r="A1" s="7"/>
      <c r="B1" s="7"/>
      <c r="C1" s="7"/>
      <c r="D1" s="7"/>
      <c r="E1" s="7"/>
      <c r="F1" s="7"/>
      <c r="G1" s="7"/>
      <c r="H1" s="7"/>
    </row>
    <row r="2" spans="1:21">
      <c r="A2" s="7"/>
      <c r="B2" s="7"/>
      <c r="C2" s="7"/>
      <c r="D2" s="7"/>
      <c r="E2" s="7"/>
      <c r="F2" s="7"/>
      <c r="G2" s="7"/>
      <c r="H2" s="7"/>
    </row>
    <row r="3" spans="1:21" ht="19">
      <c r="A3" s="8" t="s">
        <v>45</v>
      </c>
      <c r="B3" s="7"/>
      <c r="C3" s="7"/>
      <c r="D3" s="7"/>
      <c r="E3" s="7"/>
      <c r="F3" s="7"/>
      <c r="G3" s="7"/>
      <c r="H3" s="7"/>
    </row>
    <row r="4" spans="1:21" ht="19">
      <c r="A4" s="8"/>
      <c r="B4" s="7"/>
      <c r="C4" s="7"/>
      <c r="D4" s="7"/>
      <c r="E4" s="7"/>
      <c r="F4" s="7"/>
      <c r="G4" s="7"/>
      <c r="H4" s="7"/>
    </row>
    <row r="5" spans="1:21" ht="13">
      <c r="B5" s="7"/>
      <c r="C5" s="245" t="s">
        <v>85</v>
      </c>
      <c r="D5" s="245"/>
      <c r="E5" s="7"/>
      <c r="F5" s="245" t="s">
        <v>87</v>
      </c>
      <c r="G5" s="245"/>
      <c r="H5" s="7"/>
      <c r="I5" s="55" t="s">
        <v>46</v>
      </c>
      <c r="N5" s="55" t="s">
        <v>46</v>
      </c>
      <c r="S5" s="55" t="s">
        <v>46</v>
      </c>
    </row>
    <row r="6" spans="1:21" ht="13.5" thickBot="1">
      <c r="A6" s="164"/>
      <c r="B6" s="7"/>
      <c r="C6" s="250" t="s">
        <v>47</v>
      </c>
      <c r="D6" s="250"/>
      <c r="E6" s="7"/>
      <c r="F6" s="250" t="s">
        <v>86</v>
      </c>
      <c r="G6" s="250"/>
      <c r="I6" s="2" t="s">
        <v>48</v>
      </c>
      <c r="J6" s="1"/>
      <c r="K6" s="1"/>
      <c r="L6" s="1"/>
      <c r="M6" s="7"/>
      <c r="N6" s="2" t="s">
        <v>49</v>
      </c>
      <c r="O6" s="1"/>
      <c r="P6" s="1"/>
      <c r="Q6" s="1"/>
      <c r="S6" s="2" t="s">
        <v>89</v>
      </c>
      <c r="T6" s="1"/>
      <c r="U6" s="1"/>
    </row>
    <row r="7" spans="1:21" ht="12.65" customHeight="1">
      <c r="B7" s="7"/>
      <c r="C7" s="7"/>
      <c r="D7" s="7"/>
      <c r="E7" s="7"/>
      <c r="I7" s="7"/>
      <c r="J7" s="7"/>
      <c r="K7" s="7"/>
      <c r="L7" s="7"/>
      <c r="M7" s="7"/>
      <c r="N7" s="7"/>
      <c r="O7" s="7"/>
      <c r="P7" s="7"/>
      <c r="Q7" s="7"/>
      <c r="T7" s="253" t="s">
        <v>99</v>
      </c>
      <c r="U7" s="253" t="s">
        <v>100</v>
      </c>
    </row>
    <row r="8" spans="1:21" ht="13">
      <c r="A8" s="9"/>
      <c r="B8" s="7"/>
      <c r="C8" s="14" t="s">
        <v>6</v>
      </c>
      <c r="D8" s="14" t="s">
        <v>7</v>
      </c>
      <c r="E8" s="7"/>
      <c r="F8" s="14" t="s">
        <v>6</v>
      </c>
      <c r="G8" s="14" t="s">
        <v>7</v>
      </c>
      <c r="I8" s="4" t="s">
        <v>50</v>
      </c>
      <c r="J8" s="3" t="s">
        <v>3</v>
      </c>
      <c r="K8" s="5" t="s">
        <v>6</v>
      </c>
      <c r="L8" s="3" t="s">
        <v>7</v>
      </c>
      <c r="M8" s="7"/>
      <c r="N8" s="4" t="s">
        <v>50</v>
      </c>
      <c r="O8" s="3" t="s">
        <v>3</v>
      </c>
      <c r="P8" s="5" t="s">
        <v>6</v>
      </c>
      <c r="Q8" s="3" t="s">
        <v>7</v>
      </c>
      <c r="T8" s="254"/>
      <c r="U8" s="254"/>
    </row>
    <row r="9" spans="1:21" ht="13">
      <c r="B9" s="7"/>
      <c r="C9" s="251" t="s">
        <v>8</v>
      </c>
      <c r="D9" s="252"/>
      <c r="E9" s="7"/>
      <c r="F9" s="251" t="s">
        <v>8</v>
      </c>
      <c r="G9" s="252"/>
      <c r="I9" s="6" t="s">
        <v>32</v>
      </c>
      <c r="J9" s="20">
        <f t="shared" ref="J9:J14" si="0">SUM(K9:L9)</f>
        <v>0</v>
      </c>
      <c r="K9" s="21">
        <f>+K10+K11+K17</f>
        <v>0</v>
      </c>
      <c r="L9" s="20">
        <f>+L10+L11</f>
        <v>0</v>
      </c>
      <c r="M9" s="7"/>
      <c r="N9" s="6" t="s">
        <v>32</v>
      </c>
      <c r="O9" s="20" t="e">
        <f>SUM(P9:Q9)</f>
        <v>#DIV/0!</v>
      </c>
      <c r="P9" s="21" t="e">
        <f>+P10+P11+P17</f>
        <v>#DIV/0!</v>
      </c>
      <c r="Q9" s="20" t="e">
        <f>+Q10+Q11</f>
        <v>#DIV/0!</v>
      </c>
      <c r="S9" s="166" t="s">
        <v>32</v>
      </c>
      <c r="T9" s="173"/>
      <c r="U9" s="172"/>
    </row>
    <row r="10" spans="1:21">
      <c r="B10" s="7"/>
      <c r="C10" s="46">
        <f>+Lieferantenmix!C20</f>
        <v>0</v>
      </c>
      <c r="D10" s="46">
        <f>+Lieferantenmix!D20</f>
        <v>0</v>
      </c>
      <c r="E10" s="7"/>
      <c r="F10" s="46">
        <f>+Lieferantenmix!E20</f>
        <v>0</v>
      </c>
      <c r="G10" s="46">
        <f>+Lieferantenmix!F20</f>
        <v>0</v>
      </c>
      <c r="I10" s="71" t="s">
        <v>8</v>
      </c>
      <c r="J10" s="72">
        <f>SUM(K10:L10)</f>
        <v>0</v>
      </c>
      <c r="K10" s="24">
        <f>SUM(F10:F12)</f>
        <v>0</v>
      </c>
      <c r="L10" s="72">
        <f>SUM(G10:G12)</f>
        <v>0</v>
      </c>
      <c r="M10" s="7"/>
      <c r="N10" s="71" t="s">
        <v>8</v>
      </c>
      <c r="O10" s="72" t="e">
        <f t="shared" ref="O10:O15" si="1">SUM(P10:Q10)</f>
        <v>#DIV/0!</v>
      </c>
      <c r="P10" s="24" t="e">
        <f>100/$K$27*K10</f>
        <v>#DIV/0!</v>
      </c>
      <c r="Q10" s="24" t="e">
        <f>100/$K$27*L10</f>
        <v>#DIV/0!</v>
      </c>
      <c r="S10" s="167" t="s">
        <v>8</v>
      </c>
      <c r="T10" s="171"/>
      <c r="U10" s="171">
        <v>0</v>
      </c>
    </row>
    <row r="11" spans="1:21">
      <c r="B11" s="7"/>
      <c r="C11" s="46">
        <f>Lieferantenmix!C21</f>
        <v>0</v>
      </c>
      <c r="D11" s="46">
        <f>Lieferantenmix!D21</f>
        <v>0</v>
      </c>
      <c r="E11" s="7"/>
      <c r="F11" s="46">
        <f>+Lieferantenmix!E21</f>
        <v>0</v>
      </c>
      <c r="G11" s="46">
        <f>+Lieferantenmix!F21</f>
        <v>0</v>
      </c>
      <c r="I11" s="71" t="s">
        <v>33</v>
      </c>
      <c r="J11" s="72">
        <f t="shared" si="0"/>
        <v>0</v>
      </c>
      <c r="K11" s="24">
        <f>SUM(K12:K16)</f>
        <v>0</v>
      </c>
      <c r="L11" s="72">
        <f>SUM(L12:L16)</f>
        <v>0</v>
      </c>
      <c r="M11" s="7"/>
      <c r="N11" s="71" t="s">
        <v>33</v>
      </c>
      <c r="O11" s="72" t="e">
        <f t="shared" si="1"/>
        <v>#DIV/0!</v>
      </c>
      <c r="P11" s="72" t="e">
        <f>SUM(P12:P16)</f>
        <v>#DIV/0!</v>
      </c>
      <c r="Q11" s="72" t="e">
        <f>SUM(Q12:Q16)</f>
        <v>#DIV/0!</v>
      </c>
      <c r="S11" s="167" t="s">
        <v>33</v>
      </c>
      <c r="T11" s="172"/>
      <c r="U11" s="172"/>
    </row>
    <row r="12" spans="1:21">
      <c r="A12" s="11"/>
      <c r="B12" s="7"/>
      <c r="C12" s="46">
        <f>Lieferantenmix!C22</f>
        <v>0</v>
      </c>
      <c r="D12" s="46">
        <f>Lieferantenmix!D22</f>
        <v>0</v>
      </c>
      <c r="E12" s="7"/>
      <c r="F12" s="46">
        <f>+Lieferantenmix!E22</f>
        <v>0</v>
      </c>
      <c r="G12" s="46">
        <f>+Lieferantenmix!F22</f>
        <v>0</v>
      </c>
      <c r="I12" s="23" t="s">
        <v>9</v>
      </c>
      <c r="J12" s="73">
        <f>SUM(K12:L12)</f>
        <v>0</v>
      </c>
      <c r="K12" s="74">
        <f>SUM(F14:F16)</f>
        <v>0</v>
      </c>
      <c r="L12" s="73">
        <f>SUM(G14:G16)</f>
        <v>0</v>
      </c>
      <c r="M12" s="7"/>
      <c r="N12" s="23" t="s">
        <v>9</v>
      </c>
      <c r="O12" s="75" t="e">
        <f t="shared" si="1"/>
        <v>#DIV/0!</v>
      </c>
      <c r="P12" s="162" t="e">
        <f t="shared" ref="P12:Q16" si="2">100/$K$27*K12</f>
        <v>#DIV/0!</v>
      </c>
      <c r="Q12" s="74" t="e">
        <f t="shared" si="2"/>
        <v>#DIV/0!</v>
      </c>
      <c r="S12" s="168" t="s">
        <v>9</v>
      </c>
      <c r="T12" s="165"/>
      <c r="U12" s="165">
        <v>0</v>
      </c>
    </row>
    <row r="13" spans="1:21" ht="13">
      <c r="A13" s="11"/>
      <c r="B13" s="7"/>
      <c r="C13" s="248" t="s">
        <v>9</v>
      </c>
      <c r="D13" s="249"/>
      <c r="E13" s="7"/>
      <c r="F13" s="248" t="s">
        <v>9</v>
      </c>
      <c r="G13" s="249"/>
      <c r="I13" s="23" t="s">
        <v>10</v>
      </c>
      <c r="J13" s="73">
        <f t="shared" si="0"/>
        <v>0</v>
      </c>
      <c r="K13" s="74">
        <f>SUM(F18:F19)</f>
        <v>0</v>
      </c>
      <c r="L13" s="73">
        <f>SUM(G18:G19)</f>
        <v>0</v>
      </c>
      <c r="M13" s="7"/>
      <c r="N13" s="23" t="s">
        <v>10</v>
      </c>
      <c r="O13" s="75" t="e">
        <f>SUM(P13:Q13)</f>
        <v>#DIV/0!</v>
      </c>
      <c r="P13" s="73" t="e">
        <f t="shared" si="2"/>
        <v>#DIV/0!</v>
      </c>
      <c r="Q13" s="74" t="e">
        <f t="shared" si="2"/>
        <v>#DIV/0!</v>
      </c>
      <c r="S13" s="168" t="s">
        <v>10</v>
      </c>
      <c r="T13" s="165"/>
      <c r="U13" s="165">
        <v>0</v>
      </c>
    </row>
    <row r="14" spans="1:21">
      <c r="B14" s="7"/>
      <c r="C14" s="46">
        <f>Lieferantenmix!C24</f>
        <v>0</v>
      </c>
      <c r="D14" s="46">
        <f>Lieferantenmix!D24</f>
        <v>0</v>
      </c>
      <c r="E14" s="7"/>
      <c r="F14" s="46">
        <f>+Lieferantenmix!E24</f>
        <v>0</v>
      </c>
      <c r="G14" s="46">
        <f>+Lieferantenmix!F24</f>
        <v>0</v>
      </c>
      <c r="I14" s="23" t="s">
        <v>11</v>
      </c>
      <c r="J14" s="73">
        <f t="shared" si="0"/>
        <v>0</v>
      </c>
      <c r="K14" s="74">
        <f>SUM(F21:F22)</f>
        <v>0</v>
      </c>
      <c r="L14" s="73">
        <f>SUM(G21:G22)</f>
        <v>0</v>
      </c>
      <c r="M14" s="7"/>
      <c r="N14" s="23" t="s">
        <v>11</v>
      </c>
      <c r="O14" s="75" t="e">
        <f t="shared" si="1"/>
        <v>#DIV/0!</v>
      </c>
      <c r="P14" s="73" t="e">
        <f t="shared" si="2"/>
        <v>#DIV/0!</v>
      </c>
      <c r="Q14" s="74" t="e">
        <f t="shared" si="2"/>
        <v>#DIV/0!</v>
      </c>
      <c r="S14" s="168" t="s">
        <v>11</v>
      </c>
      <c r="T14" s="165"/>
      <c r="U14" s="165">
        <v>0</v>
      </c>
    </row>
    <row r="15" spans="1:21">
      <c r="B15" s="7"/>
      <c r="C15" s="46">
        <f>Lieferantenmix!C25</f>
        <v>0</v>
      </c>
      <c r="D15" s="46">
        <f>Lieferantenmix!D25</f>
        <v>0</v>
      </c>
      <c r="E15" s="7"/>
      <c r="F15" s="46">
        <f>+Lieferantenmix!E25</f>
        <v>0</v>
      </c>
      <c r="G15" s="46">
        <f>+Lieferantenmix!F25</f>
        <v>0</v>
      </c>
      <c r="I15" s="23" t="s">
        <v>12</v>
      </c>
      <c r="J15" s="73">
        <f t="shared" ref="J15" si="3">SUM(K15:L15)</f>
        <v>0</v>
      </c>
      <c r="K15" s="74">
        <f>SUM(F24)</f>
        <v>0</v>
      </c>
      <c r="L15" s="73">
        <f>SUM(G24)</f>
        <v>0</v>
      </c>
      <c r="M15" s="7"/>
      <c r="N15" s="23" t="s">
        <v>12</v>
      </c>
      <c r="O15" s="75" t="e">
        <f t="shared" si="1"/>
        <v>#DIV/0!</v>
      </c>
      <c r="P15" s="73" t="e">
        <f t="shared" si="2"/>
        <v>#DIV/0!</v>
      </c>
      <c r="Q15" s="74" t="e">
        <f t="shared" si="2"/>
        <v>#DIV/0!</v>
      </c>
      <c r="S15" s="168" t="s">
        <v>12</v>
      </c>
      <c r="T15" s="165"/>
      <c r="U15" s="165">
        <v>0</v>
      </c>
    </row>
    <row r="16" spans="1:21">
      <c r="B16" s="7"/>
      <c r="C16" s="46">
        <f>Lieferantenmix!C26</f>
        <v>0</v>
      </c>
      <c r="D16" s="46">
        <f>Lieferantenmix!D26</f>
        <v>0</v>
      </c>
      <c r="E16" s="7"/>
      <c r="F16" s="46">
        <f>+Lieferantenmix!E26</f>
        <v>0</v>
      </c>
      <c r="G16" s="46">
        <f>+Lieferantenmix!F26</f>
        <v>0</v>
      </c>
      <c r="I16" s="23" t="s">
        <v>13</v>
      </c>
      <c r="J16" s="73">
        <f>SUM(K16:L16)</f>
        <v>0</v>
      </c>
      <c r="K16" s="74">
        <f>+F26</f>
        <v>0</v>
      </c>
      <c r="L16" s="74">
        <f>+G26</f>
        <v>0</v>
      </c>
      <c r="M16" s="7"/>
      <c r="N16" s="23" t="s">
        <v>13</v>
      </c>
      <c r="O16" s="75" t="e">
        <f>SUM(P16:Q16)</f>
        <v>#DIV/0!</v>
      </c>
      <c r="P16" s="163" t="e">
        <f t="shared" si="2"/>
        <v>#DIV/0!</v>
      </c>
      <c r="Q16" s="74" t="e">
        <f t="shared" si="2"/>
        <v>#DIV/0!</v>
      </c>
      <c r="S16" s="174" t="s">
        <v>13</v>
      </c>
      <c r="T16" s="171"/>
      <c r="U16" s="171">
        <v>0</v>
      </c>
    </row>
    <row r="17" spans="1:21" ht="13">
      <c r="B17" s="7"/>
      <c r="C17" s="248" t="s">
        <v>10</v>
      </c>
      <c r="D17" s="249"/>
      <c r="E17" s="7"/>
      <c r="F17" s="248" t="s">
        <v>10</v>
      </c>
      <c r="G17" s="249"/>
      <c r="I17" s="71" t="s">
        <v>14</v>
      </c>
      <c r="J17" s="72">
        <f>SUM(K17:L17)</f>
        <v>0</v>
      </c>
      <c r="K17" s="24">
        <f>+F28</f>
        <v>0</v>
      </c>
      <c r="L17" s="25"/>
      <c r="M17" s="7"/>
      <c r="N17" s="71" t="s">
        <v>14</v>
      </c>
      <c r="O17" s="72" t="e">
        <f t="shared" ref="O17:O24" si="4">SUM(P17:Q17)</f>
        <v>#DIV/0!</v>
      </c>
      <c r="P17" s="24" t="e">
        <f>100/$K$27*K17</f>
        <v>#DIV/0!</v>
      </c>
      <c r="Q17" s="25"/>
      <c r="S17" s="170" t="s">
        <v>14</v>
      </c>
      <c r="T17" s="173"/>
      <c r="U17" s="172">
        <v>0</v>
      </c>
    </row>
    <row r="18" spans="1:21" ht="13">
      <c r="B18" s="7"/>
      <c r="C18" s="46">
        <f>Lieferantenmix!C28</f>
        <v>0</v>
      </c>
      <c r="D18" s="46">
        <f>Lieferantenmix!D28</f>
        <v>0</v>
      </c>
      <c r="E18" s="7"/>
      <c r="F18" s="46">
        <f>+Lieferantenmix!E28</f>
        <v>0</v>
      </c>
      <c r="G18" s="46">
        <f>+Lieferantenmix!F28</f>
        <v>0</v>
      </c>
      <c r="I18" s="6" t="s">
        <v>51</v>
      </c>
      <c r="J18" s="20">
        <f t="shared" ref="J18:J25" si="5">SUM(K18:L18)</f>
        <v>0</v>
      </c>
      <c r="K18" s="20">
        <f>+K19+K20</f>
        <v>0</v>
      </c>
      <c r="L18" s="20">
        <f>+L19+L20</f>
        <v>0</v>
      </c>
      <c r="M18" s="7"/>
      <c r="N18" s="6" t="s">
        <v>51</v>
      </c>
      <c r="O18" s="20" t="e">
        <f t="shared" si="4"/>
        <v>#DIV/0!</v>
      </c>
      <c r="P18" s="20" t="e">
        <f>+P19+P20</f>
        <v>#DIV/0!</v>
      </c>
      <c r="Q18" s="20" t="e">
        <f>+Q19+Q20</f>
        <v>#DIV/0!</v>
      </c>
      <c r="S18" s="166" t="s">
        <v>51</v>
      </c>
      <c r="T18" s="173"/>
      <c r="U18" s="172"/>
    </row>
    <row r="19" spans="1:21">
      <c r="A19" s="7"/>
      <c r="B19" s="7"/>
      <c r="C19" s="46">
        <f>Lieferantenmix!C29</f>
        <v>0</v>
      </c>
      <c r="D19" s="46">
        <f>Lieferantenmix!D29</f>
        <v>0</v>
      </c>
      <c r="E19" s="7"/>
      <c r="F19" s="46">
        <f>+Lieferantenmix!E29</f>
        <v>0</v>
      </c>
      <c r="G19" s="46">
        <f>+Lieferantenmix!F29</f>
        <v>0</v>
      </c>
      <c r="I19" s="76" t="s">
        <v>15</v>
      </c>
      <c r="J19" s="73">
        <f t="shared" si="5"/>
        <v>0</v>
      </c>
      <c r="K19" s="74">
        <f>SUM(F32:F33)</f>
        <v>0</v>
      </c>
      <c r="L19" s="73">
        <f>SUM(G32:G33)</f>
        <v>0</v>
      </c>
      <c r="M19" s="7"/>
      <c r="N19" s="76" t="s">
        <v>15</v>
      </c>
      <c r="O19" s="73" t="e">
        <f t="shared" si="4"/>
        <v>#DIV/0!</v>
      </c>
      <c r="P19" s="24" t="e">
        <f>100/$K$27*K19</f>
        <v>#DIV/0!</v>
      </c>
      <c r="Q19" s="24" t="e">
        <f>100/$K$27*L19</f>
        <v>#DIV/0!</v>
      </c>
      <c r="S19" s="169" t="s">
        <v>15</v>
      </c>
      <c r="T19" s="173">
        <v>2.7</v>
      </c>
      <c r="U19" s="172">
        <v>0</v>
      </c>
    </row>
    <row r="20" spans="1:21" ht="13">
      <c r="A20" s="7"/>
      <c r="B20" s="7"/>
      <c r="C20" s="248" t="s">
        <v>11</v>
      </c>
      <c r="D20" s="249"/>
      <c r="E20" s="7"/>
      <c r="F20" s="248" t="s">
        <v>11</v>
      </c>
      <c r="G20" s="249"/>
      <c r="I20" s="71" t="s">
        <v>16</v>
      </c>
      <c r="J20" s="72">
        <f t="shared" si="5"/>
        <v>0</v>
      </c>
      <c r="K20" s="24">
        <f>SUM(K21:K24)</f>
        <v>0</v>
      </c>
      <c r="L20" s="72">
        <f>SUM(L21:L24)</f>
        <v>0</v>
      </c>
      <c r="M20" s="7"/>
      <c r="N20" s="71" t="s">
        <v>16</v>
      </c>
      <c r="O20" s="72" t="e">
        <f t="shared" si="4"/>
        <v>#DIV/0!</v>
      </c>
      <c r="P20" s="24" t="e">
        <f>SUM(P21:P24)</f>
        <v>#DIV/0!</v>
      </c>
      <c r="Q20" s="72" t="e">
        <f>SUM(Q21:Q24)</f>
        <v>#DIV/0!</v>
      </c>
      <c r="S20" s="167" t="s">
        <v>16</v>
      </c>
      <c r="T20" s="117"/>
      <c r="U20" s="171"/>
    </row>
    <row r="21" spans="1:21" ht="12" customHeight="1">
      <c r="A21" s="9"/>
      <c r="B21" s="7"/>
      <c r="C21" s="46">
        <f>Lieferantenmix!C31</f>
        <v>0</v>
      </c>
      <c r="D21" s="46">
        <f>Lieferantenmix!D31</f>
        <v>0</v>
      </c>
      <c r="E21" s="7"/>
      <c r="F21" s="46">
        <f>+Lieferantenmix!E31</f>
        <v>0</v>
      </c>
      <c r="G21" s="46">
        <f>+Lieferantenmix!F31</f>
        <v>0</v>
      </c>
      <c r="I21" s="23" t="s">
        <v>17</v>
      </c>
      <c r="J21" s="73">
        <f t="shared" si="5"/>
        <v>0</v>
      </c>
      <c r="K21" s="74">
        <f t="shared" ref="K21:L24" si="6">+F35</f>
        <v>0</v>
      </c>
      <c r="L21" s="73">
        <f t="shared" si="6"/>
        <v>0</v>
      </c>
      <c r="M21" s="7"/>
      <c r="N21" s="23" t="s">
        <v>17</v>
      </c>
      <c r="O21" s="73" t="e">
        <f t="shared" si="4"/>
        <v>#DIV/0!</v>
      </c>
      <c r="P21" s="73" t="e">
        <f t="shared" ref="P21:Q24" si="7">100/$K$27*K21</f>
        <v>#DIV/0!</v>
      </c>
      <c r="Q21" s="74" t="e">
        <f t="shared" si="7"/>
        <v>#DIV/0!</v>
      </c>
      <c r="S21" s="168" t="s">
        <v>17</v>
      </c>
      <c r="T21" s="165"/>
      <c r="U21" s="165">
        <v>363</v>
      </c>
    </row>
    <row r="22" spans="1:21">
      <c r="A22" s="12"/>
      <c r="B22" s="7"/>
      <c r="C22" s="46">
        <f>Lieferantenmix!C32</f>
        <v>0</v>
      </c>
      <c r="D22" s="46">
        <f>Lieferantenmix!D32</f>
        <v>0</v>
      </c>
      <c r="E22" s="7"/>
      <c r="F22" s="46">
        <f>+Lieferantenmix!E32</f>
        <v>0</v>
      </c>
      <c r="G22" s="46">
        <f>+Lieferantenmix!F32</f>
        <v>0</v>
      </c>
      <c r="I22" s="23" t="s">
        <v>18</v>
      </c>
      <c r="J22" s="73">
        <f t="shared" si="5"/>
        <v>0</v>
      </c>
      <c r="K22" s="74">
        <f t="shared" si="6"/>
        <v>0</v>
      </c>
      <c r="L22" s="73">
        <f t="shared" si="6"/>
        <v>0</v>
      </c>
      <c r="M22" s="7"/>
      <c r="N22" s="23" t="s">
        <v>18</v>
      </c>
      <c r="O22" s="73" t="e">
        <f t="shared" si="4"/>
        <v>#DIV/0!</v>
      </c>
      <c r="P22" s="73" t="e">
        <f t="shared" si="7"/>
        <v>#DIV/0!</v>
      </c>
      <c r="Q22" s="74" t="e">
        <f t="shared" si="7"/>
        <v>#DIV/0!</v>
      </c>
      <c r="S22" s="168" t="s">
        <v>18</v>
      </c>
      <c r="T22" s="165"/>
      <c r="U22" s="165">
        <v>202</v>
      </c>
    </row>
    <row r="23" spans="1:21" ht="13">
      <c r="A23" s="12"/>
      <c r="B23" s="7"/>
      <c r="C23" s="248" t="s">
        <v>12</v>
      </c>
      <c r="D23" s="249"/>
      <c r="E23" s="7"/>
      <c r="F23" s="248" t="s">
        <v>12</v>
      </c>
      <c r="G23" s="249"/>
      <c r="I23" s="23" t="s">
        <v>19</v>
      </c>
      <c r="J23" s="73">
        <f t="shared" si="5"/>
        <v>0</v>
      </c>
      <c r="K23" s="74">
        <f t="shared" si="6"/>
        <v>0</v>
      </c>
      <c r="L23" s="73">
        <f t="shared" si="6"/>
        <v>0</v>
      </c>
      <c r="M23" s="7"/>
      <c r="N23" s="23" t="s">
        <v>19</v>
      </c>
      <c r="O23" s="73" t="e">
        <f t="shared" si="4"/>
        <v>#DIV/0!</v>
      </c>
      <c r="P23" s="73" t="e">
        <f t="shared" si="7"/>
        <v>#DIV/0!</v>
      </c>
      <c r="Q23" s="74" t="e">
        <f t="shared" si="7"/>
        <v>#DIV/0!</v>
      </c>
      <c r="S23" s="168" t="s">
        <v>19</v>
      </c>
      <c r="T23" s="165"/>
      <c r="U23" s="165">
        <v>403</v>
      </c>
    </row>
    <row r="24" spans="1:21">
      <c r="A24" s="12"/>
      <c r="B24" s="7"/>
      <c r="C24" s="46">
        <f>Lieferantenmix!C34</f>
        <v>0</v>
      </c>
      <c r="D24" s="46">
        <f>Lieferantenmix!D34</f>
        <v>0</v>
      </c>
      <c r="E24" s="7"/>
      <c r="F24" s="46">
        <f>+Lieferantenmix!E34</f>
        <v>0</v>
      </c>
      <c r="G24" s="46">
        <f>+Lieferantenmix!F34</f>
        <v>0</v>
      </c>
      <c r="I24" s="23" t="s">
        <v>12</v>
      </c>
      <c r="J24" s="73">
        <f t="shared" si="5"/>
        <v>0</v>
      </c>
      <c r="K24" s="74">
        <f t="shared" si="6"/>
        <v>0</v>
      </c>
      <c r="L24" s="73">
        <f t="shared" si="6"/>
        <v>0</v>
      </c>
      <c r="M24" s="7"/>
      <c r="N24" s="23" t="s">
        <v>12</v>
      </c>
      <c r="O24" s="73" t="e">
        <f t="shared" si="4"/>
        <v>#DIV/0!</v>
      </c>
      <c r="P24" s="73" t="e">
        <f t="shared" si="7"/>
        <v>#DIV/0!</v>
      </c>
      <c r="Q24" s="74" t="e">
        <f t="shared" si="7"/>
        <v>#DIV/0!</v>
      </c>
      <c r="S24" s="174" t="s">
        <v>12</v>
      </c>
      <c r="T24" s="171"/>
      <c r="U24" s="171">
        <v>265</v>
      </c>
    </row>
    <row r="25" spans="1:21" ht="13">
      <c r="A25" s="12"/>
      <c r="B25" s="7"/>
      <c r="C25" s="248" t="s">
        <v>13</v>
      </c>
      <c r="D25" s="249"/>
      <c r="E25" s="7"/>
      <c r="F25" s="248" t="s">
        <v>13</v>
      </c>
      <c r="G25" s="249"/>
      <c r="I25" s="4" t="s">
        <v>3</v>
      </c>
      <c r="J25" s="22">
        <f t="shared" si="5"/>
        <v>0</v>
      </c>
      <c r="K25" s="22">
        <f>SUM(K9,K18)</f>
        <v>0</v>
      </c>
      <c r="L25" s="22">
        <f>SUM(L9,L18)</f>
        <v>0</v>
      </c>
      <c r="N25" s="4" t="s">
        <v>3</v>
      </c>
      <c r="O25" s="22" t="e">
        <f>SUM(P25,Q25)</f>
        <v>#DIV/0!</v>
      </c>
      <c r="P25" s="22" t="e">
        <f>SUM(P9,P18)</f>
        <v>#DIV/0!</v>
      </c>
      <c r="Q25" s="22" t="e">
        <f>SUM(Q9,Q18)</f>
        <v>#DIV/0!</v>
      </c>
    </row>
    <row r="26" spans="1:21">
      <c r="A26" s="12"/>
      <c r="B26" s="7"/>
      <c r="C26" s="47">
        <f>Lieferantenmix!C36</f>
        <v>0</v>
      </c>
      <c r="D26" s="47">
        <f>Lieferantenmix!D36</f>
        <v>0</v>
      </c>
      <c r="E26" s="7"/>
      <c r="F26" s="46">
        <f>+Lieferantenmix!E36</f>
        <v>0</v>
      </c>
      <c r="G26" s="46">
        <f>+Lieferantenmix!F36</f>
        <v>0</v>
      </c>
      <c r="H26" s="77"/>
      <c r="U26" s="175" t="s">
        <v>88</v>
      </c>
    </row>
    <row r="27" spans="1:21" ht="13.5" thickBot="1">
      <c r="B27" s="7"/>
      <c r="E27" s="7"/>
      <c r="F27" s="248" t="s">
        <v>14</v>
      </c>
      <c r="G27" s="249"/>
      <c r="I27" s="2" t="s">
        <v>52</v>
      </c>
      <c r="J27" s="1"/>
      <c r="K27" s="48">
        <f>+Lieferantenmix!C10</f>
        <v>0</v>
      </c>
      <c r="L27" s="1" t="str">
        <f>Lieferantenmix!C8</f>
        <v>kWh</v>
      </c>
    </row>
    <row r="28" spans="1:21">
      <c r="B28" s="7"/>
      <c r="E28" s="7"/>
      <c r="F28" s="47">
        <f>+Lieferantenmix!E37</f>
        <v>0</v>
      </c>
      <c r="G28" s="47">
        <f>+Lieferantenmix!F37</f>
        <v>0</v>
      </c>
    </row>
    <row r="29" spans="1:21">
      <c r="B29" s="7"/>
      <c r="E29" s="7"/>
    </row>
    <row r="30" spans="1:21">
      <c r="B30" s="7"/>
      <c r="E30" s="7"/>
    </row>
    <row r="31" spans="1:21" ht="13">
      <c r="B31" s="7"/>
      <c r="C31" s="246" t="s">
        <v>15</v>
      </c>
      <c r="D31" s="247"/>
      <c r="E31" s="7"/>
      <c r="F31" s="246" t="s">
        <v>15</v>
      </c>
      <c r="G31" s="247"/>
    </row>
    <row r="32" spans="1:21">
      <c r="B32" s="7"/>
      <c r="C32" s="47">
        <f>Lieferantenmix!C39</f>
        <v>0</v>
      </c>
      <c r="D32" s="47">
        <f>Lieferantenmix!D39</f>
        <v>0</v>
      </c>
      <c r="E32" s="7"/>
      <c r="F32" s="46">
        <f>+Lieferantenmix!E39</f>
        <v>0</v>
      </c>
      <c r="G32" s="46">
        <f>+Lieferantenmix!F39</f>
        <v>0</v>
      </c>
    </row>
    <row r="33" spans="2:7">
      <c r="C33" s="47">
        <f>Lieferantenmix!C40</f>
        <v>0</v>
      </c>
      <c r="D33" s="47">
        <f>Lieferantenmix!D40</f>
        <v>0</v>
      </c>
      <c r="E33" s="7"/>
      <c r="F33" s="46">
        <f>+Lieferantenmix!E40</f>
        <v>0</v>
      </c>
      <c r="G33" s="46">
        <f>+Lieferantenmix!F40</f>
        <v>0</v>
      </c>
    </row>
    <row r="34" spans="2:7" ht="13">
      <c r="C34" s="256" t="s">
        <v>16</v>
      </c>
      <c r="D34" s="257"/>
      <c r="E34" s="7"/>
      <c r="F34" s="256" t="s">
        <v>16</v>
      </c>
      <c r="G34" s="257"/>
    </row>
    <row r="35" spans="2:7">
      <c r="B35" s="11" t="s">
        <v>17</v>
      </c>
      <c r="C35" s="47">
        <f>Lieferantenmix!C42</f>
        <v>0</v>
      </c>
      <c r="D35" s="47">
        <f>Lieferantenmix!D42</f>
        <v>0</v>
      </c>
      <c r="E35" s="7"/>
      <c r="F35" s="46">
        <f>+Lieferantenmix!E42</f>
        <v>0</v>
      </c>
      <c r="G35" s="46">
        <f>+Lieferantenmix!F42</f>
        <v>0</v>
      </c>
    </row>
    <row r="36" spans="2:7">
      <c r="B36" s="11" t="s">
        <v>18</v>
      </c>
      <c r="C36" s="47">
        <f>Lieferantenmix!C43</f>
        <v>0</v>
      </c>
      <c r="D36" s="47">
        <f>Lieferantenmix!D43</f>
        <v>0</v>
      </c>
      <c r="E36" s="7"/>
      <c r="F36" s="46">
        <f>+Lieferantenmix!E43</f>
        <v>0</v>
      </c>
      <c r="G36" s="46">
        <f>+Lieferantenmix!F43</f>
        <v>0</v>
      </c>
    </row>
    <row r="37" spans="2:7">
      <c r="B37" s="11" t="s">
        <v>19</v>
      </c>
      <c r="C37" s="47">
        <f>Lieferantenmix!C44</f>
        <v>0</v>
      </c>
      <c r="D37" s="47">
        <f>Lieferantenmix!D44</f>
        <v>0</v>
      </c>
      <c r="E37" s="7"/>
      <c r="F37" s="46">
        <f>+Lieferantenmix!E44</f>
        <v>0</v>
      </c>
      <c r="G37" s="46">
        <f>+Lieferantenmix!F44</f>
        <v>0</v>
      </c>
    </row>
    <row r="38" spans="2:7">
      <c r="B38" s="11" t="s">
        <v>12</v>
      </c>
      <c r="C38" s="47">
        <f>Lieferantenmix!C45</f>
        <v>0</v>
      </c>
      <c r="D38" s="47">
        <f>Lieferantenmix!D45</f>
        <v>0</v>
      </c>
      <c r="E38" s="7"/>
      <c r="F38" s="47">
        <f>+Lieferantenmix!E45</f>
        <v>0</v>
      </c>
      <c r="G38" s="47">
        <f>+Lieferantenmix!F45</f>
        <v>0</v>
      </c>
    </row>
    <row r="40" spans="2:7">
      <c r="B40" s="7"/>
      <c r="C40" s="54">
        <f>SUM(C10:C38)</f>
        <v>0</v>
      </c>
      <c r="D40" s="54">
        <f>SUM(D10:D38)</f>
        <v>0</v>
      </c>
      <c r="E40" s="7"/>
      <c r="F40" s="54">
        <f>SUM(F10:F38)</f>
        <v>0</v>
      </c>
      <c r="G40" s="54">
        <f>SUM(G10:G38)</f>
        <v>0</v>
      </c>
    </row>
    <row r="41" spans="2:7" ht="13">
      <c r="C41" s="255">
        <f>+C40+D40</f>
        <v>0</v>
      </c>
      <c r="D41" s="255"/>
      <c r="F41" s="258">
        <f>SUM(F10:G38)</f>
        <v>0</v>
      </c>
      <c r="G41" s="259"/>
    </row>
  </sheetData>
  <mergeCells count="25">
    <mergeCell ref="T7:T8"/>
    <mergeCell ref="U7:U8"/>
    <mergeCell ref="C41:D41"/>
    <mergeCell ref="F34:G34"/>
    <mergeCell ref="F27:G27"/>
    <mergeCell ref="F41:G41"/>
    <mergeCell ref="C23:D23"/>
    <mergeCell ref="C25:D25"/>
    <mergeCell ref="C31:D31"/>
    <mergeCell ref="C34:D34"/>
    <mergeCell ref="C20:D20"/>
    <mergeCell ref="F20:G20"/>
    <mergeCell ref="F9:G9"/>
    <mergeCell ref="F17:G17"/>
    <mergeCell ref="F5:G5"/>
    <mergeCell ref="F31:G31"/>
    <mergeCell ref="F13:G13"/>
    <mergeCell ref="C5:D5"/>
    <mergeCell ref="C6:D6"/>
    <mergeCell ref="C9:D9"/>
    <mergeCell ref="C13:D13"/>
    <mergeCell ref="C17:D17"/>
    <mergeCell ref="F23:G23"/>
    <mergeCell ref="F25:G25"/>
    <mergeCell ref="F6:G6"/>
  </mergeCells>
  <phoneticPr fontId="0" type="noConversion"/>
  <pageMargins left="0.25" right="0.25" top="0.75" bottom="0.75" header="0.3" footer="0.3"/>
  <pageSetup paperSize="9" scale="61" orientation="landscape" r:id="rId1"/>
  <headerFooter alignWithMargins="0">
    <oddFooter>&amp;L&amp;"Arial,Fett"&amp;8Bundesamt für Energie BFE&amp;"Arial,Standard"&amp;10
&amp;8Tel. 031 322 56 11, Fax 031 323 25 00, www.stromkennzeichnung.ch&amp;C&amp;8&amp;A&amp;R&amp;8&amp;D</oddFooter>
  </headerFooter>
  <customProperties>
    <customPr name="EpmWorksheetKeyString_GUID" r:id="rId2"/>
  </customProperties>
  <ignoredErrors>
    <ignoredError sqref="J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8 n t J X J e x i + C m A A A A 9 w A A A B I A H A B D b 2 5 m a W c v U G F j a 2 F n Z S 5 4 b W w g o h g A K K A U A A A A A A A A A A A A A A A A A A A A A A A A A A A A h Y + 9 D o I w G E V f h X S n P 2 A M M R 9 l Y H G Q x M T E u D a l Q i M U Q 4 v l 3 R x 8 J F 9 B j K J u j v f c M 9 x 7 v 9 4 g G 9 s m u K j e 6 s 6 k i G G K A m V k V 2 p T p W h w x z B B G Y e t k C d R q W C S j V 2 N t k x R 7 d x 5 R Y j 3 H v s Y d 3 1 F I k o Z O R S b n a x V K 9 B H 1 v / l U B v r h J E K c d i / x v A I s 8 U S s 4 T G m A K Z K R T a f I 1 o G v x s f y D k Q + O G X v F S h f k a y B y B v E / w B 1 B L A w Q U A A I A C A D y e 0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n t J X C i K R 7 g O A A A A E Q A A A B M A H A B G b 3 J t d W x h c y 9 T Z W N 0 a W 9 u M S 5 t I K I Y A C i g F A A A A A A A A A A A A A A A A A A A A A A A A A A A A C t O T S 7 J z M 9 T C I b Q h t Y A U E s B A i 0 A F A A C A A g A 8 n t J X J e x i + C m A A A A 9 w A A A B I A A A A A A A A A A A A A A A A A A A A A A E N v b m Z p Z y 9 Q Y W N r Y W d l L n h t b F B L A Q I t A B Q A A g A I A P J 7 S V w P y u m r p A A A A O k A A A A T A A A A A A A A A A A A A A A A A P I A A A B b Q 2 9 u d G V u d F 9 U e X B l c 1 0 u e G 1 s U E s B A i 0 A F A A C A A g A 8 n t J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O 3 Y m w y C L 5 P l Q S + 8 e / i 6 R c A A A A A A g A A A A A A E G Y A A A A B A A A g A A A A k Q I E b Q V W 2 W + F k T s M 6 I O n B E a T m a Z w B j T 3 F b y m 3 v 4 L 9 d 0 A A A A A D o A A A A A C A A A g A A A A v X B h v j r k B J q O w 2 r B l V S 6 f N w R n 9 M J / m c R c w T F p 5 1 3 i 4 x Q A A A A T t j / Q v V Q N 8 3 G R T q v q a B F l v n n 1 D Y B i 2 b M G g B I I v u Z 9 M B l V E 8 J k c 9 + m m 6 n I o r z R 3 D m M 4 v e n G h v / 8 F P w t n O k G S w Z f h X 2 0 R 0 f 2 O G J W z 7 f H o x h n t A A A A A / K l z n 5 H A f D m + M 0 c A k P j 8 i q 9 I C k 4 y j a V O T p a a C q l R 1 P I l s g m g U L U c W Q 8 M 9 0 2 I k D 7 k s f Q o Q z 3 e K 7 O Y f W n 2 3 X H 7 L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915dd-fe57-4f47-8631-87b128950de5">
      <Terms xmlns="http://schemas.microsoft.com/office/infopath/2007/PartnerControls"/>
    </lcf76f155ced4ddcb4097134ff3c332f>
    <TaxCatchAll xmlns="1b23f774-8a88-4322-b860-d6d17cd24b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0E9016CB5ECD4DB8BDB373F4395F3C" ma:contentTypeVersion="11" ma:contentTypeDescription="Create a new document." ma:contentTypeScope="" ma:versionID="3b0b35d05dc699b12c8f761814715954">
  <xsd:schema xmlns:xsd="http://www.w3.org/2001/XMLSchema" xmlns:xs="http://www.w3.org/2001/XMLSchema" xmlns:p="http://schemas.microsoft.com/office/2006/metadata/properties" xmlns:ns2="51b915dd-fe57-4f47-8631-87b128950de5" xmlns:ns3="1b23f774-8a88-4322-b860-d6d17cd24b42" targetNamespace="http://schemas.microsoft.com/office/2006/metadata/properties" ma:root="true" ma:fieldsID="64407f99a85d331f7caac06975977fb1" ns2:_="" ns3:_="">
    <xsd:import namespace="51b915dd-fe57-4f47-8631-87b128950de5"/>
    <xsd:import namespace="1b23f774-8a88-4322-b860-d6d17cd24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915dd-fe57-4f47-8631-87b128950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26ca976-79c5-4362-b940-8156dbd1f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3f774-8a88-4322-b860-d6d17cd24b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03c0ef7-dd24-4b15-a4d7-17cd51158e63}" ma:internalName="TaxCatchAll" ma:showField="CatchAllData" ma:web="1b23f774-8a88-4322-b860-d6d17cd24b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B8503F-AF48-43DC-90B7-B3394B60B77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8E21133-11B8-4DA8-8050-21B6C89B1EE6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1b23f774-8a88-4322-b860-d6d17cd24b42"/>
    <ds:schemaRef ds:uri="51b915dd-fe57-4f47-8631-87b128950de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EBA021-E4F9-484F-8C91-3B05F3289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915dd-fe57-4f47-8631-87b128950de5"/>
    <ds:schemaRef ds:uri="1b23f774-8a88-4322-b860-d6d17cd24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39DA570-9F32-4068-B496-E3B3ABA777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Lieferantenmix</vt:lpstr>
      <vt:lpstr>Produktemix A</vt:lpstr>
      <vt:lpstr>Produktemix B</vt:lpstr>
      <vt:lpstr>Produktemix C</vt:lpstr>
      <vt:lpstr>Anhang</vt:lpstr>
      <vt:lpstr>Anhang!Druckbereich</vt:lpstr>
      <vt:lpstr>Lieferantenmix!Druckbereich</vt:lpstr>
    </vt:vector>
  </TitlesOfParts>
  <Manager/>
  <Company>UVEK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Elektrizitätsbuchhaltung light</dc:title>
  <dc:subject/>
  <dc:creator>Ruedi Zurbrügg, www.VerkaufsOptimierung.ch</dc:creator>
  <cp:keywords/>
  <dc:description/>
  <cp:lastModifiedBy>Gutzwiller Lukas BFE</cp:lastModifiedBy>
  <cp:revision/>
  <dcterms:created xsi:type="dcterms:W3CDTF">2004-01-16T13:30:48Z</dcterms:created>
  <dcterms:modified xsi:type="dcterms:W3CDTF">2026-03-11T12:06:48Z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0x0101000E0E9016CB5ECD4DB8BDB373F4395F3C</vt:lpwstr>
  </property>
  <property fmtid="{D5CDD505-2E9C-101B-9397-08002B2CF9AE}" pid="3" name="MediaServiceImageTags">
    <vt:lpwstr/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2026-03-11T12:04:14Z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31bf097b-d253-4009-9580-e2745cf49d39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