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b.intra.admin.ch\Userhome$\BFE-01\U80820907\config\Desktop\"/>
    </mc:Choice>
  </mc:AlternateContent>
  <xr:revisionPtr revIDLastSave="0" documentId="8_{55D53AF3-2F72-4B5F-98EF-7F7DA42C42BE}" xr6:coauthVersionLast="47" xr6:coauthVersionMax="47" xr10:uidLastSave="{00000000-0000-0000-0000-000000000000}"/>
  <bookViews>
    <workbookView xWindow="9710" yWindow="2690" windowWidth="28800" windowHeight="15370" xr2:uid="{87B2AC09-B5A8-4A94-94F7-3753398A045D}"/>
  </bookViews>
  <sheets>
    <sheet name="Berechnung CO2-Sanktion SNF" sheetId="5" r:id="rId1"/>
    <sheet name="Basisdate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5" l="1"/>
  <c r="E6" i="4"/>
  <c r="D15" i="5"/>
  <c r="D6" i="5"/>
  <c r="E10" i="4" l="1"/>
  <c r="E12" i="4" l="1"/>
  <c r="E11" i="4"/>
  <c r="D9" i="5" s="1"/>
  <c r="D13" i="5" s="1"/>
  <c r="E9" i="4"/>
  <c r="E14" i="4"/>
  <c r="E7" i="4"/>
  <c r="E13" i="4"/>
  <c r="E8" i="4"/>
  <c r="D11" i="5" l="1"/>
  <c r="D14" i="5" s="1"/>
  <c r="D16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963E42-BBA3-46B2-A531-EA4BE91AFBAC}" keepAlive="1" name="Abfrage - Table034 (Page 27-28)" description="Verbindung mit der Abfrage 'Table034 (Page 27-28)' in der Arbeitsmappe." type="5" refreshedVersion="7" background="1" saveData="1">
    <dbPr connection="Provider=Microsoft.Mashup.OleDb.1;Data Source=$Workbook$;Location=&quot;Table034 (Page 27-28)&quot;;Extended Properties=&quot;&quot;" command="SELECT * FROM [Table034 (Page 27-28)]"/>
  </connection>
  <connection id="2" xr16:uid="{5E5EA2BE-E1C1-4332-A4B4-C06AAF8F1F3C}" keepAlive="1" name="Abfrage - Table034 (Page 27-28) (2)" description="Verbindung mit der Abfrage 'Table034 (Page 27-28) (2)' in der Arbeitsmappe." type="5" refreshedVersion="7" background="1" saveData="1">
    <dbPr connection="Provider=Microsoft.Mashup.OleDb.1;Data Source=$Workbook$;Location=&quot;Table034 (Page 27-28) (2)&quot;;Extended Properties=&quot;&quot;" command="SELECT * FROM [Table034 (Page 27-28) (2)]"/>
  </connection>
  <connection id="3" xr16:uid="{2138DC31-6050-4489-8C12-1E1923C9E370}" keepAlive="1" name="Abfrage - Table035 (Page 28)" description="Verbindung mit der Abfrage 'Table035 (Page 28)' in der Arbeitsmappe." type="5" refreshedVersion="7" background="1" saveData="1">
    <dbPr connection="Provider=Microsoft.Mashup.OleDb.1;Data Source=$Workbook$;Location=&quot;Table035 (Page 28)&quot;;Extended Properties=&quot;&quot;" command="SELECT * FROM [Table035 (Page 28)]"/>
  </connection>
  <connection id="4" xr16:uid="{6F2C6260-BFFA-41E0-9F0B-F42313C265AD}" keepAlive="1" name="Abfrage - Table038 (Page 32)" description="Verbindung mit der Abfrage 'Table038 (Page 32)' in der Arbeitsmappe." type="5" refreshedVersion="7" background="1" saveData="1">
    <dbPr connection="Provider=Microsoft.Mashup.OleDb.1;Data Source=$Workbook$;Location=&quot;Table038 (Page 32)&quot;;Extended Properties=&quot;&quot;" command="SELECT * FROM [Table038 (Page 32)]"/>
  </connection>
</connections>
</file>

<file path=xl/sharedStrings.xml><?xml version="1.0" encoding="utf-8"?>
<sst xmlns="http://schemas.openxmlformats.org/spreadsheetml/2006/main" count="66" uniqueCount="59">
  <si>
    <t>4-UD</t>
  </si>
  <si>
    <t>4-RD</t>
  </si>
  <si>
    <t>4-LH</t>
  </si>
  <si>
    <t>9-RD</t>
  </si>
  <si>
    <t>9-LH</t>
  </si>
  <si>
    <t>5-RD</t>
  </si>
  <si>
    <t>5-LH</t>
  </si>
  <si>
    <t>10-RD</t>
  </si>
  <si>
    <t>10-LH</t>
  </si>
  <si>
    <t xml:space="preserve">Quelle: </t>
  </si>
  <si>
    <t>https://eur-lex.europa.eu/legal-content/de/TXT/?uri=CELEX%3A32019R1242</t>
  </si>
  <si>
    <t>Subgroup</t>
  </si>
  <si>
    <t>Einheit</t>
  </si>
  <si>
    <t>Sanktionsbetrag</t>
  </si>
  <si>
    <t>Sanktion Fahrzeug</t>
  </si>
  <si>
    <t>CHF</t>
  </si>
  <si>
    <t>Abweichung Zielvorgabe</t>
  </si>
  <si>
    <t>MPW-Faktor</t>
  </si>
  <si>
    <t>Spezifischer CO2-Wert gewichtet</t>
  </si>
  <si>
    <t>Berechnungen</t>
  </si>
  <si>
    <t>%</t>
  </si>
  <si>
    <t>Berechnungsbeispiel Einzelfahrzeug</t>
  </si>
  <si>
    <r>
      <t xml:space="preserve">Spezifischer CO2 Wert </t>
    </r>
    <r>
      <rPr>
        <i/>
        <sz val="12"/>
        <color theme="1"/>
        <rFont val="Arial"/>
        <family val="2"/>
      </rPr>
      <t>AWCO</t>
    </r>
    <r>
      <rPr>
        <i/>
        <vertAlign val="subscript"/>
        <sz val="12"/>
        <color theme="1"/>
        <rFont val="Arial"/>
        <family val="2"/>
      </rPr>
      <t>2sg</t>
    </r>
  </si>
  <si>
    <r>
      <t>MPW</t>
    </r>
    <r>
      <rPr>
        <vertAlign val="subscript"/>
        <sz val="12"/>
        <color theme="1"/>
        <rFont val="Arial"/>
        <family val="2"/>
      </rPr>
      <t>sg</t>
    </r>
    <r>
      <rPr>
        <sz val="12"/>
        <color theme="1"/>
        <rFont val="Arial"/>
        <family val="2"/>
      </rPr>
      <t>-Faktor</t>
    </r>
  </si>
  <si>
    <t>Parameter</t>
  </si>
  <si>
    <t>Inputs für Berechnung</t>
  </si>
  <si>
    <t>Hinweise</t>
  </si>
  <si>
    <t>Jahr der (voraussichtlichen) ersten Inverkehrsetzung</t>
  </si>
  <si>
    <t>Jahr der ersten Inverkehrsetzung</t>
  </si>
  <si>
    <t>Wert</t>
  </si>
  <si>
    <t>ab 2030</t>
  </si>
  <si>
    <t>2025 - 2029</t>
  </si>
  <si>
    <t>g CO2/tkm</t>
  </si>
  <si>
    <t>CHF je g CO2/tkm</t>
  </si>
  <si>
    <t>Reduktionsziel CO2-Gesetz</t>
  </si>
  <si>
    <r>
      <t>CHF je g CO</t>
    </r>
    <r>
      <rPr>
        <b/>
        <i/>
        <vertAlign val="subscript"/>
        <sz val="8"/>
        <color theme="1"/>
        <rFont val="Arial"/>
        <family val="2"/>
      </rPr>
      <t>2</t>
    </r>
    <r>
      <rPr>
        <b/>
        <i/>
        <sz val="8"/>
        <color theme="1"/>
        <rFont val="Arial"/>
        <family val="2"/>
      </rPr>
      <t>/tkm</t>
    </r>
  </si>
  <si>
    <t>Berechnungsfaktoren</t>
  </si>
  <si>
    <t>EU-Baseline [g CO2/tkm]</t>
  </si>
  <si>
    <t>Zuladung [t]</t>
  </si>
  <si>
    <t>CO2-Gesetz</t>
  </si>
  <si>
    <t>CO2-Verordnung</t>
  </si>
  <si>
    <t>https://www.fedlex.admin.ch/eli/cc/2012/855/de</t>
  </si>
  <si>
    <t xml:space="preserve">https://www.fedlex.admin.ch/eli/cc/2012/856/de </t>
  </si>
  <si>
    <r>
      <rPr>
        <b/>
        <sz val="10"/>
        <color theme="1"/>
        <rFont val="Arial"/>
        <family val="2"/>
      </rPr>
      <t xml:space="preserve">Verordnung (EU) 2019/1242 </t>
    </r>
    <r>
      <rPr>
        <sz val="10"/>
        <color theme="1"/>
        <rFont val="Arial"/>
        <family val="2"/>
      </rPr>
      <t>des europäischen parlaments und des rates vom 20. Juni 2019 zur Festlegung von CO2-Emissionsnormen für neue schwere Nutzfahrzeuge und zur Änderung der Verordnungen (EG) Nr. 595/2009 und (EU) 2018/956 des Europäischen Parlaments und des Rates sowie der Richtlinie 96/53/EG des Rates (Text von Bedeutung für den EWR)</t>
    </r>
  </si>
  <si>
    <t>Jahresfahrleistung [km]</t>
  </si>
  <si>
    <t>Baseline/Ausgangswert</t>
  </si>
  <si>
    <t>CO2-Zielwert</t>
  </si>
  <si>
    <t>Zielwert gemäss Art. 10 Abs. 2 CO2-Gesetz, relativ zum Ausgangswert</t>
  </si>
  <si>
    <t>Subgroup/Untergruppe</t>
  </si>
  <si>
    <t>Gewichtungsfaktor für Fahrleistung und Nutzlast (MPW: Mileage and payload weighting).
Fixer Faktor je nach Subgroup.</t>
  </si>
  <si>
    <t>Fixer Wert je nach Subgroup</t>
  </si>
  <si>
    <t>Individuelle Zielvorgabe</t>
  </si>
  <si>
    <t>Sanktionsbetrag je Gramm Überschreitung</t>
  </si>
  <si>
    <t>Differenz CO2-Emissionen - Zielvorgabe</t>
  </si>
  <si>
    <t>CO2-Wert, gewichtet mit MPW-Faktor. Gemäss Anhang 4c CO2-Verordnung</t>
  </si>
  <si>
    <t>Gemäss Art. 13 CO2-Gesetz und Anhang 5 CO2-Verordnung</t>
  </si>
  <si>
    <t>Zielvorgabe, gewichtet mit MPW-Faktor. Gemäss Anhang 4a CO2-Verordnung</t>
  </si>
  <si>
    <t>Quelle:
COC Ziffer 49.5.
CIF Ziffer  2.6.1. (bei älteren CIFs vor 2024: Ziffer 2.3)</t>
  </si>
  <si>
    <t>Quelle:
COC Ziffer 49.7.
CIF Ziffer 1.1.5a. (bei älteren CIFs vor 2024: Ziffer 1.1.5)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</si>
</sst>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0.0"/>
    <numFmt numFmtId="165" formatCode="#,##0.000"/>
    <numFmt numFmtId="166" formatCode="0.000"/>
    <numFmt numFmtId="167" formatCode="_ &quot;CHF&quot;\ * #,##0_ ;_ &quot;CHF&quot;\ * \-#,##0_ ;_ &quot;CHF&quot;\ * &quot;-&quot;??_ ;_ @_ "/>
  </numFmts>
  <fonts count="1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i/>
      <vertAlign val="subscript"/>
      <sz val="12"/>
      <color theme="1"/>
      <name val="Arial"/>
      <family val="2"/>
    </font>
    <font>
      <vertAlign val="subscript"/>
      <sz val="12"/>
      <color theme="1"/>
      <name val="Arial"/>
      <family val="2"/>
    </font>
    <font>
      <b/>
      <i/>
      <sz val="12"/>
      <color theme="1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b/>
      <i/>
      <sz val="8"/>
      <color theme="1"/>
      <name val="Arial"/>
      <family val="2"/>
    </font>
    <font>
      <b/>
      <i/>
      <vertAlign val="subscript"/>
      <sz val="8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2" fontId="0" fillId="0" borderId="0" xfId="0" applyNumberFormat="1"/>
    <xf numFmtId="3" fontId="0" fillId="0" borderId="0" xfId="0" applyNumberFormat="1"/>
    <xf numFmtId="0" fontId="2" fillId="0" borderId="0" xfId="0" applyFont="1"/>
    <xf numFmtId="0" fontId="3" fillId="0" borderId="0" xfId="2"/>
    <xf numFmtId="164" fontId="2" fillId="0" borderId="0" xfId="0" applyNumberFormat="1" applyFont="1"/>
    <xf numFmtId="164" fontId="0" fillId="0" borderId="0" xfId="0" applyNumberFormat="1"/>
    <xf numFmtId="0" fontId="0" fillId="0" borderId="1" xfId="0" applyBorder="1"/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9" fontId="6" fillId="0" borderId="2" xfId="3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/>
    <xf numFmtId="0" fontId="14" fillId="0" borderId="0" xfId="0" applyFont="1" applyAlignment="1">
      <alignment vertical="center"/>
    </xf>
    <xf numFmtId="0" fontId="6" fillId="3" borderId="2" xfId="0" applyFont="1" applyFill="1" applyBorder="1" applyAlignment="1" applyProtection="1">
      <alignment horizontal="center" vertical="center"/>
      <protection locked="0"/>
    </xf>
    <xf numFmtId="9" fontId="0" fillId="0" borderId="0" xfId="0" applyNumberFormat="1"/>
    <xf numFmtId="0" fontId="15" fillId="0" borderId="0" xfId="0" applyFont="1"/>
    <xf numFmtId="167" fontId="0" fillId="0" borderId="0" xfId="4" applyNumberFormat="1" applyFont="1" applyFill="1"/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2" fontId="6" fillId="0" borderId="13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43" fontId="17" fillId="0" borderId="9" xfId="1" applyFont="1" applyBorder="1" applyAlignment="1">
      <alignment vertical="center" wrapText="1"/>
    </xf>
    <xf numFmtId="0" fontId="7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3" fontId="7" fillId="2" borderId="13" xfId="0" applyNumberFormat="1" applyFont="1" applyFill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6" fontId="6" fillId="0" borderId="2" xfId="0" applyNumberFormat="1" applyFont="1" applyBorder="1" applyAlignment="1">
      <alignment horizontal="center" vertical="center"/>
    </xf>
    <xf numFmtId="3" fontId="6" fillId="0" borderId="2" xfId="1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</cellXfs>
  <cellStyles count="5">
    <cellStyle name="Komma" xfId="1" builtinId="3"/>
    <cellStyle name="Link" xfId="2" builtinId="8"/>
    <cellStyle name="Prozent" xfId="3" builtinId="5"/>
    <cellStyle name="Standard" xfId="0" builtinId="0"/>
    <cellStyle name="Währung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716032</xdr:colOff>
      <xdr:row>0</xdr:row>
      <xdr:rowOff>236762</xdr:rowOff>
    </xdr:from>
    <xdr:ext cx="1819999" cy="416781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806D974E-DC99-4E9D-BF00-01160CCDD1F3}"/>
            </a:ext>
          </a:extLst>
        </xdr:cNvPr>
        <xdr:cNvSpPr txBox="1"/>
      </xdr:nvSpPr>
      <xdr:spPr>
        <a:xfrm rot="752718">
          <a:off x="5964307" y="236762"/>
          <a:ext cx="1819999" cy="416781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Die orangen Felder müssen ausgefüllt werden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dlex.admin.ch/eli/cc/2012/856/de" TargetMode="External"/><Relationship Id="rId2" Type="http://schemas.openxmlformats.org/officeDocument/2006/relationships/hyperlink" Target="https://www.fedlex.admin.ch/eli/cc/2012/855/de" TargetMode="External"/><Relationship Id="rId1" Type="http://schemas.openxmlformats.org/officeDocument/2006/relationships/hyperlink" Target="https://eur-lex.europa.eu/legal-content/de/TXT/?uri=CELEX%3A32019R1242" TargetMode="External"/><Relationship Id="rId5" Type="http://schemas.openxmlformats.org/officeDocument/2006/relationships/customProperty" Target="../customProperty2.bin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DDFEB-309F-4C62-A85C-B799436192DD}">
  <dimension ref="B1:F19"/>
  <sheetViews>
    <sheetView tabSelected="1" zoomScaleNormal="100" workbookViewId="0"/>
  </sheetViews>
  <sheetFormatPr baseColWidth="10" defaultRowHeight="12.5" x14ac:dyDescent="0.25"/>
  <cols>
    <col min="1" max="1" width="6.453125" customWidth="1"/>
    <col min="2" max="2" width="51" bestFit="1" customWidth="1"/>
    <col min="3" max="3" width="21.26953125" customWidth="1"/>
    <col min="4" max="4" width="21.26953125" style="13" customWidth="1"/>
    <col min="5" max="5" width="46.453125" customWidth="1"/>
    <col min="13" max="13" width="14.54296875" bestFit="1" customWidth="1"/>
    <col min="14" max="14" width="16.1796875" bestFit="1" customWidth="1"/>
    <col min="15" max="15" width="11.54296875" bestFit="1" customWidth="1"/>
    <col min="18" max="18" width="13.453125" bestFit="1" customWidth="1"/>
    <col min="19" max="19" width="12.453125" bestFit="1" customWidth="1"/>
    <col min="20" max="20" width="16.26953125" customWidth="1"/>
    <col min="21" max="21" width="14.54296875" bestFit="1" customWidth="1"/>
    <col min="22" max="22" width="12.453125" customWidth="1"/>
    <col min="23" max="23" width="14.81640625" bestFit="1" customWidth="1"/>
    <col min="24" max="24" width="34.1796875" bestFit="1" customWidth="1"/>
    <col min="25" max="25" width="14.54296875" bestFit="1" customWidth="1"/>
    <col min="26" max="26" width="45.81640625" bestFit="1" customWidth="1"/>
    <col min="27" max="27" width="18.81640625" customWidth="1"/>
    <col min="29" max="29" width="10.54296875" bestFit="1" customWidth="1"/>
  </cols>
  <sheetData>
    <row r="1" spans="2:6" ht="33.75" customHeight="1" x14ac:dyDescent="0.25"/>
    <row r="2" spans="2:6" s="10" customFormat="1" ht="29.25" customHeight="1" x14ac:dyDescent="0.25">
      <c r="B2" s="45" t="s">
        <v>21</v>
      </c>
      <c r="C2" s="46"/>
      <c r="D2" s="47"/>
      <c r="F2" s="15"/>
    </row>
    <row r="3" spans="2:6" s="9" customFormat="1" ht="29.25" customHeight="1" thickBot="1" x14ac:dyDescent="0.3">
      <c r="B3" s="20" t="s">
        <v>24</v>
      </c>
      <c r="C3" s="20" t="s">
        <v>12</v>
      </c>
      <c r="D3" s="20" t="s">
        <v>29</v>
      </c>
      <c r="E3" s="20" t="s">
        <v>26</v>
      </c>
    </row>
    <row r="4" spans="2:6" s="9" customFormat="1" ht="29.25" customHeight="1" x14ac:dyDescent="0.25">
      <c r="B4" s="21" t="s">
        <v>25</v>
      </c>
      <c r="C4" s="22"/>
      <c r="D4" s="23"/>
      <c r="E4" s="24"/>
    </row>
    <row r="5" spans="2:6" s="9" customFormat="1" ht="29.25" customHeight="1" x14ac:dyDescent="0.25">
      <c r="B5" s="25" t="s">
        <v>28</v>
      </c>
      <c r="C5" s="11"/>
      <c r="D5" s="16"/>
      <c r="E5" s="26" t="s">
        <v>27</v>
      </c>
    </row>
    <row r="6" spans="2:6" s="9" customFormat="1" ht="38.25" customHeight="1" x14ac:dyDescent="0.25">
      <c r="B6" s="25" t="s">
        <v>46</v>
      </c>
      <c r="C6" s="11" t="s">
        <v>20</v>
      </c>
      <c r="D6" s="12" t="e">
        <f>VLOOKUP(D5,Basisdaten!$A$24:$B$25,2,FALSE)</f>
        <v>#N/A</v>
      </c>
      <c r="E6" s="26" t="s">
        <v>47</v>
      </c>
    </row>
    <row r="7" spans="2:6" s="9" customFormat="1" ht="60.75" customHeight="1" x14ac:dyDescent="0.25">
      <c r="B7" s="25" t="s">
        <v>48</v>
      </c>
      <c r="C7" s="11"/>
      <c r="D7" s="16"/>
      <c r="E7" s="26" t="s">
        <v>58</v>
      </c>
    </row>
    <row r="8" spans="2:6" s="9" customFormat="1" ht="55.5" customHeight="1" x14ac:dyDescent="0.25">
      <c r="B8" s="27" t="s">
        <v>22</v>
      </c>
      <c r="C8" s="11" t="s">
        <v>32</v>
      </c>
      <c r="D8" s="44"/>
      <c r="E8" s="26" t="s">
        <v>57</v>
      </c>
    </row>
    <row r="9" spans="2:6" s="9" customFormat="1" ht="47.25" customHeight="1" thickBot="1" x14ac:dyDescent="0.3">
      <c r="B9" s="28" t="s">
        <v>23</v>
      </c>
      <c r="C9" s="29"/>
      <c r="D9" s="30" t="e">
        <f>+VLOOKUP(D7,Basisdaten!$A$6:$E$14,5,FALSE)</f>
        <v>#N/A</v>
      </c>
      <c r="E9" s="31" t="s">
        <v>49</v>
      </c>
    </row>
    <row r="10" spans="2:6" s="9" customFormat="1" ht="29.25" customHeight="1" x14ac:dyDescent="0.25">
      <c r="B10" s="32" t="s">
        <v>19</v>
      </c>
      <c r="C10" s="33"/>
      <c r="D10" s="39"/>
      <c r="E10" s="34"/>
    </row>
    <row r="11" spans="2:6" s="9" customFormat="1" ht="29.25" customHeight="1" x14ac:dyDescent="0.25">
      <c r="B11" s="27" t="s">
        <v>18</v>
      </c>
      <c r="C11" s="11" t="s">
        <v>32</v>
      </c>
      <c r="D11" s="40" t="e">
        <f>ROUND(D8*D9,3)</f>
        <v>#N/A</v>
      </c>
      <c r="E11" s="26" t="s">
        <v>54</v>
      </c>
    </row>
    <row r="12" spans="2:6" s="9" customFormat="1" ht="29.25" customHeight="1" x14ac:dyDescent="0.25">
      <c r="B12" s="27" t="s">
        <v>45</v>
      </c>
      <c r="C12" s="11" t="s">
        <v>32</v>
      </c>
      <c r="D12" s="41" t="e">
        <f>+VLOOKUP(D7,Basisdaten!$A$6:$B$14,2,FALSE)</f>
        <v>#N/A</v>
      </c>
      <c r="E12" s="26" t="s">
        <v>50</v>
      </c>
    </row>
    <row r="13" spans="2:6" s="9" customFormat="1" ht="29.25" customHeight="1" x14ac:dyDescent="0.25">
      <c r="B13" s="27" t="s">
        <v>51</v>
      </c>
      <c r="C13" s="11" t="s">
        <v>32</v>
      </c>
      <c r="D13" s="42" t="e">
        <f>ROUND(+D12*D6*D9,3)</f>
        <v>#N/A</v>
      </c>
      <c r="E13" s="26" t="s">
        <v>56</v>
      </c>
    </row>
    <row r="14" spans="2:6" s="9" customFormat="1" ht="29.25" customHeight="1" x14ac:dyDescent="0.25">
      <c r="B14" s="27" t="s">
        <v>16</v>
      </c>
      <c r="C14" s="11" t="s">
        <v>32</v>
      </c>
      <c r="D14" s="40" t="e">
        <f>+ROUND(D11-D13,3)</f>
        <v>#N/A</v>
      </c>
      <c r="E14" s="26" t="s">
        <v>53</v>
      </c>
    </row>
    <row r="15" spans="2:6" s="9" customFormat="1" ht="29.25" customHeight="1" x14ac:dyDescent="0.25">
      <c r="B15" s="25" t="s">
        <v>52</v>
      </c>
      <c r="C15" s="11" t="s">
        <v>33</v>
      </c>
      <c r="D15" s="43" t="e">
        <f>+VLOOKUP(D5,Basisdaten!$A$28:$B$29,2,FALSE)</f>
        <v>#N/A</v>
      </c>
      <c r="E15" s="26" t="s">
        <v>55</v>
      </c>
    </row>
    <row r="16" spans="2:6" s="9" customFormat="1" ht="29.25" customHeight="1" thickBot="1" x14ac:dyDescent="0.3">
      <c r="B16" s="35" t="s">
        <v>14</v>
      </c>
      <c r="C16" s="36" t="s">
        <v>15</v>
      </c>
      <c r="D16" s="37" t="e">
        <f>+IF(D14*D15&lt;0,0,D14*D15)</f>
        <v>#N/A</v>
      </c>
      <c r="E16" s="38"/>
    </row>
    <row r="19" spans="2:2" x14ac:dyDescent="0.25">
      <c r="B19" s="14"/>
    </row>
  </sheetData>
  <sheetProtection algorithmName="SHA-512" hashValue="lvw2mqPvpSLFHKAcfSPb1OTMED9u9qaLveZWcrB8+Zl2QeuNvFKJktzNoxTNCMZ06QrNV8WvRXwNW5lD8H1wlw==" saltValue="q4u93P4W35BsgkkVCcLaKQ==" spinCount="100000" sheet="1" objects="1" scenarios="1"/>
  <mergeCells count="1">
    <mergeCell ref="B2:D2"/>
  </mergeCells>
  <pageMargins left="0.7" right="0.7" top="0.78740157499999996" bottom="0.78740157499999996" header="0.3" footer="0.3"/>
  <pageSetup paperSize="9" orientation="portrait" r:id="rId1"/>
  <customProperties>
    <customPr name="EpmWorksheetKeyString_GUID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C93F3E5-2170-4A90-BC64-EC70700E4E45}">
          <x14:formula1>
            <xm:f>Basisdaten!$A$6:$A$15</xm:f>
          </x14:formula1>
          <xm:sqref>D7</xm:sqref>
        </x14:dataValidation>
        <x14:dataValidation type="list" allowBlank="1" showInputMessage="1" showErrorMessage="1" xr:uid="{A457B3E0-1BBC-4E68-96B6-AD37664ECB47}">
          <x14:formula1>
            <xm:f>Basisdaten!$A$24:$A$26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7E914-9C2D-49AA-B86D-6CC48F4C8066}">
  <dimension ref="A1:K94"/>
  <sheetViews>
    <sheetView zoomScale="115" zoomScaleNormal="115" workbookViewId="0"/>
  </sheetViews>
  <sheetFormatPr baseColWidth="10" defaultRowHeight="12.5" x14ac:dyDescent="0.25"/>
  <cols>
    <col min="1" max="1" width="26" customWidth="1"/>
    <col min="2" max="2" width="23.54296875" customWidth="1"/>
    <col min="3" max="3" width="12.54296875" customWidth="1"/>
    <col min="4" max="4" width="22.453125" bestFit="1" customWidth="1"/>
    <col min="5" max="5" width="12.81640625" customWidth="1"/>
    <col min="6" max="7" width="10.54296875" bestFit="1" customWidth="1"/>
    <col min="8" max="8" width="18.81640625" bestFit="1" customWidth="1"/>
    <col min="9" max="9" width="10.54296875" bestFit="1" customWidth="1"/>
    <col min="10" max="11" width="11.54296875" bestFit="1" customWidth="1"/>
  </cols>
  <sheetData>
    <row r="1" spans="1:5" ht="13" x14ac:dyDescent="0.3">
      <c r="A1" t="s">
        <v>43</v>
      </c>
    </row>
    <row r="2" spans="1:5" x14ac:dyDescent="0.25">
      <c r="A2" t="s">
        <v>9</v>
      </c>
      <c r="B2" s="4" t="s">
        <v>10</v>
      </c>
    </row>
    <row r="3" spans="1:5" x14ac:dyDescent="0.25">
      <c r="B3" s="4"/>
    </row>
    <row r="4" spans="1:5" ht="13" x14ac:dyDescent="0.3">
      <c r="A4" s="3" t="s">
        <v>36</v>
      </c>
      <c r="C4" s="3"/>
      <c r="D4" s="3"/>
    </row>
    <row r="5" spans="1:5" ht="13" x14ac:dyDescent="0.3">
      <c r="A5" s="3" t="s">
        <v>11</v>
      </c>
      <c r="B5" s="3" t="s">
        <v>37</v>
      </c>
      <c r="C5" s="3" t="s">
        <v>38</v>
      </c>
      <c r="D5" s="3" t="s">
        <v>44</v>
      </c>
      <c r="E5" s="3" t="s">
        <v>17</v>
      </c>
    </row>
    <row r="6" spans="1:5" x14ac:dyDescent="0.25">
      <c r="A6" t="s">
        <v>0</v>
      </c>
      <c r="B6" s="1">
        <v>307.23</v>
      </c>
      <c r="C6">
        <v>2.6500000000000004</v>
      </c>
      <c r="D6" s="2">
        <v>60000</v>
      </c>
      <c r="E6" s="1">
        <f t="shared" ref="E6:E14" si="0">+(C6*D6)/(C$10*D$10)</f>
        <v>9.9023960061581706E-2</v>
      </c>
    </row>
    <row r="7" spans="1:5" x14ac:dyDescent="0.25">
      <c r="A7" t="s">
        <v>1</v>
      </c>
      <c r="B7" s="1">
        <v>197.16</v>
      </c>
      <c r="C7">
        <v>3.1800000000000006</v>
      </c>
      <c r="D7" s="2">
        <v>78000</v>
      </c>
      <c r="E7" s="1">
        <f t="shared" si="0"/>
        <v>0.15447737769606748</v>
      </c>
    </row>
    <row r="8" spans="1:5" x14ac:dyDescent="0.25">
      <c r="A8" t="s">
        <v>2</v>
      </c>
      <c r="B8" s="1">
        <v>105.96</v>
      </c>
      <c r="C8">
        <v>7.42</v>
      </c>
      <c r="D8" s="2">
        <v>98000</v>
      </c>
      <c r="E8" s="1">
        <f t="shared" si="0"/>
        <v>0.4528695773483003</v>
      </c>
    </row>
    <row r="9" spans="1:5" x14ac:dyDescent="0.25">
      <c r="A9" t="s">
        <v>5</v>
      </c>
      <c r="B9" s="1">
        <v>84</v>
      </c>
      <c r="C9">
        <v>10.258000000000001</v>
      </c>
      <c r="D9" s="2">
        <v>78000</v>
      </c>
      <c r="E9" s="1">
        <f t="shared" si="0"/>
        <v>0.49831098754913838</v>
      </c>
    </row>
    <row r="10" spans="1:5" x14ac:dyDescent="0.25">
      <c r="A10" t="s">
        <v>6</v>
      </c>
      <c r="B10" s="1">
        <v>56.6</v>
      </c>
      <c r="C10">
        <v>13.842000000000001</v>
      </c>
      <c r="D10" s="2">
        <v>116000</v>
      </c>
      <c r="E10" s="1">
        <f t="shared" si="0"/>
        <v>1</v>
      </c>
    </row>
    <row r="11" spans="1:5" x14ac:dyDescent="0.25">
      <c r="A11" t="s">
        <v>3</v>
      </c>
      <c r="B11" s="1">
        <v>110.98</v>
      </c>
      <c r="C11">
        <v>6.28</v>
      </c>
      <c r="D11" s="2">
        <v>73000</v>
      </c>
      <c r="E11" s="1">
        <f t="shared" si="0"/>
        <v>0.28551285692221079</v>
      </c>
    </row>
    <row r="12" spans="1:5" x14ac:dyDescent="0.25">
      <c r="A12" t="s">
        <v>4</v>
      </c>
      <c r="B12" s="1">
        <v>65.16</v>
      </c>
      <c r="C12">
        <v>13.4</v>
      </c>
      <c r="D12" s="2">
        <v>108000</v>
      </c>
      <c r="E12" s="1">
        <f t="shared" si="0"/>
        <v>0.90130487422088701</v>
      </c>
    </row>
    <row r="13" spans="1:5" x14ac:dyDescent="0.25">
      <c r="A13" t="s">
        <v>7</v>
      </c>
      <c r="B13" s="1">
        <v>83.26</v>
      </c>
      <c r="C13">
        <v>10.258000000000001</v>
      </c>
      <c r="D13" s="2">
        <v>68000</v>
      </c>
      <c r="E13" s="1">
        <f t="shared" si="0"/>
        <v>0.43442496350437704</v>
      </c>
    </row>
    <row r="14" spans="1:5" x14ac:dyDescent="0.25">
      <c r="A14" t="s">
        <v>8</v>
      </c>
      <c r="B14" s="1">
        <v>58.26</v>
      </c>
      <c r="C14">
        <v>13.842000000000001</v>
      </c>
      <c r="D14" s="2">
        <v>107000</v>
      </c>
      <c r="E14" s="1">
        <f t="shared" si="0"/>
        <v>0.92241379310344829</v>
      </c>
    </row>
    <row r="17" spans="1:2" ht="13" x14ac:dyDescent="0.3">
      <c r="A17" s="3" t="s">
        <v>39</v>
      </c>
    </row>
    <row r="18" spans="1:2" x14ac:dyDescent="0.25">
      <c r="A18" s="4" t="s">
        <v>41</v>
      </c>
    </row>
    <row r="19" spans="1:2" x14ac:dyDescent="0.25">
      <c r="A19" s="4"/>
    </row>
    <row r="20" spans="1:2" ht="13" x14ac:dyDescent="0.3">
      <c r="A20" s="3" t="s">
        <v>40</v>
      </c>
    </row>
    <row r="21" spans="1:2" x14ac:dyDescent="0.25">
      <c r="A21" s="4" t="s">
        <v>42</v>
      </c>
    </row>
    <row r="23" spans="1:2" ht="13" x14ac:dyDescent="0.3">
      <c r="A23" s="3" t="s">
        <v>34</v>
      </c>
      <c r="B23" s="3" t="s">
        <v>20</v>
      </c>
    </row>
    <row r="24" spans="1:2" x14ac:dyDescent="0.25">
      <c r="A24" t="s">
        <v>31</v>
      </c>
      <c r="B24" s="17">
        <v>0.85</v>
      </c>
    </row>
    <row r="25" spans="1:2" x14ac:dyDescent="0.25">
      <c r="A25" t="s">
        <v>30</v>
      </c>
      <c r="B25" s="17">
        <v>0.7</v>
      </c>
    </row>
    <row r="27" spans="1:2" ht="13" x14ac:dyDescent="0.3">
      <c r="A27" s="3" t="s">
        <v>13</v>
      </c>
      <c r="B27" s="18" t="s">
        <v>35</v>
      </c>
    </row>
    <row r="28" spans="1:2" x14ac:dyDescent="0.25">
      <c r="A28" t="s">
        <v>31</v>
      </c>
      <c r="B28" s="19">
        <v>4250</v>
      </c>
    </row>
    <row r="29" spans="1:2" x14ac:dyDescent="0.25">
      <c r="A29" t="s">
        <v>30</v>
      </c>
      <c r="B29" s="19">
        <v>6800</v>
      </c>
    </row>
    <row r="30" spans="1:2" x14ac:dyDescent="0.25">
      <c r="B30" s="4"/>
    </row>
    <row r="31" spans="1:2" x14ac:dyDescent="0.25">
      <c r="B31" s="4"/>
    </row>
    <row r="32" spans="1:2" x14ac:dyDescent="0.25">
      <c r="B32" s="4"/>
    </row>
    <row r="33" spans="2:9" x14ac:dyDescent="0.25">
      <c r="B33" s="4"/>
    </row>
    <row r="34" spans="2:9" x14ac:dyDescent="0.25">
      <c r="B34" s="4"/>
    </row>
    <row r="35" spans="2:9" x14ac:dyDescent="0.25">
      <c r="B35" s="4"/>
    </row>
    <row r="36" spans="2:9" x14ac:dyDescent="0.25">
      <c r="B36" s="4"/>
    </row>
    <row r="37" spans="2:9" x14ac:dyDescent="0.25">
      <c r="B37" s="4"/>
    </row>
    <row r="38" spans="2:9" x14ac:dyDescent="0.25">
      <c r="B38" s="4"/>
    </row>
    <row r="39" spans="2:9" x14ac:dyDescent="0.25">
      <c r="B39" s="4"/>
    </row>
    <row r="42" spans="2:9" x14ac:dyDescent="0.25">
      <c r="B42" s="4"/>
    </row>
    <row r="43" spans="2:9" ht="13" x14ac:dyDescent="0.3">
      <c r="B43" s="3"/>
    </row>
    <row r="44" spans="2:9" ht="13" x14ac:dyDescent="0.3">
      <c r="D44" s="3"/>
    </row>
    <row r="46" spans="2:9" x14ac:dyDescent="0.25">
      <c r="I46" s="1"/>
    </row>
    <row r="47" spans="2:9" x14ac:dyDescent="0.25">
      <c r="I47" s="1"/>
    </row>
    <row r="48" spans="2:9" x14ac:dyDescent="0.25">
      <c r="I48" s="1"/>
    </row>
    <row r="49" spans="2:11" x14ac:dyDescent="0.25">
      <c r="I49" s="1"/>
    </row>
    <row r="50" spans="2:11" x14ac:dyDescent="0.25">
      <c r="I50" s="1"/>
    </row>
    <row r="51" spans="2:11" x14ac:dyDescent="0.25">
      <c r="I51" s="1"/>
    </row>
    <row r="52" spans="2:11" x14ac:dyDescent="0.25">
      <c r="I52" s="1"/>
    </row>
    <row r="53" spans="2:11" x14ac:dyDescent="0.25">
      <c r="I53" s="1"/>
    </row>
    <row r="54" spans="2:11" x14ac:dyDescent="0.25">
      <c r="I54" s="1"/>
    </row>
    <row r="58" spans="2:11" x14ac:dyDescent="0.25">
      <c r="B58" s="4"/>
    </row>
    <row r="59" spans="2:11" ht="13" x14ac:dyDescent="0.3">
      <c r="B59" s="3"/>
    </row>
    <row r="62" spans="2:11" ht="13" x14ac:dyDescent="0.3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2:11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2:11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ht="13" x14ac:dyDescent="0.3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ht="13" x14ac:dyDescent="0.3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ht="13" x14ac:dyDescent="0.3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</row>
    <row r="72" spans="1:11" ht="13" x14ac:dyDescent="0.3">
      <c r="B72" s="3"/>
      <c r="C72" s="8"/>
    </row>
    <row r="73" spans="1:11" x14ac:dyDescent="0.25">
      <c r="A73" s="7"/>
    </row>
    <row r="74" spans="1:11" x14ac:dyDescent="0.25">
      <c r="A74" s="7"/>
    </row>
    <row r="75" spans="1:11" x14ac:dyDescent="0.25">
      <c r="A75" s="7"/>
    </row>
    <row r="76" spans="1:11" x14ac:dyDescent="0.25">
      <c r="A76" s="7"/>
    </row>
    <row r="77" spans="1:11" x14ac:dyDescent="0.25">
      <c r="A77" s="7"/>
    </row>
    <row r="78" spans="1:11" x14ac:dyDescent="0.25">
      <c r="A78" s="7"/>
    </row>
    <row r="79" spans="1:11" x14ac:dyDescent="0.25">
      <c r="A79" s="7"/>
    </row>
    <row r="80" spans="1:11" x14ac:dyDescent="0.25">
      <c r="A80" s="7"/>
    </row>
    <row r="81" spans="1:3" x14ac:dyDescent="0.25">
      <c r="A81" s="7"/>
    </row>
    <row r="82" spans="1:3" x14ac:dyDescent="0.25">
      <c r="A82" s="7"/>
    </row>
    <row r="86" spans="1:3" x14ac:dyDescent="0.25">
      <c r="C86" s="2"/>
    </row>
    <row r="87" spans="1:3" x14ac:dyDescent="0.25">
      <c r="C87" s="2"/>
    </row>
    <row r="88" spans="1:3" x14ac:dyDescent="0.25">
      <c r="C88" s="2"/>
    </row>
    <row r="89" spans="1:3" x14ac:dyDescent="0.25">
      <c r="C89" s="2"/>
    </row>
    <row r="90" spans="1:3" x14ac:dyDescent="0.25">
      <c r="C90" s="2"/>
    </row>
    <row r="91" spans="1:3" x14ac:dyDescent="0.25">
      <c r="C91" s="2"/>
    </row>
    <row r="92" spans="1:3" x14ac:dyDescent="0.25">
      <c r="C92" s="2"/>
    </row>
    <row r="93" spans="1:3" x14ac:dyDescent="0.25">
      <c r="C93" s="2"/>
    </row>
    <row r="94" spans="1:3" x14ac:dyDescent="0.25">
      <c r="C94" s="2"/>
    </row>
  </sheetData>
  <sheetProtection algorithmName="SHA-512" hashValue="u0JRZsy239fFI1PCUEafDr8mycFIC55C061hshxfGIA3cbrgd2KO9Jm6A/2V7BpUl5ucWz61h/Jfmj81Z9L8fw==" saltValue="NSTA/ofo24V1t4tnF2oY6g==" spinCount="100000" sheet="1"/>
  <hyperlinks>
    <hyperlink ref="B2" r:id="rId1" xr:uid="{8A430D53-175D-47AF-8840-FA1C80F81B63}"/>
    <hyperlink ref="A18" r:id="rId2" xr:uid="{F771B7E8-45CA-45F4-B27C-749AC5650F41}"/>
    <hyperlink ref="A21" r:id="rId3" xr:uid="{70FAA6C9-8FAC-48EB-A313-7723ADDF286C}"/>
  </hyperlinks>
  <pageMargins left="0.7" right="0.7" top="0.78740157499999996" bottom="0.78740157499999996" header="0.3" footer="0.3"/>
  <pageSetup paperSize="9" orientation="portrait" r:id="rId4"/>
  <customProperties>
    <customPr name="EpmWorksheetKeyString_GUID" r:id="rId5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53DF88A-DC3D-4ACA-A14E-533ECCCC67F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Berechnung CO2-Sanktion SNF</vt:lpstr>
      <vt:lpstr>Basisdaten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Schreyer Christoph BFE</dc:creator>
  <cp:lastModifiedBy>Vogt Matthias BFE</cp:lastModifiedBy>
  <dcterms:created xsi:type="dcterms:W3CDTF">2024-08-30T06:46:57Z</dcterms:created>
  <dcterms:modified xsi:type="dcterms:W3CDTF">2024-11-25T13:19:23Z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2024-09-21T15:51:48Z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8cbc6652-5004-46c1-806e-ff0ffa5ee1bb</vt:lpwstr>
  </property>
  <property fmtid="{D5CDD505-2E9C-101B-9397-08002B2CF9AE}" pid="8" name="MSIP_Label_aa112399-b73b-40c1-8af2-919b124b9d91_ContentBits">
    <vt:lpwstr>0</vt:lpwstr>
  </property>
</Properties>
</file>